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-15" windowWidth="28845" windowHeight="6450" tabRatio="964" activeTab="2"/>
  </bookViews>
  <sheets>
    <sheet name="Naslovnica" sheetId="65120" r:id="rId1"/>
    <sheet name="Sadrzaj" sheetId="65121" r:id="rId2"/>
    <sheet name="Uvod" sheetId="304" r:id="rId3"/>
    <sheet name="CODE" sheetId="65119" state="veryHidden" r:id="rId4"/>
    <sheet name="Prihodi" sheetId="65139" r:id="rId5"/>
    <sheet name="Rashodi" sheetId="300" r:id="rId6"/>
    <sheet name="1" sheetId="16" r:id="rId7"/>
    <sheet name="3" sheetId="65065" r:id="rId8"/>
    <sheet name="4" sheetId="65066" r:id="rId9"/>
    <sheet name="5" sheetId="65067" r:id="rId10"/>
    <sheet name="6" sheetId="65099" r:id="rId11"/>
    <sheet name="7" sheetId="65123" r:id="rId12"/>
    <sheet name="8" sheetId="65068" r:id="rId13"/>
    <sheet name="9" sheetId="65069" r:id="rId14"/>
    <sheet name="10" sheetId="65070" r:id="rId15"/>
    <sheet name="11" sheetId="65071" r:id="rId16"/>
    <sheet name="12" sheetId="65074" r:id="rId17"/>
    <sheet name="13" sheetId="65100" r:id="rId18"/>
    <sheet name="14" sheetId="65115" r:id="rId19"/>
    <sheet name="15" sheetId="65075" r:id="rId20"/>
    <sheet name="16" sheetId="65076" r:id="rId21"/>
    <sheet name="17" sheetId="65077" r:id="rId22"/>
    <sheet name="18" sheetId="65078" r:id="rId23"/>
    <sheet name="19" sheetId="65079" r:id="rId24"/>
    <sheet name="20" sheetId="65080" r:id="rId25"/>
    <sheet name="21" sheetId="65082" r:id="rId26"/>
    <sheet name="22" sheetId="65081" r:id="rId27"/>
    <sheet name="23" sheetId="65122" r:id="rId28"/>
    <sheet name="24" sheetId="65083" r:id="rId29"/>
    <sheet name="25" sheetId="65084" r:id="rId30"/>
    <sheet name="26" sheetId="65085" r:id="rId31"/>
    <sheet name="27" sheetId="65086" r:id="rId32"/>
    <sheet name="28" sheetId="65087" r:id="rId33"/>
    <sheet name="29" sheetId="65088" r:id="rId34"/>
    <sheet name="30" sheetId="65089" r:id="rId35"/>
    <sheet name="31" sheetId="65093" r:id="rId36"/>
    <sheet name="32" sheetId="65094" r:id="rId37"/>
    <sheet name="33" sheetId="65095" r:id="rId38"/>
    <sheet name="34" sheetId="65096" r:id="rId39"/>
    <sheet name="35" sheetId="65097" r:id="rId40"/>
    <sheet name="36" sheetId="65098" r:id="rId41"/>
    <sheet name="37" sheetId="65105" r:id="rId42"/>
    <sheet name="Sumarno" sheetId="65124" r:id="rId43"/>
    <sheet name="Funkcijska" sheetId="65137" r:id="rId44"/>
    <sheet name="Kap.pror." sheetId="65125" r:id="rId45"/>
    <sheet name="Kraj" sheetId="65061" r:id="rId46"/>
  </sheets>
  <definedNames>
    <definedName name="ACCOUNTEDPERIODTYPE1">#REF!</definedName>
    <definedName name="APPSUSERNAME1">#REF!</definedName>
    <definedName name="BUDGETORGID1">#REF!</definedName>
    <definedName name="BUDGETORGNAME1">#REF!</definedName>
    <definedName name="CHARTOFACCOUNTSID1">#REF!</definedName>
    <definedName name="CONNECTSTRING1">#REF!</definedName>
    <definedName name="CREATESUMMARYJNLS1">#REF!</definedName>
    <definedName name="CRITERIACOLUMN1">#REF!</definedName>
    <definedName name="DBNAME1">#REF!</definedName>
    <definedName name="DBUSERNAME1">#REF!</definedName>
    <definedName name="DELETELOGICTYPE1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SEPARATOR1">#REF!</definedName>
    <definedName name="FIELDNAMECOLUMN1">#REF!</definedName>
    <definedName name="FIELDNAMEROW1">#REF!</definedName>
    <definedName name="FIRSTDATAROW1">#REF!</definedName>
    <definedName name="FNDNAM1">#REF!</definedName>
    <definedName name="FNDUSERID1">#REF!</definedName>
    <definedName name="FUNCTIONALCURRENCY1">#REF!</definedName>
    <definedName name="GWYUID1">#REF!</definedName>
    <definedName name="IMPORTDFF1">#REF!</definedName>
    <definedName name="_xlnm.Print_Titles" localSheetId="43">Funkcijska!$1:$6</definedName>
    <definedName name="_xlnm.Print_Titles" localSheetId="4">Prihodi!$2:$4</definedName>
    <definedName name="_xlnm.Print_Titles" localSheetId="5">Rashodi!$1:$6</definedName>
    <definedName name="LABELTEXTCOLUMN1">#REF!</definedName>
    <definedName name="LABELTEXTROW1">#REF!</definedName>
    <definedName name="NOOFFFSEGMENTS1">#REF!</definedName>
    <definedName name="NUMBEROFDETAILFIELDS1">#REF!</definedName>
    <definedName name="NUMBEROFHEADERFIELDS1">#REF!</definedName>
    <definedName name="PERIODSETNAME1">#REF!</definedName>
    <definedName name="_xlnm.Print_Area" localSheetId="6">'1'!$A$1:$Q$59</definedName>
    <definedName name="_xlnm.Print_Area" localSheetId="14">'10'!$A$1:$Q$57</definedName>
    <definedName name="_xlnm.Print_Area" localSheetId="15">'11'!$A$1:$Q$57</definedName>
    <definedName name="_xlnm.Print_Area" localSheetId="16">'12'!$A$1:$Q$57</definedName>
    <definedName name="_xlnm.Print_Area" localSheetId="17">'13'!$A$1:$Q$57</definedName>
    <definedName name="_xlnm.Print_Area" localSheetId="18">'14'!$A$1:$Q$57</definedName>
    <definedName name="_xlnm.Print_Area" localSheetId="19">'15'!$A$1:$Q$42</definedName>
    <definedName name="_xlnm.Print_Area" localSheetId="20">'16'!$A$1:$Q$54</definedName>
    <definedName name="_xlnm.Print_Area" localSheetId="21">'17'!$A$1:$Q$44</definedName>
    <definedName name="_xlnm.Print_Area" localSheetId="22">'18'!$A$1:$Q$57</definedName>
    <definedName name="_xlnm.Print_Area" localSheetId="23">'19'!$A$1:$Q$57</definedName>
    <definedName name="_xlnm.Print_Area" localSheetId="24">'20'!$A$1:$Q$57</definedName>
    <definedName name="_xlnm.Print_Area" localSheetId="25">'21'!$A$1:$Q$36</definedName>
    <definedName name="_xlnm.Print_Area" localSheetId="26">'22'!$A$1:$Q$57</definedName>
    <definedName name="_xlnm.Print_Area" localSheetId="27">'23'!$A$1:$Q$57</definedName>
    <definedName name="_xlnm.Print_Area" localSheetId="28">'24'!$A$1:$Q$57</definedName>
    <definedName name="_xlnm.Print_Area" localSheetId="29">'25'!$A$1:$Q$57</definedName>
    <definedName name="_xlnm.Print_Area" localSheetId="30">'26'!$A$1:$Q$57</definedName>
    <definedName name="_xlnm.Print_Area" localSheetId="31">'27'!$A$1:$Q$57</definedName>
    <definedName name="_xlnm.Print_Area" localSheetId="32">'28'!$A$1:$Q$57</definedName>
    <definedName name="_xlnm.Print_Area" localSheetId="33">'29'!$A$1:$Q$57</definedName>
    <definedName name="_xlnm.Print_Area" localSheetId="7">'3'!$A$1:$Q$60</definedName>
    <definedName name="_xlnm.Print_Area" localSheetId="34">'30'!$A$1:$Q$57</definedName>
    <definedName name="_xlnm.Print_Area" localSheetId="35">'31'!$A$1:$Q$57</definedName>
    <definedName name="_xlnm.Print_Area" localSheetId="36">'32'!$A$1:$Q$57</definedName>
    <definedName name="_xlnm.Print_Area" localSheetId="37">'33'!$A$1:$Q$57</definedName>
    <definedName name="_xlnm.Print_Area" localSheetId="38">'34'!$A$1:$Q$57</definedName>
    <definedName name="_xlnm.Print_Area" localSheetId="39">'35'!$A$1:$Q$57</definedName>
    <definedName name="_xlnm.Print_Area" localSheetId="40">'36'!$A$1:$Q$57</definedName>
    <definedName name="_xlnm.Print_Area" localSheetId="41">'37'!$A$1:$Q$57</definedName>
    <definedName name="_xlnm.Print_Area" localSheetId="8">'4'!$A$1:$Q$59</definedName>
    <definedName name="_xlnm.Print_Area" localSheetId="9">'5'!$A$1:$Q$59</definedName>
    <definedName name="_xlnm.Print_Area" localSheetId="10">'6'!$A$1:$Q$59</definedName>
    <definedName name="_xlnm.Print_Area" localSheetId="11">'7'!$A$1:$Q$57</definedName>
    <definedName name="_xlnm.Print_Area" localSheetId="12">'8'!$A$1:$Q$57</definedName>
    <definedName name="_xlnm.Print_Area" localSheetId="13">'9'!$A$1:$Q$57</definedName>
    <definedName name="_xlnm.Print_Area" localSheetId="43">Funkcijska!$A$7:$G$106</definedName>
    <definedName name="_xlnm.Print_Area" localSheetId="45">Kraj!$A$1:$H$14</definedName>
    <definedName name="_xlnm.Print_Area" localSheetId="4">Prihodi!$B$4:$G$216</definedName>
    <definedName name="_xlnm.Print_Area" localSheetId="5">Rashodi!$C$7:$O$119</definedName>
    <definedName name="_xlnm.Print_Area" localSheetId="1">Sadrzaj!$A$1:$U$33</definedName>
    <definedName name="_xlnm.Print_Area" localSheetId="2">Uvod!$B$1:$G$45</definedName>
    <definedName name="POSTERRORSTOSUSP1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TOFBOOKSID1">#REF!</definedName>
    <definedName name="SETOFBOOKSNAME1">#REF!</definedName>
    <definedName name="STARTJOURNALIMPORT1">#REF!</definedName>
    <definedName name="TEMPLATENUMBER1">#REF!</definedName>
    <definedName name="TEMPLATESTYLE1">#REF!</definedName>
    <definedName name="TEMPLATETYPE1">#REF!</definedName>
  </definedNames>
  <calcPr calcId="125725"/>
</workbook>
</file>

<file path=xl/calcChain.xml><?xml version="1.0" encoding="utf-8"?>
<calcChain xmlns="http://schemas.openxmlformats.org/spreadsheetml/2006/main">
  <c r="G41" i="304"/>
  <c r="G37"/>
  <c r="G36"/>
  <c r="G35"/>
  <c r="G34"/>
  <c r="G31"/>
  <c r="G30"/>
  <c r="G27"/>
  <c r="G26"/>
  <c r="G25"/>
  <c r="G24"/>
  <c r="G23"/>
  <c r="G22"/>
  <c r="G21"/>
  <c r="G20"/>
  <c r="M12" i="65076"/>
  <c r="F123" i="65139"/>
  <c r="M9" i="65088"/>
  <c r="F88" i="65139"/>
  <c r="F80" l="1"/>
  <c r="N32" i="65077" l="1"/>
  <c r="K19" i="16"/>
  <c r="K18"/>
  <c r="E8" i="65125"/>
  <c r="E9"/>
  <c r="E10"/>
  <c r="E11"/>
  <c r="E12"/>
  <c r="E13"/>
  <c r="E14"/>
  <c r="E15"/>
  <c r="E16"/>
  <c r="E17"/>
  <c r="E18"/>
  <c r="E19"/>
  <c r="E20"/>
  <c r="E21"/>
  <c r="E22"/>
  <c r="E23"/>
  <c r="E24"/>
  <c r="E25"/>
  <c r="E27"/>
  <c r="E29"/>
  <c r="E31"/>
  <c r="E33"/>
  <c r="E36"/>
  <c r="E37"/>
  <c r="E38"/>
  <c r="E39"/>
  <c r="E40"/>
  <c r="E41"/>
  <c r="E42"/>
  <c r="E7"/>
  <c r="E36" i="304"/>
  <c r="D36"/>
  <c r="D31"/>
  <c r="F27"/>
  <c r="E27"/>
  <c r="D27"/>
  <c r="F26"/>
  <c r="E26"/>
  <c r="D26"/>
  <c r="D25"/>
  <c r="D24"/>
  <c r="F23"/>
  <c r="E23"/>
  <c r="D23"/>
  <c r="D22"/>
  <c r="E21"/>
  <c r="D21"/>
  <c r="E35" l="1"/>
  <c r="E34"/>
  <c r="E37" s="1"/>
  <c r="O112" i="300"/>
  <c r="O109"/>
  <c r="O108"/>
  <c r="O107"/>
  <c r="O106"/>
  <c r="O105"/>
  <c r="O104"/>
  <c r="O103"/>
  <c r="O100"/>
  <c r="O98"/>
  <c r="O97"/>
  <c r="O96"/>
  <c r="O95"/>
  <c r="O94"/>
  <c r="O93"/>
  <c r="O92"/>
  <c r="O91"/>
  <c r="O90"/>
  <c r="O81"/>
  <c r="O80"/>
  <c r="O79"/>
  <c r="O78"/>
  <c r="O77"/>
  <c r="O76"/>
  <c r="O75"/>
  <c r="O74"/>
  <c r="O73"/>
  <c r="O72"/>
  <c r="O71"/>
  <c r="O70"/>
  <c r="O67"/>
  <c r="O64"/>
  <c r="O63"/>
  <c r="O62"/>
  <c r="O61"/>
  <c r="O59"/>
  <c r="O58"/>
  <c r="O57"/>
  <c r="O56"/>
  <c r="O53"/>
  <c r="O52"/>
  <c r="O50"/>
  <c r="O49"/>
  <c r="O48"/>
  <c r="O45"/>
  <c r="O44"/>
  <c r="O43"/>
  <c r="O42"/>
  <c r="O36"/>
  <c r="O33"/>
  <c r="O30"/>
  <c r="O23"/>
  <c r="O22"/>
  <c r="O21"/>
  <c r="O20"/>
  <c r="O19"/>
  <c r="O14"/>
  <c r="O12"/>
  <c r="O11"/>
  <c r="O8"/>
  <c r="J111"/>
  <c r="J108"/>
  <c r="I108"/>
  <c r="K108" s="1"/>
  <c r="J107"/>
  <c r="I107"/>
  <c r="K107" s="1"/>
  <c r="J106"/>
  <c r="J105" s="1"/>
  <c r="J7" s="1"/>
  <c r="I106"/>
  <c r="K106" s="1"/>
  <c r="K105" s="1"/>
  <c r="I105"/>
  <c r="J103"/>
  <c r="I103"/>
  <c r="K103" s="1"/>
  <c r="J102"/>
  <c r="I102"/>
  <c r="K102" s="1"/>
  <c r="J101"/>
  <c r="I101"/>
  <c r="K101" s="1"/>
  <c r="J100"/>
  <c r="I100"/>
  <c r="K100" s="1"/>
  <c r="J99"/>
  <c r="I99"/>
  <c r="J97"/>
  <c r="I97"/>
  <c r="K97" s="1"/>
  <c r="J96"/>
  <c r="I96"/>
  <c r="K96" s="1"/>
  <c r="J95"/>
  <c r="I95"/>
  <c r="K95" s="1"/>
  <c r="K94" s="1"/>
  <c r="J94"/>
  <c r="I94"/>
  <c r="J92"/>
  <c r="I92"/>
  <c r="K92" s="1"/>
  <c r="K91" s="1"/>
  <c r="J91"/>
  <c r="I91"/>
  <c r="J89"/>
  <c r="I89"/>
  <c r="K89" s="1"/>
  <c r="J88"/>
  <c r="I88"/>
  <c r="K88" s="1"/>
  <c r="J87"/>
  <c r="I87"/>
  <c r="K87" s="1"/>
  <c r="J86"/>
  <c r="I86"/>
  <c r="K86" s="1"/>
  <c r="J85"/>
  <c r="I85"/>
  <c r="K85" s="1"/>
  <c r="J84"/>
  <c r="I84"/>
  <c r="K84" s="1"/>
  <c r="J83"/>
  <c r="I83"/>
  <c r="K83" s="1"/>
  <c r="J82"/>
  <c r="I82"/>
  <c r="K82" s="1"/>
  <c r="J81"/>
  <c r="I81"/>
  <c r="K81" s="1"/>
  <c r="J80"/>
  <c r="I80"/>
  <c r="K80" s="1"/>
  <c r="J79"/>
  <c r="I79"/>
  <c r="K79" s="1"/>
  <c r="J78"/>
  <c r="I78"/>
  <c r="K78" s="1"/>
  <c r="J77"/>
  <c r="I77"/>
  <c r="K77" s="1"/>
  <c r="J76"/>
  <c r="I76"/>
  <c r="K76" s="1"/>
  <c r="J75"/>
  <c r="I75"/>
  <c r="K75" s="1"/>
  <c r="J74"/>
  <c r="I74"/>
  <c r="K74" s="1"/>
  <c r="J73"/>
  <c r="I73"/>
  <c r="K73" s="1"/>
  <c r="J72"/>
  <c r="I72"/>
  <c r="K72" s="1"/>
  <c r="J71"/>
  <c r="I71"/>
  <c r="K71" s="1"/>
  <c r="J70"/>
  <c r="I70"/>
  <c r="K70" s="1"/>
  <c r="J69"/>
  <c r="I69"/>
  <c r="K69" s="1"/>
  <c r="J68"/>
  <c r="I68"/>
  <c r="K68" s="1"/>
  <c r="J67"/>
  <c r="I67"/>
  <c r="K67" s="1"/>
  <c r="J66"/>
  <c r="I66"/>
  <c r="K66" s="1"/>
  <c r="J65"/>
  <c r="I65"/>
  <c r="K65" s="1"/>
  <c r="J64"/>
  <c r="I64"/>
  <c r="K64" s="1"/>
  <c r="J63"/>
  <c r="I63"/>
  <c r="K63" s="1"/>
  <c r="J62"/>
  <c r="I62"/>
  <c r="K62" s="1"/>
  <c r="J61"/>
  <c r="I61"/>
  <c r="I60" s="1"/>
  <c r="J60"/>
  <c r="J59"/>
  <c r="I59"/>
  <c r="K59" s="1"/>
  <c r="J58"/>
  <c r="I58"/>
  <c r="K58" s="1"/>
  <c r="J57"/>
  <c r="I57"/>
  <c r="K57" s="1"/>
  <c r="J56"/>
  <c r="I56"/>
  <c r="K56" s="1"/>
  <c r="J55"/>
  <c r="I55"/>
  <c r="K55" s="1"/>
  <c r="J54"/>
  <c r="I54"/>
  <c r="K54" s="1"/>
  <c r="J53"/>
  <c r="I53"/>
  <c r="K53" s="1"/>
  <c r="J52"/>
  <c r="I52"/>
  <c r="K52" s="1"/>
  <c r="J51"/>
  <c r="I51"/>
  <c r="K51" s="1"/>
  <c r="J50"/>
  <c r="I50"/>
  <c r="K50" s="1"/>
  <c r="J49"/>
  <c r="I49"/>
  <c r="K49" s="1"/>
  <c r="J48"/>
  <c r="I48"/>
  <c r="K48" s="1"/>
  <c r="J47"/>
  <c r="I47"/>
  <c r="K47" s="1"/>
  <c r="J46"/>
  <c r="J44"/>
  <c r="I44"/>
  <c r="K44" s="1"/>
  <c r="J43"/>
  <c r="I43"/>
  <c r="K43" s="1"/>
  <c r="J42"/>
  <c r="I42"/>
  <c r="K42" s="1"/>
  <c r="J41"/>
  <c r="I41"/>
  <c r="K41" s="1"/>
  <c r="J40"/>
  <c r="I40"/>
  <c r="K40" s="1"/>
  <c r="J39"/>
  <c r="I39"/>
  <c r="K39" s="1"/>
  <c r="J38"/>
  <c r="I38"/>
  <c r="K38" s="1"/>
  <c r="J37"/>
  <c r="I37"/>
  <c r="K37" s="1"/>
  <c r="J36"/>
  <c r="I36"/>
  <c r="K36" s="1"/>
  <c r="J35"/>
  <c r="I35"/>
  <c r="K35" s="1"/>
  <c r="J34"/>
  <c r="I34"/>
  <c r="K34" s="1"/>
  <c r="J33"/>
  <c r="I33"/>
  <c r="K33" s="1"/>
  <c r="J32"/>
  <c r="I32"/>
  <c r="K32" s="1"/>
  <c r="J31"/>
  <c r="I31"/>
  <c r="K31" s="1"/>
  <c r="J30"/>
  <c r="I30"/>
  <c r="K30" s="1"/>
  <c r="J29"/>
  <c r="I29"/>
  <c r="K29" s="1"/>
  <c r="J28"/>
  <c r="I28"/>
  <c r="K28" s="1"/>
  <c r="J27"/>
  <c r="I27"/>
  <c r="K27" s="1"/>
  <c r="J26"/>
  <c r="I26"/>
  <c r="K26" s="1"/>
  <c r="J25"/>
  <c r="I25"/>
  <c r="K25" s="1"/>
  <c r="J24"/>
  <c r="J22"/>
  <c r="I22"/>
  <c r="K22" s="1"/>
  <c r="K21" s="1"/>
  <c r="J21"/>
  <c r="I21"/>
  <c r="J19"/>
  <c r="I19"/>
  <c r="K19" s="1"/>
  <c r="J18"/>
  <c r="I18"/>
  <c r="K18" s="1"/>
  <c r="J17"/>
  <c r="J16"/>
  <c r="I16"/>
  <c r="K16" s="1"/>
  <c r="J15"/>
  <c r="J13"/>
  <c r="I13"/>
  <c r="K13" s="1"/>
  <c r="J12"/>
  <c r="I12"/>
  <c r="K12" s="1"/>
  <c r="J11"/>
  <c r="I11"/>
  <c r="K11" s="1"/>
  <c r="J10"/>
  <c r="I10"/>
  <c r="K10" s="1"/>
  <c r="K9" s="1"/>
  <c r="J9"/>
  <c r="I9"/>
  <c r="K32" i="65077"/>
  <c r="K25" i="65075"/>
  <c r="K17"/>
  <c r="K99" i="300" l="1"/>
  <c r="E31" i="304" s="1"/>
  <c r="E30" s="1"/>
  <c r="I17" i="300"/>
  <c r="K17" s="1"/>
  <c r="O102"/>
  <c r="I24"/>
  <c r="K24"/>
  <c r="K46"/>
  <c r="E25" i="304" s="1"/>
  <c r="K60" i="300"/>
  <c r="I46"/>
  <c r="K61"/>
  <c r="I15" l="1"/>
  <c r="I7" s="1"/>
  <c r="K15"/>
  <c r="E22" i="304" s="1"/>
  <c r="E24"/>
  <c r="K9" i="65095"/>
  <c r="K14"/>
  <c r="K10" i="65085"/>
  <c r="K9"/>
  <c r="K14" i="65069"/>
  <c r="Q32" i="65105"/>
  <c r="Q32" i="65098"/>
  <c r="Q32" i="65097"/>
  <c r="Q32" i="65096"/>
  <c r="Q32" i="65095"/>
  <c r="Q32" i="65094"/>
  <c r="Q32" i="65093"/>
  <c r="Q32" i="65089"/>
  <c r="Q32" i="65088"/>
  <c r="Q32" i="65087"/>
  <c r="Q32" i="65086"/>
  <c r="Q32" i="65084"/>
  <c r="Q32" i="65083"/>
  <c r="Q32" i="65122"/>
  <c r="Q32" i="65081"/>
  <c r="Q32" i="65082"/>
  <c r="Q32" i="65080"/>
  <c r="Q32" i="65078"/>
  <c r="Q32" i="65075"/>
  <c r="Q32" i="65115"/>
  <c r="Q32" i="65100"/>
  <c r="Q32" i="65074"/>
  <c r="Q32" i="65071"/>
  <c r="Q32" i="65070"/>
  <c r="Q32" i="65068"/>
  <c r="Q32" i="65067"/>
  <c r="Q32" i="65066"/>
  <c r="Q32" i="65065"/>
  <c r="Q32" i="16"/>
  <c r="K32" i="65095"/>
  <c r="K32" i="65076"/>
  <c r="K32" i="65075"/>
  <c r="M32" i="65095"/>
  <c r="M32" i="65093"/>
  <c r="M32" i="65080"/>
  <c r="M32" i="65079"/>
  <c r="M32" i="65077"/>
  <c r="M32" i="65076"/>
  <c r="M32" i="65075"/>
  <c r="M32" i="65066"/>
  <c r="M32" i="65065"/>
  <c r="Q57" i="16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1"/>
  <c r="Q30"/>
  <c r="Q29"/>
  <c r="Q28"/>
  <c r="Q27"/>
  <c r="Q26"/>
  <c r="Q24"/>
  <c r="Q23"/>
  <c r="Q22"/>
  <c r="Q21"/>
  <c r="Q20"/>
  <c r="Q15"/>
  <c r="Q14"/>
  <c r="Q13"/>
  <c r="Q12"/>
  <c r="Q11"/>
  <c r="Q10"/>
  <c r="Q9"/>
  <c r="Q57" i="65065"/>
  <c r="Q54"/>
  <c r="Q52"/>
  <c r="Q51"/>
  <c r="Q49"/>
  <c r="Q48"/>
  <c r="Q47"/>
  <c r="Q46"/>
  <c r="Q45"/>
  <c r="Q44"/>
  <c r="Q43"/>
  <c r="Q42"/>
  <c r="Q41"/>
  <c r="Q40"/>
  <c r="Q39"/>
  <c r="Q38"/>
  <c r="Q37"/>
  <c r="Q36"/>
  <c r="Q35"/>
  <c r="Q34"/>
  <c r="Q33"/>
  <c r="Q29"/>
  <c r="Q28"/>
  <c r="Q27"/>
  <c r="Q26"/>
  <c r="Q25"/>
  <c r="Q24"/>
  <c r="Q23"/>
  <c r="Q20"/>
  <c r="Q19"/>
  <c r="Q18"/>
  <c r="Q17"/>
  <c r="Q16"/>
  <c r="Q15"/>
  <c r="Q14"/>
  <c r="Q13"/>
  <c r="Q12"/>
  <c r="Q11"/>
  <c r="Q10"/>
  <c r="Q57" i="65066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5"/>
  <c r="Q34"/>
  <c r="Q33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06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099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123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068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1"/>
  <c r="Q30"/>
  <c r="Q29"/>
  <c r="Q28"/>
  <c r="Q27"/>
  <c r="Q26"/>
  <c r="Q25"/>
  <c r="Q24"/>
  <c r="Q22"/>
  <c r="Q20"/>
  <c r="Q19"/>
  <c r="Q18"/>
  <c r="Q17"/>
  <c r="Q15"/>
  <c r="Q14"/>
  <c r="Q13"/>
  <c r="Q12"/>
  <c r="Q11"/>
  <c r="Q10"/>
  <c r="Q9"/>
  <c r="Q57" i="65069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1"/>
  <c r="Q29"/>
  <c r="Q27"/>
  <c r="Q26"/>
  <c r="Q24"/>
  <c r="Q23"/>
  <c r="Q22"/>
  <c r="Q21"/>
  <c r="Q18"/>
  <c r="Q17"/>
  <c r="Q15"/>
  <c r="Q12"/>
  <c r="Q11"/>
  <c r="Q57" i="65070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071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3"/>
  <c r="Q31"/>
  <c r="Q30"/>
  <c r="Q29"/>
  <c r="Q28"/>
  <c r="Q27"/>
  <c r="Q26"/>
  <c r="Q25"/>
  <c r="Q24"/>
  <c r="Q23"/>
  <c r="Q22"/>
  <c r="Q21"/>
  <c r="Q20"/>
  <c r="Q19"/>
  <c r="Q17"/>
  <c r="Q15"/>
  <c r="Q14"/>
  <c r="Q13"/>
  <c r="Q12"/>
  <c r="Q11"/>
  <c r="Q10"/>
  <c r="Q57" i="65074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100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115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4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075"/>
  <c r="Q56"/>
  <c r="Q55"/>
  <c r="Q54"/>
  <c r="Q53"/>
  <c r="Q52"/>
  <c r="Q51"/>
  <c r="Q50"/>
  <c r="Q49"/>
  <c r="Q48"/>
  <c r="Q47"/>
  <c r="Q46"/>
  <c r="Q45"/>
  <c r="Q44"/>
  <c r="Q43"/>
  <c r="Q42"/>
  <c r="Q41"/>
  <c r="Q40"/>
  <c r="Q36"/>
  <c r="Q35"/>
  <c r="Q34"/>
  <c r="Q33"/>
  <c r="Q31"/>
  <c r="Q28"/>
  <c r="Q27"/>
  <c r="Q26"/>
  <c r="Q24"/>
  <c r="Q22"/>
  <c r="Q21"/>
  <c r="Q19"/>
  <c r="Q15"/>
  <c r="Q14"/>
  <c r="Q13"/>
  <c r="Q12"/>
  <c r="Q11"/>
  <c r="Q10"/>
  <c r="Q9"/>
  <c r="Q57" i="65076"/>
  <c r="Q56"/>
  <c r="Q55"/>
  <c r="Q54"/>
  <c r="Q53"/>
  <c r="Q49"/>
  <c r="Q48"/>
  <c r="Q47"/>
  <c r="Q46"/>
  <c r="Q45"/>
  <c r="Q44"/>
  <c r="Q42"/>
  <c r="Q40"/>
  <c r="Q39"/>
  <c r="Q38"/>
  <c r="Q37"/>
  <c r="Q36"/>
  <c r="Q33"/>
  <c r="Q31"/>
  <c r="Q30"/>
  <c r="Q28"/>
  <c r="Q26"/>
  <c r="Q25"/>
  <c r="Q24"/>
  <c r="Q23"/>
  <c r="Q22"/>
  <c r="Q21"/>
  <c r="Q20"/>
  <c r="Q18"/>
  <c r="Q17"/>
  <c r="Q16"/>
  <c r="Q15"/>
  <c r="Q14"/>
  <c r="Q13"/>
  <c r="Q12"/>
  <c r="Q10"/>
  <c r="Q57" i="65077"/>
  <c r="Q56"/>
  <c r="Q55"/>
  <c r="Q54"/>
  <c r="Q53"/>
  <c r="Q52"/>
  <c r="Q51"/>
  <c r="Q50"/>
  <c r="Q49"/>
  <c r="Q48"/>
  <c r="Q47"/>
  <c r="Q46"/>
  <c r="Q45"/>
  <c r="Q44"/>
  <c r="Q43"/>
  <c r="Q42"/>
  <c r="Q38"/>
  <c r="Q37"/>
  <c r="Q36"/>
  <c r="Q35"/>
  <c r="Q34"/>
  <c r="Q33"/>
  <c r="Q31"/>
  <c r="Q30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078"/>
  <c r="Q56"/>
  <c r="Q55"/>
  <c r="Q54"/>
  <c r="Q53"/>
  <c r="Q52"/>
  <c r="Q51"/>
  <c r="Q50"/>
  <c r="Q49"/>
  <c r="Q48"/>
  <c r="Q47"/>
  <c r="Q46"/>
  <c r="Q45"/>
  <c r="Q44"/>
  <c r="Q43"/>
  <c r="Q42"/>
  <c r="Q38"/>
  <c r="Q37"/>
  <c r="Q36"/>
  <c r="Q35"/>
  <c r="Q34"/>
  <c r="Q33"/>
  <c r="Q31"/>
  <c r="Q30"/>
  <c r="Q29"/>
  <c r="Q28"/>
  <c r="Q27"/>
  <c r="Q26"/>
  <c r="Q25"/>
  <c r="Q24"/>
  <c r="Q23"/>
  <c r="Q22"/>
  <c r="Q21"/>
  <c r="Q20"/>
  <c r="Q18"/>
  <c r="Q17"/>
  <c r="Q15"/>
  <c r="Q14"/>
  <c r="Q13"/>
  <c r="Q12"/>
  <c r="Q11"/>
  <c r="Q10"/>
  <c r="Q57" i="65079"/>
  <c r="Q56"/>
  <c r="Q55"/>
  <c r="Q54"/>
  <c r="Q53"/>
  <c r="Q52"/>
  <c r="Q51"/>
  <c r="Q50"/>
  <c r="Q49"/>
  <c r="Q48"/>
  <c r="Q47"/>
  <c r="Q46"/>
  <c r="Q45"/>
  <c r="Q44"/>
  <c r="Q43"/>
  <c r="Q42"/>
  <c r="Q38"/>
  <c r="Q37"/>
  <c r="Q36"/>
  <c r="Q35"/>
  <c r="Q34"/>
  <c r="Q33"/>
  <c r="Q27"/>
  <c r="Q26"/>
  <c r="Q24"/>
  <c r="Q22"/>
  <c r="Q21"/>
  <c r="Q20"/>
  <c r="Q19"/>
  <c r="Q18"/>
  <c r="Q17"/>
  <c r="Q15"/>
  <c r="Q14"/>
  <c r="Q13"/>
  <c r="Q12"/>
  <c r="Q11"/>
  <c r="Q10"/>
  <c r="Q57" i="65080"/>
  <c r="Q56"/>
  <c r="Q55"/>
  <c r="Q54"/>
  <c r="Q53"/>
  <c r="Q51"/>
  <c r="Q50"/>
  <c r="Q49"/>
  <c r="Q48"/>
  <c r="Q47"/>
  <c r="Q46"/>
  <c r="Q45"/>
  <c r="Q44"/>
  <c r="Q43"/>
  <c r="Q42"/>
  <c r="Q41"/>
  <c r="Q40"/>
  <c r="Q39"/>
  <c r="Q38"/>
  <c r="Q37"/>
  <c r="Q35"/>
  <c r="Q34"/>
  <c r="Q33"/>
  <c r="Q29"/>
  <c r="Q28"/>
  <c r="Q25"/>
  <c r="Q24"/>
  <c r="Q23"/>
  <c r="Q22"/>
  <c r="Q21"/>
  <c r="Q20"/>
  <c r="Q19"/>
  <c r="Q18"/>
  <c r="Q17"/>
  <c r="Q15"/>
  <c r="Q14"/>
  <c r="Q13"/>
  <c r="Q12"/>
  <c r="Q11"/>
  <c r="Q10"/>
  <c r="Q9"/>
  <c r="Q57" i="65082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1"/>
  <c r="Q30"/>
  <c r="Q29"/>
  <c r="Q28"/>
  <c r="Q27"/>
  <c r="Q26"/>
  <c r="Q25"/>
  <c r="Q24"/>
  <c r="Q23"/>
  <c r="Q22"/>
  <c r="Q21"/>
  <c r="Q17"/>
  <c r="Q15"/>
  <c r="Q14"/>
  <c r="Q13"/>
  <c r="Q12"/>
  <c r="Q11"/>
  <c r="Q57" i="65081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1"/>
  <c r="Q30"/>
  <c r="Q29"/>
  <c r="Q28"/>
  <c r="Q27"/>
  <c r="Q26"/>
  <c r="Q24"/>
  <c r="Q22"/>
  <c r="Q21"/>
  <c r="Q18"/>
  <c r="Q17"/>
  <c r="Q15"/>
  <c r="Q14"/>
  <c r="Q13"/>
  <c r="Q12"/>
  <c r="Q11"/>
  <c r="Q57" i="65122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3"/>
  <c r="Q31"/>
  <c r="Q30"/>
  <c r="Q29"/>
  <c r="Q28"/>
  <c r="Q27"/>
  <c r="Q26"/>
  <c r="Q24"/>
  <c r="Q23"/>
  <c r="Q22"/>
  <c r="Q21"/>
  <c r="Q20"/>
  <c r="Q18"/>
  <c r="Q17"/>
  <c r="Q15"/>
  <c r="Q14"/>
  <c r="Q13"/>
  <c r="Q12"/>
  <c r="Q11"/>
  <c r="Q57" i="65083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1"/>
  <c r="Q30"/>
  <c r="Q29"/>
  <c r="Q28"/>
  <c r="Q27"/>
  <c r="Q26"/>
  <c r="Q24"/>
  <c r="Q22"/>
  <c r="Q21"/>
  <c r="Q19"/>
  <c r="Q18"/>
  <c r="Q17"/>
  <c r="Q15"/>
  <c r="Q14"/>
  <c r="Q13"/>
  <c r="Q12"/>
  <c r="Q11"/>
  <c r="Q57" i="65084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1"/>
  <c r="Q30"/>
  <c r="Q29"/>
  <c r="Q28"/>
  <c r="Q27"/>
  <c r="Q26"/>
  <c r="Q25"/>
  <c r="Q24"/>
  <c r="Q22"/>
  <c r="Q21"/>
  <c r="Q20"/>
  <c r="Q19"/>
  <c r="Q18"/>
  <c r="Q17"/>
  <c r="Q15"/>
  <c r="Q14"/>
  <c r="Q13"/>
  <c r="Q12"/>
  <c r="Q11"/>
  <c r="Q57" i="65085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1"/>
  <c r="Q30"/>
  <c r="Q29"/>
  <c r="Q28"/>
  <c r="Q27"/>
  <c r="Q26"/>
  <c r="Q25"/>
  <c r="Q24"/>
  <c r="Q22"/>
  <c r="Q21"/>
  <c r="Q20"/>
  <c r="Q19"/>
  <c r="Q18"/>
  <c r="Q17"/>
  <c r="Q15"/>
  <c r="Q14"/>
  <c r="Q13"/>
  <c r="Q12"/>
  <c r="Q11"/>
  <c r="Q57" i="65086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1"/>
  <c r="Q30"/>
  <c r="Q29"/>
  <c r="Q28"/>
  <c r="Q27"/>
  <c r="Q26"/>
  <c r="Q25"/>
  <c r="Q24"/>
  <c r="Q23"/>
  <c r="Q22"/>
  <c r="Q21"/>
  <c r="Q19"/>
  <c r="Q18"/>
  <c r="Q15"/>
  <c r="Q14"/>
  <c r="Q13"/>
  <c r="Q12"/>
  <c r="Q11"/>
  <c r="Q57" i="6508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1"/>
  <c r="Q30"/>
  <c r="Q29"/>
  <c r="Q28"/>
  <c r="Q27"/>
  <c r="Q26"/>
  <c r="Q24"/>
  <c r="Q22"/>
  <c r="Q21"/>
  <c r="Q19"/>
  <c r="Q17"/>
  <c r="Q15"/>
  <c r="Q14"/>
  <c r="Q13"/>
  <c r="Q12"/>
  <c r="Q11"/>
  <c r="Q57" i="65088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1"/>
  <c r="Q30"/>
  <c r="Q29"/>
  <c r="Q28"/>
  <c r="Q27"/>
  <c r="Q26"/>
  <c r="Q25"/>
  <c r="Q24"/>
  <c r="Q23"/>
  <c r="Q22"/>
  <c r="Q20"/>
  <c r="Q19"/>
  <c r="Q18"/>
  <c r="Q17"/>
  <c r="Q15"/>
  <c r="Q14"/>
  <c r="Q13"/>
  <c r="Q12"/>
  <c r="Q11"/>
  <c r="Q57" i="65089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1"/>
  <c r="Q30"/>
  <c r="Q29"/>
  <c r="Q28"/>
  <c r="Q27"/>
  <c r="Q26"/>
  <c r="Q24"/>
  <c r="Q22"/>
  <c r="Q21"/>
  <c r="Q17"/>
  <c r="Q15"/>
  <c r="Q14"/>
  <c r="Q13"/>
  <c r="Q12"/>
  <c r="Q11"/>
  <c r="Q57" i="65093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5"/>
  <c r="Q34"/>
  <c r="Q33"/>
  <c r="Q30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094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095"/>
  <c r="Q56"/>
  <c r="Q55"/>
  <c r="Q54"/>
  <c r="Q53"/>
  <c r="Q52"/>
  <c r="Q51"/>
  <c r="Q50"/>
  <c r="Q49"/>
  <c r="Q48"/>
  <c r="Q47"/>
  <c r="Q46"/>
  <c r="Q45"/>
  <c r="Q44"/>
  <c r="Q43"/>
  <c r="Q42"/>
  <c r="Q41"/>
  <c r="Q40"/>
  <c r="Q36"/>
  <c r="Q35"/>
  <c r="Q34"/>
  <c r="Q33"/>
  <c r="Q31"/>
  <c r="Q30"/>
  <c r="Q27"/>
  <c r="Q26"/>
  <c r="Q25"/>
  <c r="Q24"/>
  <c r="Q23"/>
  <c r="Q22"/>
  <c r="Q20"/>
  <c r="Q19"/>
  <c r="Q18"/>
  <c r="Q17"/>
  <c r="Q15"/>
  <c r="Q12"/>
  <c r="Q11"/>
  <c r="Q10"/>
  <c r="Q57" i="65096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1"/>
  <c r="Q30"/>
  <c r="Q29"/>
  <c r="Q28"/>
  <c r="Q27"/>
  <c r="Q26"/>
  <c r="Q24"/>
  <c r="Q23"/>
  <c r="Q22"/>
  <c r="Q21"/>
  <c r="Q20"/>
  <c r="Q19"/>
  <c r="Q18"/>
  <c r="Q17"/>
  <c r="Q15"/>
  <c r="Q14"/>
  <c r="Q13"/>
  <c r="Q12"/>
  <c r="Q11"/>
  <c r="Q10"/>
  <c r="Q9"/>
  <c r="Q57" i="6509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57" i="65098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57" i="65105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 i="16"/>
  <c r="Q8" i="65066"/>
  <c r="Q8" i="65067"/>
  <c r="Q8" i="65099"/>
  <c r="Q8" i="65123"/>
  <c r="Q8" i="65068"/>
  <c r="Q8" i="65070"/>
  <c r="Q8" i="65074"/>
  <c r="Q8" i="65100"/>
  <c r="Q8" i="65115"/>
  <c r="Q8" i="65075"/>
  <c r="Q8" i="65077"/>
  <c r="Q8" i="65080"/>
  <c r="Q8" i="65093"/>
  <c r="Q8" i="65094"/>
  <c r="Q8" i="65096"/>
  <c r="Q8" i="65098"/>
  <c r="Q8" i="65105"/>
  <c r="M53" i="65065"/>
  <c r="Q53" s="1"/>
  <c r="M52"/>
  <c r="M51"/>
  <c r="M50" s="1"/>
  <c r="Q50" s="1"/>
  <c r="L50"/>
  <c r="K50"/>
  <c r="M48"/>
  <c r="M47" s="1"/>
  <c r="L47"/>
  <c r="K47"/>
  <c r="M45"/>
  <c r="M44"/>
  <c r="M43"/>
  <c r="M42"/>
  <c r="M41"/>
  <c r="M40"/>
  <c r="M39"/>
  <c r="M38"/>
  <c r="M37"/>
  <c r="M36"/>
  <c r="M35"/>
  <c r="M34" s="1"/>
  <c r="L34"/>
  <c r="K34"/>
  <c r="M31"/>
  <c r="M30"/>
  <c r="M29"/>
  <c r="M28"/>
  <c r="M27"/>
  <c r="M26"/>
  <c r="M25"/>
  <c r="M24"/>
  <c r="M23"/>
  <c r="M22"/>
  <c r="M21" s="1"/>
  <c r="L21"/>
  <c r="K21"/>
  <c r="K19"/>
  <c r="M19" s="1"/>
  <c r="M18" s="1"/>
  <c r="L18"/>
  <c r="K18"/>
  <c r="M16"/>
  <c r="M15"/>
  <c r="M14"/>
  <c r="M13"/>
  <c r="L13"/>
  <c r="K13"/>
  <c r="M11"/>
  <c r="M10"/>
  <c r="M9"/>
  <c r="M8"/>
  <c r="L8"/>
  <c r="L56" s="1"/>
  <c r="K8"/>
  <c r="M33" i="65066"/>
  <c r="M31"/>
  <c r="M36" s="1"/>
  <c r="Q36" s="1"/>
  <c r="L31"/>
  <c r="L36" s="1"/>
  <c r="K31"/>
  <c r="K36" s="1"/>
  <c r="M29"/>
  <c r="M28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/>
  <c r="L8"/>
  <c r="K8"/>
  <c r="M30" i="65067"/>
  <c r="M29"/>
  <c r="M28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/>
  <c r="M33" s="1"/>
  <c r="L8"/>
  <c r="L33" s="1"/>
  <c r="K8"/>
  <c r="K33" s="1"/>
  <c r="M30" i="65099"/>
  <c r="M29"/>
  <c r="M28"/>
  <c r="L28"/>
  <c r="K28"/>
  <c r="M26"/>
  <c r="M25"/>
  <c r="M24"/>
  <c r="M23"/>
  <c r="M22"/>
  <c r="M21"/>
  <c r="M20"/>
  <c r="M19"/>
  <c r="M18"/>
  <c r="M17"/>
  <c r="M16"/>
  <c r="L16"/>
  <c r="K16"/>
  <c r="K14"/>
  <c r="M14" s="1"/>
  <c r="M13" s="1"/>
  <c r="L13"/>
  <c r="K13"/>
  <c r="M11"/>
  <c r="M10"/>
  <c r="K9"/>
  <c r="M9" s="1"/>
  <c r="M8" s="1"/>
  <c r="M33" s="1"/>
  <c r="L8"/>
  <c r="L33" s="1"/>
  <c r="M30" i="65123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K9"/>
  <c r="M9" s="1"/>
  <c r="M8" s="1"/>
  <c r="M33" s="1"/>
  <c r="L8"/>
  <c r="L33" s="1"/>
  <c r="K8"/>
  <c r="K33" s="1"/>
  <c r="M30" i="65068"/>
  <c r="M29"/>
  <c r="M28" s="1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/>
  <c r="M33" s="1"/>
  <c r="M34" s="1"/>
  <c r="M35" s="1"/>
  <c r="L8"/>
  <c r="L33" s="1"/>
  <c r="L34" s="1"/>
  <c r="L35" s="1"/>
  <c r="K8"/>
  <c r="K33" s="1"/>
  <c r="K34" s="1"/>
  <c r="K35" s="1"/>
  <c r="M30" i="65069"/>
  <c r="M29"/>
  <c r="M28"/>
  <c r="L28"/>
  <c r="K28"/>
  <c r="M26"/>
  <c r="M25"/>
  <c r="M24"/>
  <c r="M23"/>
  <c r="M22"/>
  <c r="M21"/>
  <c r="M20"/>
  <c r="M19"/>
  <c r="M18"/>
  <c r="M17"/>
  <c r="L16"/>
  <c r="K16"/>
  <c r="M14"/>
  <c r="M13" s="1"/>
  <c r="Q13" s="1"/>
  <c r="L13"/>
  <c r="K13"/>
  <c r="M11"/>
  <c r="M10"/>
  <c r="M9"/>
  <c r="L8"/>
  <c r="L33" s="1"/>
  <c r="L34" s="1"/>
  <c r="L35" s="1"/>
  <c r="K8"/>
  <c r="M30" i="65070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M9"/>
  <c r="M8"/>
  <c r="M33" s="1"/>
  <c r="L8"/>
  <c r="L33" s="1"/>
  <c r="K8"/>
  <c r="K33" s="1"/>
  <c r="M31" i="65071"/>
  <c r="M30"/>
  <c r="M29" s="1"/>
  <c r="L29"/>
  <c r="K29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/>
  <c r="M34" s="1"/>
  <c r="M35" s="1"/>
  <c r="L8"/>
  <c r="L34" s="1"/>
  <c r="L35" s="1"/>
  <c r="K8"/>
  <c r="K34" s="1"/>
  <c r="K35" s="1"/>
  <c r="M30" i="65074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M9"/>
  <c r="M8" s="1"/>
  <c r="M33" s="1"/>
  <c r="L8"/>
  <c r="L33" s="1"/>
  <c r="K8"/>
  <c r="K33" s="1"/>
  <c r="M30" i="65100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K14"/>
  <c r="M13"/>
  <c r="L13"/>
  <c r="K13"/>
  <c r="M11"/>
  <c r="M10"/>
  <c r="K9"/>
  <c r="M9" s="1"/>
  <c r="M8" s="1"/>
  <c r="M33" s="1"/>
  <c r="M34" s="1"/>
  <c r="L8"/>
  <c r="L33" s="1"/>
  <c r="L34" s="1"/>
  <c r="M30" i="65115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M9"/>
  <c r="M8" s="1"/>
  <c r="M33" s="1"/>
  <c r="M34" s="1"/>
  <c r="L8"/>
  <c r="L33" s="1"/>
  <c r="L34" s="1"/>
  <c r="K8"/>
  <c r="K33" s="1"/>
  <c r="K34" s="1"/>
  <c r="M34" i="65075"/>
  <c r="M33"/>
  <c r="L32"/>
  <c r="M30"/>
  <c r="M29" s="1"/>
  <c r="L29"/>
  <c r="K29"/>
  <c r="M27"/>
  <c r="M26"/>
  <c r="M25"/>
  <c r="M24"/>
  <c r="M23"/>
  <c r="M22"/>
  <c r="M21"/>
  <c r="M20"/>
  <c r="M19"/>
  <c r="M18"/>
  <c r="Q18" s="1"/>
  <c r="M17"/>
  <c r="L16"/>
  <c r="K16"/>
  <c r="M14"/>
  <c r="M13"/>
  <c r="L13"/>
  <c r="K13"/>
  <c r="M11"/>
  <c r="M10"/>
  <c r="M9"/>
  <c r="M8"/>
  <c r="L8"/>
  <c r="L37" s="1"/>
  <c r="L38" s="1"/>
  <c r="L39" s="1"/>
  <c r="K8"/>
  <c r="K37" s="1"/>
  <c r="K38" s="1"/>
  <c r="K39" s="1"/>
  <c r="M47" i="65076"/>
  <c r="M46"/>
  <c r="M45"/>
  <c r="L45"/>
  <c r="K45"/>
  <c r="M43"/>
  <c r="M42"/>
  <c r="M41" s="1"/>
  <c r="L41"/>
  <c r="K41"/>
  <c r="M39"/>
  <c r="M38"/>
  <c r="M37" s="1"/>
  <c r="L37"/>
  <c r="K37"/>
  <c r="M35"/>
  <c r="M34"/>
  <c r="M33"/>
  <c r="L32"/>
  <c r="M30"/>
  <c r="K29"/>
  <c r="M29" s="1"/>
  <c r="M28"/>
  <c r="K27"/>
  <c r="M27" s="1"/>
  <c r="M19" s="1"/>
  <c r="M26"/>
  <c r="M25"/>
  <c r="M24"/>
  <c r="M23"/>
  <c r="M22"/>
  <c r="K22"/>
  <c r="M21"/>
  <c r="M20"/>
  <c r="L19"/>
  <c r="K19"/>
  <c r="M17"/>
  <c r="M16"/>
  <c r="L16"/>
  <c r="K16"/>
  <c r="M14"/>
  <c r="M13"/>
  <c r="M11"/>
  <c r="Q11" s="1"/>
  <c r="L11"/>
  <c r="K11"/>
  <c r="M9"/>
  <c r="M8"/>
  <c r="M50" s="1"/>
  <c r="M51" s="1"/>
  <c r="M52" s="1"/>
  <c r="L8"/>
  <c r="L50" s="1"/>
  <c r="L51" s="1"/>
  <c r="L52" s="1"/>
  <c r="K8"/>
  <c r="K50" s="1"/>
  <c r="K51" s="1"/>
  <c r="K52" s="1"/>
  <c r="M36" i="65077"/>
  <c r="M35"/>
  <c r="M34"/>
  <c r="L34"/>
  <c r="K34"/>
  <c r="M31"/>
  <c r="M30"/>
  <c r="M29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M9"/>
  <c r="M8"/>
  <c r="L8"/>
  <c r="L39" s="1"/>
  <c r="L40" s="1"/>
  <c r="L41" s="1"/>
  <c r="K8"/>
  <c r="M36" i="65078"/>
  <c r="M35"/>
  <c r="M34"/>
  <c r="M33"/>
  <c r="L33"/>
  <c r="K33"/>
  <c r="M31"/>
  <c r="M30"/>
  <c r="M29"/>
  <c r="L29"/>
  <c r="K29"/>
  <c r="M27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/>
  <c r="M39" s="1"/>
  <c r="M40" s="1"/>
  <c r="M41" s="1"/>
  <c r="L8"/>
  <c r="L39" s="1"/>
  <c r="L40" s="1"/>
  <c r="L41" s="1"/>
  <c r="K8"/>
  <c r="K39" s="1"/>
  <c r="K40" s="1"/>
  <c r="K41" s="1"/>
  <c r="M36" i="65079"/>
  <c r="M35"/>
  <c r="M34"/>
  <c r="L34"/>
  <c r="K34"/>
  <c r="M31"/>
  <c r="M30"/>
  <c r="M29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/>
  <c r="L8"/>
  <c r="L39" s="1"/>
  <c r="L40" s="1"/>
  <c r="L41" s="1"/>
  <c r="K8"/>
  <c r="K39" s="1"/>
  <c r="K40" s="1"/>
  <c r="K41" s="1"/>
  <c r="M49" i="65080"/>
  <c r="M48" s="1"/>
  <c r="L48"/>
  <c r="K48"/>
  <c r="M46"/>
  <c r="M45"/>
  <c r="M44"/>
  <c r="L44"/>
  <c r="K44"/>
  <c r="M42"/>
  <c r="M41"/>
  <c r="L41"/>
  <c r="K41"/>
  <c r="M39"/>
  <c r="M38"/>
  <c r="M37"/>
  <c r="M36"/>
  <c r="M35"/>
  <c r="M34"/>
  <c r="M33"/>
  <c r="M31"/>
  <c r="M30"/>
  <c r="L30"/>
  <c r="K30"/>
  <c r="M28"/>
  <c r="M27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M9"/>
  <c r="M8"/>
  <c r="L8"/>
  <c r="L52" s="1"/>
  <c r="K8"/>
  <c r="L30" i="65082"/>
  <c r="M30" s="1"/>
  <c r="M29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Q10" s="1"/>
  <c r="M9"/>
  <c r="L8"/>
  <c r="L33" s="1"/>
  <c r="K8"/>
  <c r="K33" s="1"/>
  <c r="M30" i="65081"/>
  <c r="M29"/>
  <c r="M28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Q9" s="1"/>
  <c r="L8"/>
  <c r="L33" s="1"/>
  <c r="K8"/>
  <c r="K33" s="1"/>
  <c r="M31" i="65122"/>
  <c r="K31"/>
  <c r="M30"/>
  <c r="M29" s="1"/>
  <c r="L29"/>
  <c r="K29"/>
  <c r="M27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Q10" s="1"/>
  <c r="M9"/>
  <c r="L8"/>
  <c r="L34" s="1"/>
  <c r="L35" s="1"/>
  <c r="K8"/>
  <c r="K34" s="1"/>
  <c r="M30" i="65083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Q10" s="1"/>
  <c r="M9"/>
  <c r="L8"/>
  <c r="L33" s="1"/>
  <c r="K8"/>
  <c r="K33" s="1"/>
  <c r="M30" i="65084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Q10" s="1"/>
  <c r="M9"/>
  <c r="L8"/>
  <c r="L33" s="1"/>
  <c r="K8"/>
  <c r="K33" s="1"/>
  <c r="M30" i="65085"/>
  <c r="M29"/>
  <c r="M28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Q10" s="1"/>
  <c r="M9"/>
  <c r="L8"/>
  <c r="L33" s="1"/>
  <c r="K8"/>
  <c r="K33" s="1"/>
  <c r="M30" i="65086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Q10" s="1"/>
  <c r="M9"/>
  <c r="L8"/>
  <c r="L33" s="1"/>
  <c r="K8"/>
  <c r="K33" s="1"/>
  <c r="M30" i="65087"/>
  <c r="M29"/>
  <c r="M28" s="1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Q10" s="1"/>
  <c r="M9"/>
  <c r="L8"/>
  <c r="L33" s="1"/>
  <c r="K8"/>
  <c r="K33" s="1"/>
  <c r="M30" i="65088"/>
  <c r="M29"/>
  <c r="M28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Q10" s="1"/>
  <c r="L8"/>
  <c r="L33" s="1"/>
  <c r="K8"/>
  <c r="K33" s="1"/>
  <c r="M30" i="65089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Q10" s="1"/>
  <c r="M9"/>
  <c r="Q9" s="1"/>
  <c r="L8"/>
  <c r="L33" s="1"/>
  <c r="L34" s="1"/>
  <c r="K8"/>
  <c r="K33" s="1"/>
  <c r="M33" i="65093"/>
  <c r="M31"/>
  <c r="Q31" s="1"/>
  <c r="L31"/>
  <c r="K31"/>
  <c r="M29"/>
  <c r="M28" s="1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/>
  <c r="M36" s="1"/>
  <c r="M37" s="1"/>
  <c r="M38" s="1"/>
  <c r="L8"/>
  <c r="L36" s="1"/>
  <c r="L37" s="1"/>
  <c r="L38" s="1"/>
  <c r="K8"/>
  <c r="K36" s="1"/>
  <c r="K37" s="1"/>
  <c r="K38" s="1"/>
  <c r="M30" i="65094"/>
  <c r="M29"/>
  <c r="M28"/>
  <c r="L28"/>
  <c r="K28"/>
  <c r="M26"/>
  <c r="M25"/>
  <c r="M24"/>
  <c r="M23"/>
  <c r="M22"/>
  <c r="M21"/>
  <c r="M20"/>
  <c r="M19"/>
  <c r="M18"/>
  <c r="M17"/>
  <c r="M16" s="1"/>
  <c r="L16"/>
  <c r="K16"/>
  <c r="M14"/>
  <c r="M13" s="1"/>
  <c r="L13"/>
  <c r="K13"/>
  <c r="M11"/>
  <c r="M10"/>
  <c r="M9"/>
  <c r="M8" s="1"/>
  <c r="L8"/>
  <c r="L33" s="1"/>
  <c r="L34" s="1"/>
  <c r="L35" s="1"/>
  <c r="K8"/>
  <c r="K33" s="1"/>
  <c r="K34" s="1"/>
  <c r="K35" s="1"/>
  <c r="M34" i="65095"/>
  <c r="M33"/>
  <c r="L32"/>
  <c r="M30"/>
  <c r="M29"/>
  <c r="M28" s="1"/>
  <c r="L28"/>
  <c r="K28"/>
  <c r="M26"/>
  <c r="M25"/>
  <c r="M24"/>
  <c r="M23"/>
  <c r="M22"/>
  <c r="M21"/>
  <c r="M20"/>
  <c r="M19"/>
  <c r="M18"/>
  <c r="M17"/>
  <c r="M16"/>
  <c r="L16"/>
  <c r="K16"/>
  <c r="M14"/>
  <c r="Q14" s="1"/>
  <c r="L13"/>
  <c r="K13"/>
  <c r="M11"/>
  <c r="M10"/>
  <c r="M9"/>
  <c r="L8"/>
  <c r="L37" s="1"/>
  <c r="L38" s="1"/>
  <c r="L39" s="1"/>
  <c r="K8"/>
  <c r="K37" s="1"/>
  <c r="K38" s="1"/>
  <c r="K39" s="1"/>
  <c r="M30" i="65096"/>
  <c r="M29"/>
  <c r="M28" s="1"/>
  <c r="L28"/>
  <c r="K28"/>
  <c r="M26"/>
  <c r="M25"/>
  <c r="M24"/>
  <c r="M23"/>
  <c r="M22"/>
  <c r="M21"/>
  <c r="M20"/>
  <c r="M19"/>
  <c r="M18"/>
  <c r="M17"/>
  <c r="M16" s="1"/>
  <c r="L16"/>
  <c r="K16"/>
  <c r="M14"/>
  <c r="M13"/>
  <c r="L13"/>
  <c r="K13"/>
  <c r="M11"/>
  <c r="M10"/>
  <c r="M9"/>
  <c r="M8"/>
  <c r="M33" s="1"/>
  <c r="M34" s="1"/>
  <c r="M35" s="1"/>
  <c r="L8"/>
  <c r="L33" s="1"/>
  <c r="L34" s="1"/>
  <c r="L35" s="1"/>
  <c r="K8"/>
  <c r="K33" s="1"/>
  <c r="K34" s="1"/>
  <c r="K35" s="1"/>
  <c r="M30" i="65097"/>
  <c r="M29"/>
  <c r="M28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/>
  <c r="M33" s="1"/>
  <c r="M34" s="1"/>
  <c r="M35" s="1"/>
  <c r="L8"/>
  <c r="L33" s="1"/>
  <c r="L34" s="1"/>
  <c r="L35" s="1"/>
  <c r="K8"/>
  <c r="K33" s="1"/>
  <c r="K34" s="1"/>
  <c r="K35" s="1"/>
  <c r="M30" i="65098"/>
  <c r="M29"/>
  <c r="M28" s="1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 s="1"/>
  <c r="M33" s="1"/>
  <c r="M34" s="1"/>
  <c r="M35" s="1"/>
  <c r="L8"/>
  <c r="L33" s="1"/>
  <c r="L34" s="1"/>
  <c r="L35" s="1"/>
  <c r="K8"/>
  <c r="K33" s="1"/>
  <c r="K34" s="1"/>
  <c r="K35" s="1"/>
  <c r="M30" i="65105"/>
  <c r="M29"/>
  <c r="M28"/>
  <c r="L28"/>
  <c r="K28"/>
  <c r="M26"/>
  <c r="M25"/>
  <c r="M24"/>
  <c r="M23"/>
  <c r="M22"/>
  <c r="M21"/>
  <c r="M20"/>
  <c r="M19"/>
  <c r="M18"/>
  <c r="M17"/>
  <c r="M16"/>
  <c r="L16"/>
  <c r="K16"/>
  <c r="M14"/>
  <c r="M13"/>
  <c r="L13"/>
  <c r="K13"/>
  <c r="M11"/>
  <c r="M10"/>
  <c r="M9"/>
  <c r="M8"/>
  <c r="M33" s="1"/>
  <c r="M34" s="1"/>
  <c r="M35" s="1"/>
  <c r="L8"/>
  <c r="L33" s="1"/>
  <c r="L34" s="1"/>
  <c r="L35" s="1"/>
  <c r="K8"/>
  <c r="K33" s="1"/>
  <c r="K34" s="1"/>
  <c r="K35" s="1"/>
  <c r="M30" i="16"/>
  <c r="M29"/>
  <c r="M28"/>
  <c r="L28"/>
  <c r="K28"/>
  <c r="M26"/>
  <c r="M25"/>
  <c r="Q25" s="1"/>
  <c r="M24"/>
  <c r="M23"/>
  <c r="M22"/>
  <c r="M21"/>
  <c r="M20"/>
  <c r="M19"/>
  <c r="M18"/>
  <c r="Q18" s="1"/>
  <c r="M17"/>
  <c r="Q17" s="1"/>
  <c r="L16"/>
  <c r="K16"/>
  <c r="M14"/>
  <c r="M13" s="1"/>
  <c r="L13"/>
  <c r="K13"/>
  <c r="M11"/>
  <c r="M10"/>
  <c r="M9"/>
  <c r="M8"/>
  <c r="L8"/>
  <c r="L33" s="1"/>
  <c r="L34" s="1"/>
  <c r="L35" s="1"/>
  <c r="K8"/>
  <c r="M8" i="65089" l="1"/>
  <c r="M8" i="65088"/>
  <c r="M33" s="1"/>
  <c r="M8" i="65087"/>
  <c r="M33" s="1"/>
  <c r="M8" i="65086"/>
  <c r="M33" s="1"/>
  <c r="Q8"/>
  <c r="Q9"/>
  <c r="M8" i="65084"/>
  <c r="M33" s="1"/>
  <c r="M8" i="65083"/>
  <c r="M33" s="1"/>
  <c r="M8" i="65122"/>
  <c r="M8" i="65081"/>
  <c r="E20" i="304"/>
  <c r="K7" i="300"/>
  <c r="M8" i="65082"/>
  <c r="M16" i="65069"/>
  <c r="Q10"/>
  <c r="M8"/>
  <c r="E41" i="304"/>
  <c r="M28" i="65077"/>
  <c r="M39" s="1"/>
  <c r="M16" i="65075"/>
  <c r="Q17"/>
  <c r="M37"/>
  <c r="M38" s="1"/>
  <c r="M39" s="1"/>
  <c r="M8" i="65095"/>
  <c r="M13"/>
  <c r="Q13" s="1"/>
  <c r="M8" i="65085"/>
  <c r="K33" i="65069"/>
  <c r="K34" s="1"/>
  <c r="K35" s="1"/>
  <c r="Q14"/>
  <c r="M16" i="16"/>
  <c r="K33"/>
  <c r="M33"/>
  <c r="K52" i="65080"/>
  <c r="M28" i="65079"/>
  <c r="K39" i="65077"/>
  <c r="K40" s="1"/>
  <c r="K41" s="1"/>
  <c r="K56" i="65065"/>
  <c r="M56"/>
  <c r="Q31" i="65066"/>
  <c r="M33" i="65094"/>
  <c r="M34" s="1"/>
  <c r="M35" s="1"/>
  <c r="M28" i="65082"/>
  <c r="M52" i="65080"/>
  <c r="K8" i="65100"/>
  <c r="K33" s="1"/>
  <c r="K34" s="1"/>
  <c r="K8" i="65099"/>
  <c r="K33" s="1"/>
  <c r="F50" i="65139"/>
  <c r="O34" i="65089"/>
  <c r="N30" i="65084"/>
  <c r="M33" i="65089" l="1"/>
  <c r="Q8"/>
  <c r="M34" i="65122"/>
  <c r="M33" i="65081"/>
  <c r="M33" i="65082"/>
  <c r="M33" i="65069"/>
  <c r="K111" i="300" s="1"/>
  <c r="K34" i="16"/>
  <c r="K35" s="1"/>
  <c r="I111" i="300"/>
  <c r="M37" i="65095"/>
  <c r="M33" i="65085"/>
  <c r="M34" i="65069"/>
  <c r="M34" i="16"/>
  <c r="M40" i="65077"/>
  <c r="M39" i="65079"/>
  <c r="O35" i="65122"/>
  <c r="L35" i="65089" s="1"/>
  <c r="N31" i="65122"/>
  <c r="N30" i="65082"/>
  <c r="N20" i="65080"/>
  <c r="F120" i="65139"/>
  <c r="M38" i="65095" l="1"/>
  <c r="M35" i="65069"/>
  <c r="M35" i="16"/>
  <c r="M40" i="65079"/>
  <c r="M41" i="65077"/>
  <c r="O35" i="65089"/>
  <c r="R10" i="65065"/>
  <c r="R13"/>
  <c r="R14"/>
  <c r="R16"/>
  <c r="R18"/>
  <c r="R19"/>
  <c r="R25"/>
  <c r="R28"/>
  <c r="R29"/>
  <c r="R32"/>
  <c r="R37"/>
  <c r="R38"/>
  <c r="R39"/>
  <c r="R40"/>
  <c r="R41"/>
  <c r="R42"/>
  <c r="R43"/>
  <c r="R44"/>
  <c r="R45"/>
  <c r="R50"/>
  <c r="R52"/>
  <c r="R55"/>
  <c r="R58"/>
  <c r="R59"/>
  <c r="R60"/>
  <c r="R61"/>
  <c r="R33" i="65066"/>
  <c r="R17" i="65099"/>
  <c r="R32" i="65069"/>
  <c r="R20" i="65070"/>
  <c r="R24" i="65071"/>
  <c r="R23" i="65100"/>
  <c r="R28" i="65115"/>
  <c r="R30"/>
  <c r="R47" i="65076"/>
  <c r="R21" i="65079"/>
  <c r="R24"/>
  <c r="R28" i="65081"/>
  <c r="R29"/>
  <c r="R30"/>
  <c r="R30" i="65122"/>
  <c r="R32" i="65085"/>
  <c r="R30" i="65086"/>
  <c r="R21" i="65087"/>
  <c r="R24"/>
  <c r="R17" i="65094"/>
  <c r="R24" i="65095"/>
  <c r="R17" i="65097"/>
  <c r="R9" i="16"/>
  <c r="R10"/>
  <c r="R13"/>
  <c r="R14"/>
  <c r="R17"/>
  <c r="R18"/>
  <c r="R20"/>
  <c r="R21"/>
  <c r="R23"/>
  <c r="R24"/>
  <c r="R25"/>
  <c r="R28"/>
  <c r="R29"/>
  <c r="R30"/>
  <c r="R59"/>
  <c r="R60"/>
  <c r="R61"/>
  <c r="R8"/>
  <c r="R71" i="65065"/>
  <c r="R70"/>
  <c r="R69"/>
  <c r="R68"/>
  <c r="R67"/>
  <c r="R66"/>
  <c r="R65"/>
  <c r="R64"/>
  <c r="R63"/>
  <c r="R62"/>
  <c r="R71" i="65066"/>
  <c r="R71" i="65067"/>
  <c r="R70"/>
  <c r="R71" i="65099"/>
  <c r="R70"/>
  <c r="R71" i="65123"/>
  <c r="R70"/>
  <c r="R71" i="65068"/>
  <c r="R70"/>
  <c r="R71" i="65069"/>
  <c r="R71" i="65070"/>
  <c r="R70"/>
  <c r="R71" i="65071"/>
  <c r="R70"/>
  <c r="R71" i="65074"/>
  <c r="R71" i="65100"/>
  <c r="R70"/>
  <c r="R71" i="65115"/>
  <c r="R70"/>
  <c r="R69"/>
  <c r="R68"/>
  <c r="R67"/>
  <c r="R71" i="65076"/>
  <c r="R71" i="65079"/>
  <c r="R70"/>
  <c r="R71" i="65080"/>
  <c r="R70"/>
  <c r="R71" i="65082"/>
  <c r="R71" i="65081"/>
  <c r="R71" i="65122"/>
  <c r="R71" i="65083"/>
  <c r="R70"/>
  <c r="R69"/>
  <c r="R68"/>
  <c r="R67"/>
  <c r="R71" i="65084"/>
  <c r="R71" i="65085"/>
  <c r="R71" i="65086"/>
  <c r="R70"/>
  <c r="R69"/>
  <c r="R68"/>
  <c r="R71" i="65087"/>
  <c r="R70"/>
  <c r="R71" i="65088"/>
  <c r="R70"/>
  <c r="R69"/>
  <c r="R68"/>
  <c r="R71" i="65089"/>
  <c r="R70"/>
  <c r="R71" i="65093"/>
  <c r="R70"/>
  <c r="R71" i="65094"/>
  <c r="R70"/>
  <c r="R69"/>
  <c r="R68"/>
  <c r="R71" i="65095"/>
  <c r="R71" i="65096"/>
  <c r="R70"/>
  <c r="R71" i="65097"/>
  <c r="R70"/>
  <c r="R71" i="65098"/>
  <c r="R70"/>
  <c r="R71" i="65105"/>
  <c r="R70"/>
  <c r="R69"/>
  <c r="R68"/>
  <c r="R71" i="16"/>
  <c r="R70"/>
  <c r="R69"/>
  <c r="R68"/>
  <c r="R67"/>
  <c r="R66"/>
  <c r="R65"/>
  <c r="R64"/>
  <c r="R63"/>
  <c r="R62"/>
  <c r="G215" i="65139"/>
  <c r="G214"/>
  <c r="F213"/>
  <c r="E213"/>
  <c r="D213"/>
  <c r="G212"/>
  <c r="F211"/>
  <c r="F210" s="1"/>
  <c r="F209" s="1"/>
  <c r="F208" s="1"/>
  <c r="F29" i="304" s="1"/>
  <c r="E211" i="65139"/>
  <c r="D211"/>
  <c r="D210" s="1"/>
  <c r="D209" s="1"/>
  <c r="D208" s="1"/>
  <c r="D29" i="304" s="1"/>
  <c r="G207" i="65139"/>
  <c r="G205"/>
  <c r="G204"/>
  <c r="F203"/>
  <c r="F19" i="304" s="1"/>
  <c r="E203" i="65139"/>
  <c r="D203"/>
  <c r="D19" i="304" s="1"/>
  <c r="G202" i="65139"/>
  <c r="G201"/>
  <c r="G200"/>
  <c r="G199"/>
  <c r="F198"/>
  <c r="F197" s="1"/>
  <c r="E198"/>
  <c r="D198"/>
  <c r="D197" s="1"/>
  <c r="E197"/>
  <c r="G196"/>
  <c r="G195"/>
  <c r="F194"/>
  <c r="E194"/>
  <c r="D194"/>
  <c r="G193"/>
  <c r="G192"/>
  <c r="G191"/>
  <c r="G190"/>
  <c r="G189"/>
  <c r="G188"/>
  <c r="G187"/>
  <c r="F186"/>
  <c r="E186"/>
  <c r="E184" s="1"/>
  <c r="D186"/>
  <c r="D184" s="1"/>
  <c r="G185"/>
  <c r="F184"/>
  <c r="G182"/>
  <c r="G181"/>
  <c r="F180"/>
  <c r="F179" s="1"/>
  <c r="F178" s="1"/>
  <c r="E180"/>
  <c r="D180"/>
  <c r="E179"/>
  <c r="D179"/>
  <c r="E178"/>
  <c r="D178"/>
  <c r="G176"/>
  <c r="G175"/>
  <c r="G174"/>
  <c r="F173"/>
  <c r="F172" s="1"/>
  <c r="E173"/>
  <c r="G173" s="1"/>
  <c r="D173"/>
  <c r="D172" s="1"/>
  <c r="G171"/>
  <c r="G170"/>
  <c r="F169"/>
  <c r="E169"/>
  <c r="D169"/>
  <c r="G168"/>
  <c r="F167"/>
  <c r="E167"/>
  <c r="G167" s="1"/>
  <c r="D167"/>
  <c r="G166"/>
  <c r="F165"/>
  <c r="E165"/>
  <c r="D165"/>
  <c r="G164"/>
  <c r="G163"/>
  <c r="G162"/>
  <c r="F161"/>
  <c r="F160" s="1"/>
  <c r="F159" s="1"/>
  <c r="F158" s="1"/>
  <c r="E161"/>
  <c r="D161"/>
  <c r="D160" s="1"/>
  <c r="D159" s="1"/>
  <c r="D158" s="1"/>
  <c r="G157"/>
  <c r="G156"/>
  <c r="F155"/>
  <c r="E155"/>
  <c r="E153" s="1"/>
  <c r="D155"/>
  <c r="D153" s="1"/>
  <c r="D152" s="1"/>
  <c r="G154"/>
  <c r="F153"/>
  <c r="F152" s="1"/>
  <c r="G150"/>
  <c r="G148"/>
  <c r="G147"/>
  <c r="G146"/>
  <c r="G145"/>
  <c r="G144"/>
  <c r="F143"/>
  <c r="F142" s="1"/>
  <c r="E143"/>
  <c r="D143"/>
  <c r="D142" s="1"/>
  <c r="G141"/>
  <c r="G140"/>
  <c r="G139"/>
  <c r="G138"/>
  <c r="F137"/>
  <c r="E137"/>
  <c r="D137"/>
  <c r="G136"/>
  <c r="G135"/>
  <c r="G134"/>
  <c r="G133"/>
  <c r="G132"/>
  <c r="G131"/>
  <c r="G130"/>
  <c r="G129"/>
  <c r="F128"/>
  <c r="E128"/>
  <c r="D128"/>
  <c r="G127"/>
  <c r="G126"/>
  <c r="G125"/>
  <c r="G124"/>
  <c r="G123"/>
  <c r="F122"/>
  <c r="F121" s="1"/>
  <c r="E122"/>
  <c r="D122"/>
  <c r="E121"/>
  <c r="D121"/>
  <c r="G120"/>
  <c r="F119"/>
  <c r="E119"/>
  <c r="D119"/>
  <c r="G118"/>
  <c r="F117"/>
  <c r="E117"/>
  <c r="D117"/>
  <c r="G116"/>
  <c r="F115"/>
  <c r="E115"/>
  <c r="D115"/>
  <c r="G114"/>
  <c r="F113"/>
  <c r="E113"/>
  <c r="G113" s="1"/>
  <c r="D113"/>
  <c r="F112"/>
  <c r="D112"/>
  <c r="G111"/>
  <c r="F110"/>
  <c r="E110"/>
  <c r="G110" s="1"/>
  <c r="D110"/>
  <c r="G109"/>
  <c r="G108"/>
  <c r="F107"/>
  <c r="E107"/>
  <c r="D107"/>
  <c r="G106"/>
  <c r="G105"/>
  <c r="G104"/>
  <c r="G103"/>
  <c r="G102"/>
  <c r="G101"/>
  <c r="G100"/>
  <c r="G99"/>
  <c r="F98"/>
  <c r="F97" s="1"/>
  <c r="E98"/>
  <c r="E97" s="1"/>
  <c r="D98"/>
  <c r="D97" s="1"/>
  <c r="G96"/>
  <c r="G95"/>
  <c r="G94"/>
  <c r="G93"/>
  <c r="F92"/>
  <c r="E92"/>
  <c r="D92"/>
  <c r="D91" s="1"/>
  <c r="G90"/>
  <c r="G89"/>
  <c r="G88"/>
  <c r="F87"/>
  <c r="F86" s="1"/>
  <c r="E87"/>
  <c r="D87"/>
  <c r="E86"/>
  <c r="D86"/>
  <c r="G85"/>
  <c r="G84"/>
  <c r="F83"/>
  <c r="E83"/>
  <c r="D83"/>
  <c r="G82"/>
  <c r="G81"/>
  <c r="G80"/>
  <c r="F79"/>
  <c r="F77" s="1"/>
  <c r="E79"/>
  <c r="E77" s="1"/>
  <c r="G77" s="1"/>
  <c r="D79"/>
  <c r="D77" s="1"/>
  <c r="G78"/>
  <c r="G75"/>
  <c r="F74"/>
  <c r="E74"/>
  <c r="D74"/>
  <c r="G73"/>
  <c r="F72"/>
  <c r="E72"/>
  <c r="D72"/>
  <c r="G70"/>
  <c r="F69"/>
  <c r="E69"/>
  <c r="D69"/>
  <c r="G68"/>
  <c r="F67"/>
  <c r="E67"/>
  <c r="D67"/>
  <c r="G66"/>
  <c r="G65"/>
  <c r="G64"/>
  <c r="F63"/>
  <c r="E63"/>
  <c r="D63"/>
  <c r="G62"/>
  <c r="G61"/>
  <c r="G60"/>
  <c r="F59"/>
  <c r="F58" s="1"/>
  <c r="E59"/>
  <c r="D59"/>
  <c r="D58" s="1"/>
  <c r="G56"/>
  <c r="G55"/>
  <c r="G54"/>
  <c r="G53"/>
  <c r="F52"/>
  <c r="F51" s="1"/>
  <c r="E52"/>
  <c r="D52"/>
  <c r="D51" s="1"/>
  <c r="E51"/>
  <c r="G50"/>
  <c r="G49"/>
  <c r="G48"/>
  <c r="F47"/>
  <c r="E47"/>
  <c r="G47" s="1"/>
  <c r="D47"/>
  <c r="F46"/>
  <c r="D46"/>
  <c r="G45"/>
  <c r="G44"/>
  <c r="G43"/>
  <c r="G42"/>
  <c r="G41"/>
  <c r="G40"/>
  <c r="G39"/>
  <c r="F38"/>
  <c r="F37" s="1"/>
  <c r="E38"/>
  <c r="E37" s="1"/>
  <c r="D38"/>
  <c r="D37" s="1"/>
  <c r="G36"/>
  <c r="F35"/>
  <c r="E35"/>
  <c r="D35"/>
  <c r="G34"/>
  <c r="F33"/>
  <c r="E33"/>
  <c r="D33"/>
  <c r="G32"/>
  <c r="G31"/>
  <c r="G30"/>
  <c r="G29"/>
  <c r="F28"/>
  <c r="E28"/>
  <c r="D28"/>
  <c r="D27" s="1"/>
  <c r="G26"/>
  <c r="G25"/>
  <c r="G24"/>
  <c r="G23"/>
  <c r="G22"/>
  <c r="G21"/>
  <c r="F20"/>
  <c r="E20"/>
  <c r="G20" s="1"/>
  <c r="D20"/>
  <c r="F19"/>
  <c r="D19"/>
  <c r="G18"/>
  <c r="G17"/>
  <c r="F16"/>
  <c r="F15" s="1"/>
  <c r="E16"/>
  <c r="D16"/>
  <c r="D15" s="1"/>
  <c r="G14"/>
  <c r="G13"/>
  <c r="F12"/>
  <c r="E12"/>
  <c r="G12" s="1"/>
  <c r="D12"/>
  <c r="G11"/>
  <c r="G10"/>
  <c r="G9"/>
  <c r="G8"/>
  <c r="F7"/>
  <c r="F6" s="1"/>
  <c r="E7"/>
  <c r="D7"/>
  <c r="D6" s="1"/>
  <c r="D151" l="1"/>
  <c r="D17" i="304" s="1"/>
  <c r="G161" i="65139"/>
  <c r="G117"/>
  <c r="G119"/>
  <c r="G128"/>
  <c r="D5"/>
  <c r="D15" i="304" s="1"/>
  <c r="G59" i="65139"/>
  <c r="G67"/>
  <c r="G69"/>
  <c r="G72"/>
  <c r="G74"/>
  <c r="G143"/>
  <c r="E6"/>
  <c r="G6" s="1"/>
  <c r="G16"/>
  <c r="F27"/>
  <c r="F5" s="1"/>
  <c r="F15" i="304" s="1"/>
  <c r="G33" i="65139"/>
  <c r="D76"/>
  <c r="D71" s="1"/>
  <c r="D57" s="1"/>
  <c r="D16" i="304" s="1"/>
  <c r="F151" i="65139"/>
  <c r="F17" i="304" s="1"/>
  <c r="G169" i="65139"/>
  <c r="D183"/>
  <c r="D177" s="1"/>
  <c r="D18" i="304" s="1"/>
  <c r="F183" i="65139"/>
  <c r="G203"/>
  <c r="E19" i="304"/>
  <c r="G19" s="1"/>
  <c r="E27" i="65139"/>
  <c r="G37"/>
  <c r="E58"/>
  <c r="G97"/>
  <c r="E112"/>
  <c r="E91" s="1"/>
  <c r="E160"/>
  <c r="F177"/>
  <c r="F18" i="304" s="1"/>
  <c r="G197" i="65139"/>
  <c r="G7"/>
  <c r="E15"/>
  <c r="G15" s="1"/>
  <c r="E19"/>
  <c r="G19" s="1"/>
  <c r="G28"/>
  <c r="G38"/>
  <c r="E46"/>
  <c r="G52"/>
  <c r="E76"/>
  <c r="G79"/>
  <c r="G83"/>
  <c r="G92"/>
  <c r="G98"/>
  <c r="G137"/>
  <c r="E142"/>
  <c r="G142" s="1"/>
  <c r="E172"/>
  <c r="G172" s="1"/>
  <c r="G194"/>
  <c r="G198"/>
  <c r="G211"/>
  <c r="E210"/>
  <c r="E209" s="1"/>
  <c r="G122"/>
  <c r="G87"/>
  <c r="F76"/>
  <c r="G86"/>
  <c r="M39" i="65095"/>
  <c r="M41" i="65079"/>
  <c r="G51" i="65139"/>
  <c r="F91"/>
  <c r="G121"/>
  <c r="G179"/>
  <c r="G178"/>
  <c r="G180"/>
  <c r="G112"/>
  <c r="G46"/>
  <c r="G27"/>
  <c r="G58"/>
  <c r="G153"/>
  <c r="E152"/>
  <c r="G160"/>
  <c r="E159"/>
  <c r="G184"/>
  <c r="E183"/>
  <c r="G35"/>
  <c r="G63"/>
  <c r="G107"/>
  <c r="G115"/>
  <c r="G155"/>
  <c r="G165"/>
  <c r="G186"/>
  <c r="G213"/>
  <c r="G210" l="1"/>
  <c r="G76"/>
  <c r="E71"/>
  <c r="E5"/>
  <c r="E15" i="304" s="1"/>
  <c r="G15" s="1"/>
  <c r="G91" i="65139"/>
  <c r="D149"/>
  <c r="D206" s="1"/>
  <c r="D216" s="1"/>
  <c r="F71"/>
  <c r="F57" s="1"/>
  <c r="F149" s="1"/>
  <c r="F206" s="1"/>
  <c r="F216" s="1"/>
  <c r="G209"/>
  <c r="E208"/>
  <c r="G183"/>
  <c r="E177"/>
  <c r="G159"/>
  <c r="E158"/>
  <c r="G158" s="1"/>
  <c r="G152"/>
  <c r="E57"/>
  <c r="G5" l="1"/>
  <c r="F16" i="304"/>
  <c r="E151" i="65139"/>
  <c r="G151" s="1"/>
  <c r="G57"/>
  <c r="E16" i="304"/>
  <c r="G177" i="65139"/>
  <c r="E18" i="304"/>
  <c r="G18" s="1"/>
  <c r="G208" i="65139"/>
  <c r="E29" i="304"/>
  <c r="E149" i="65139"/>
  <c r="G149" s="1"/>
  <c r="G71"/>
  <c r="E17" i="304" l="1"/>
  <c r="G17" s="1"/>
  <c r="E206" i="65139"/>
  <c r="E216" s="1"/>
  <c r="G216" s="1"/>
  <c r="G29" i="304"/>
  <c r="E32"/>
  <c r="G16"/>
  <c r="E14" l="1"/>
  <c r="E28" s="1"/>
  <c r="G206" i="65139"/>
  <c r="E40" i="304"/>
  <c r="P24" i="65078"/>
  <c r="P18" i="65074"/>
  <c r="P19"/>
  <c r="P20"/>
  <c r="P21"/>
  <c r="P22"/>
  <c r="P23"/>
  <c r="P24"/>
  <c r="P25"/>
  <c r="P26"/>
  <c r="P17"/>
  <c r="M103" i="300"/>
  <c r="L103"/>
  <c r="M102"/>
  <c r="L102"/>
  <c r="M101"/>
  <c r="L101"/>
  <c r="M100"/>
  <c r="L100"/>
  <c r="N103"/>
  <c r="N102"/>
  <c r="M97"/>
  <c r="L97"/>
  <c r="M96"/>
  <c r="L96"/>
  <c r="M95"/>
  <c r="L95"/>
  <c r="M89"/>
  <c r="L89"/>
  <c r="M88"/>
  <c r="L88"/>
  <c r="M87"/>
  <c r="L87"/>
  <c r="M86"/>
  <c r="L86"/>
  <c r="M85"/>
  <c r="L85"/>
  <c r="M84"/>
  <c r="L84"/>
  <c r="N84" s="1"/>
  <c r="O84" s="1"/>
  <c r="M83"/>
  <c r="L83"/>
  <c r="N83" s="1"/>
  <c r="O83" s="1"/>
  <c r="M82"/>
  <c r="L82"/>
  <c r="M81"/>
  <c r="L81"/>
  <c r="N81" s="1"/>
  <c r="M80"/>
  <c r="L80"/>
  <c r="N80" s="1"/>
  <c r="M79"/>
  <c r="L79"/>
  <c r="N79" s="1"/>
  <c r="M78"/>
  <c r="L78"/>
  <c r="N78" s="1"/>
  <c r="M77"/>
  <c r="L77"/>
  <c r="N77" s="1"/>
  <c r="M76"/>
  <c r="L76"/>
  <c r="N76" s="1"/>
  <c r="M75"/>
  <c r="L75"/>
  <c r="N75" s="1"/>
  <c r="M74"/>
  <c r="L74"/>
  <c r="N74" s="1"/>
  <c r="M73"/>
  <c r="L73"/>
  <c r="N73" s="1"/>
  <c r="M72"/>
  <c r="L72"/>
  <c r="N72" s="1"/>
  <c r="M71"/>
  <c r="L71"/>
  <c r="N71" s="1"/>
  <c r="M70"/>
  <c r="L70"/>
  <c r="N70" s="1"/>
  <c r="M69"/>
  <c r="L69"/>
  <c r="M68"/>
  <c r="L68"/>
  <c r="N68" s="1"/>
  <c r="O68" s="1"/>
  <c r="M67"/>
  <c r="L67"/>
  <c r="N67" s="1"/>
  <c r="M66"/>
  <c r="L66"/>
  <c r="N66" s="1"/>
  <c r="O66" s="1"/>
  <c r="M65"/>
  <c r="L65"/>
  <c r="M64"/>
  <c r="L64"/>
  <c r="N64" s="1"/>
  <c r="M63"/>
  <c r="L63"/>
  <c r="N63" s="1"/>
  <c r="M62"/>
  <c r="L62"/>
  <c r="N62" s="1"/>
  <c r="M61"/>
  <c r="L61"/>
  <c r="N61" s="1"/>
  <c r="M60"/>
  <c r="L60"/>
  <c r="M59"/>
  <c r="L59"/>
  <c r="N59" s="1"/>
  <c r="M58"/>
  <c r="L58"/>
  <c r="N58" s="1"/>
  <c r="M57"/>
  <c r="L57"/>
  <c r="N57" s="1"/>
  <c r="M56"/>
  <c r="L56"/>
  <c r="N56" s="1"/>
  <c r="M55"/>
  <c r="L55"/>
  <c r="N55" s="1"/>
  <c r="O55" s="1"/>
  <c r="M54"/>
  <c r="L54"/>
  <c r="M53"/>
  <c r="L53"/>
  <c r="N53" s="1"/>
  <c r="M52"/>
  <c r="L52"/>
  <c r="M51"/>
  <c r="L51"/>
  <c r="N51" s="1"/>
  <c r="O51" s="1"/>
  <c r="M50"/>
  <c r="L50"/>
  <c r="N50" s="1"/>
  <c r="M49"/>
  <c r="L49"/>
  <c r="N49" s="1"/>
  <c r="M48"/>
  <c r="L48"/>
  <c r="N48" s="1"/>
  <c r="M47"/>
  <c r="L47"/>
  <c r="L46" s="1"/>
  <c r="M44"/>
  <c r="L44"/>
  <c r="N44" s="1"/>
  <c r="M43"/>
  <c r="L43"/>
  <c r="N43" s="1"/>
  <c r="M42"/>
  <c r="L42"/>
  <c r="N42" s="1"/>
  <c r="M41"/>
  <c r="L41"/>
  <c r="N41" s="1"/>
  <c r="M40"/>
  <c r="L40"/>
  <c r="N40" s="1"/>
  <c r="M39"/>
  <c r="L39"/>
  <c r="N39" s="1"/>
  <c r="M38"/>
  <c r="L38"/>
  <c r="N38" s="1"/>
  <c r="M37"/>
  <c r="M36"/>
  <c r="L36"/>
  <c r="M35"/>
  <c r="L35"/>
  <c r="M34"/>
  <c r="M33"/>
  <c r="L33"/>
  <c r="M32"/>
  <c r="L32"/>
  <c r="M31"/>
  <c r="M30"/>
  <c r="L30"/>
  <c r="N30" s="1"/>
  <c r="M29"/>
  <c r="L29"/>
  <c r="N29" s="1"/>
  <c r="M28"/>
  <c r="L28"/>
  <c r="M27"/>
  <c r="L27"/>
  <c r="M26"/>
  <c r="L26"/>
  <c r="M25"/>
  <c r="L25"/>
  <c r="M22"/>
  <c r="L22"/>
  <c r="L21" s="1"/>
  <c r="M21"/>
  <c r="M19"/>
  <c r="L19"/>
  <c r="M18"/>
  <c r="L18"/>
  <c r="M17"/>
  <c r="M16"/>
  <c r="L16"/>
  <c r="M15"/>
  <c r="M13"/>
  <c r="L13"/>
  <c r="M12"/>
  <c r="L12"/>
  <c r="M11"/>
  <c r="L11"/>
  <c r="M10"/>
  <c r="L10"/>
  <c r="M9"/>
  <c r="F32"/>
  <c r="F38"/>
  <c r="G26"/>
  <c r="G27"/>
  <c r="G28"/>
  <c r="G29"/>
  <c r="G30"/>
  <c r="F26"/>
  <c r="H26" s="1"/>
  <c r="F27"/>
  <c r="H27" s="1"/>
  <c r="F28"/>
  <c r="H28" s="1"/>
  <c r="F29"/>
  <c r="H29" s="1"/>
  <c r="F30"/>
  <c r="H30" s="1"/>
  <c r="M108"/>
  <c r="M107"/>
  <c r="M106"/>
  <c r="M105" s="1"/>
  <c r="M94"/>
  <c r="M92"/>
  <c r="M91" s="1"/>
  <c r="L108"/>
  <c r="N108" s="1"/>
  <c r="L107"/>
  <c r="N107" s="1"/>
  <c r="L106"/>
  <c r="N106" s="1"/>
  <c r="L94"/>
  <c r="L92"/>
  <c r="L91" s="1"/>
  <c r="E33" i="304" l="1"/>
  <c r="E42"/>
  <c r="M46" i="300"/>
  <c r="O40"/>
  <c r="L9"/>
  <c r="O41"/>
  <c r="O29"/>
  <c r="O39"/>
  <c r="O38"/>
  <c r="M24"/>
  <c r="N32"/>
  <c r="N87"/>
  <c r="O87" s="1"/>
  <c r="N88"/>
  <c r="O88" s="1"/>
  <c r="N89"/>
  <c r="O89" s="1"/>
  <c r="N95"/>
  <c r="N96"/>
  <c r="N97"/>
  <c r="N100"/>
  <c r="N25"/>
  <c r="N26"/>
  <c r="N27"/>
  <c r="N35"/>
  <c r="N36"/>
  <c r="N69"/>
  <c r="O69" s="1"/>
  <c r="L99"/>
  <c r="L105"/>
  <c r="N28"/>
  <c r="N86"/>
  <c r="O86" s="1"/>
  <c r="N82"/>
  <c r="O82" s="1"/>
  <c r="N85"/>
  <c r="O85" s="1"/>
  <c r="N54"/>
  <c r="O54" s="1"/>
  <c r="N47"/>
  <c r="O47" s="1"/>
  <c r="N52"/>
  <c r="N33"/>
  <c r="N60"/>
  <c r="O60" s="1"/>
  <c r="N65"/>
  <c r="O65" s="1"/>
  <c r="L34"/>
  <c r="N34" s="1"/>
  <c r="L17"/>
  <c r="L15" s="1"/>
  <c r="L37"/>
  <c r="N37" s="1"/>
  <c r="L31"/>
  <c r="N31" s="1"/>
  <c r="N101"/>
  <c r="M99"/>
  <c r="E38" i="304" l="1"/>
  <c r="O34" i="300"/>
  <c r="O35"/>
  <c r="O26"/>
  <c r="N99"/>
  <c r="O101"/>
  <c r="O28"/>
  <c r="O32"/>
  <c r="O31"/>
  <c r="O37"/>
  <c r="O25"/>
  <c r="O27"/>
  <c r="L24"/>
  <c r="L7" s="1"/>
  <c r="M7"/>
  <c r="F31" i="304" l="1"/>
  <c r="O99" i="300"/>
  <c r="F101"/>
  <c r="G101"/>
  <c r="G100"/>
  <c r="F100"/>
  <c r="G92"/>
  <c r="F92"/>
  <c r="H92" s="1"/>
  <c r="G88"/>
  <c r="G89"/>
  <c r="F89"/>
  <c r="F88"/>
  <c r="G61"/>
  <c r="F61"/>
  <c r="H89" l="1"/>
  <c r="H101"/>
  <c r="H61"/>
  <c r="H88"/>
  <c r="H100"/>
  <c r="H31" i="65122"/>
  <c r="N13" i="65071" l="1"/>
  <c r="N22" i="300" l="1"/>
  <c r="N92"/>
  <c r="N11"/>
  <c r="N12"/>
  <c r="N13"/>
  <c r="O13" s="1"/>
  <c r="N10"/>
  <c r="O10" s="1"/>
  <c r="N17"/>
  <c r="O17" s="1"/>
  <c r="N18"/>
  <c r="O18" s="1"/>
  <c r="N19"/>
  <c r="N16"/>
  <c r="O16" s="1"/>
  <c r="N30" i="65086" l="1"/>
  <c r="N28" i="65083" l="1"/>
  <c r="N16"/>
  <c r="N13"/>
  <c r="N8"/>
  <c r="O8" i="65099"/>
  <c r="Q66" i="65067" l="1"/>
  <c r="Q65"/>
  <c r="Q64"/>
  <c r="Q63"/>
  <c r="Q62"/>
  <c r="Q61"/>
  <c r="Q60"/>
  <c r="Q59"/>
  <c r="Q58"/>
  <c r="Q66" i="65099"/>
  <c r="Q65"/>
  <c r="Q64"/>
  <c r="Q63"/>
  <c r="Q62"/>
  <c r="Q61"/>
  <c r="Q60"/>
  <c r="Q59"/>
  <c r="Q58"/>
  <c r="Q66" i="65123"/>
  <c r="Q65"/>
  <c r="Q64"/>
  <c r="Q63"/>
  <c r="Q62"/>
  <c r="Q61"/>
  <c r="Q60"/>
  <c r="Q59"/>
  <c r="Q58"/>
  <c r="Q66" i="65068"/>
  <c r="Q65"/>
  <c r="Q64"/>
  <c r="Q63"/>
  <c r="Q62"/>
  <c r="Q61"/>
  <c r="Q60"/>
  <c r="Q59"/>
  <c r="Q58"/>
  <c r="Q66" i="65069"/>
  <c r="Q65"/>
  <c r="Q64"/>
  <c r="Q63"/>
  <c r="Q62"/>
  <c r="Q61"/>
  <c r="Q60"/>
  <c r="Q59"/>
  <c r="Q58"/>
  <c r="Q66" i="65070"/>
  <c r="Q65"/>
  <c r="Q64"/>
  <c r="Q63"/>
  <c r="Q62"/>
  <c r="Q61"/>
  <c r="Q60"/>
  <c r="Q59"/>
  <c r="Q58"/>
  <c r="Q66" i="65071"/>
  <c r="Q65"/>
  <c r="Q64"/>
  <c r="Q63"/>
  <c r="Q62"/>
  <c r="Q61"/>
  <c r="Q60"/>
  <c r="Q59"/>
  <c r="Q58"/>
  <c r="Q66" i="65074"/>
  <c r="Q65"/>
  <c r="Q64"/>
  <c r="Q63"/>
  <c r="Q62"/>
  <c r="Q61"/>
  <c r="Q60"/>
  <c r="Q59"/>
  <c r="Q58"/>
  <c r="Q66" i="65100"/>
  <c r="Q65"/>
  <c r="Q64"/>
  <c r="Q63"/>
  <c r="Q62"/>
  <c r="Q61"/>
  <c r="Q60"/>
  <c r="Q59"/>
  <c r="Q58"/>
  <c r="Q66" i="65115"/>
  <c r="Q65"/>
  <c r="Q64"/>
  <c r="Q63"/>
  <c r="Q62"/>
  <c r="Q61"/>
  <c r="Q60"/>
  <c r="Q59"/>
  <c r="Q58"/>
  <c r="Q66" i="65075"/>
  <c r="Q65"/>
  <c r="Q64"/>
  <c r="Q63"/>
  <c r="Q62"/>
  <c r="Q61"/>
  <c r="Q60"/>
  <c r="Q59"/>
  <c r="Q58"/>
  <c r="Q66" i="65076"/>
  <c r="Q65"/>
  <c r="Q64"/>
  <c r="Q63"/>
  <c r="Q62"/>
  <c r="Q61"/>
  <c r="Q60"/>
  <c r="Q59"/>
  <c r="Q58"/>
  <c r="Q66" i="65077"/>
  <c r="Q65"/>
  <c r="Q64"/>
  <c r="Q63"/>
  <c r="Q62"/>
  <c r="Q61"/>
  <c r="Q60"/>
  <c r="Q59"/>
  <c r="Q58"/>
  <c r="Q66" i="65078"/>
  <c r="Q65"/>
  <c r="Q64"/>
  <c r="Q63"/>
  <c r="Q62"/>
  <c r="Q61"/>
  <c r="Q60"/>
  <c r="Q59"/>
  <c r="Q58"/>
  <c r="Q66" i="65079"/>
  <c r="Q65"/>
  <c r="Q64"/>
  <c r="Q63"/>
  <c r="Q62"/>
  <c r="Q61"/>
  <c r="Q60"/>
  <c r="Q59"/>
  <c r="Q58"/>
  <c r="Q66" i="65080"/>
  <c r="Q65"/>
  <c r="Q64"/>
  <c r="Q63"/>
  <c r="Q62"/>
  <c r="Q61"/>
  <c r="Q60"/>
  <c r="Q59"/>
  <c r="Q58"/>
  <c r="Q66" i="65082"/>
  <c r="Q65"/>
  <c r="Q64"/>
  <c r="Q63"/>
  <c r="Q62"/>
  <c r="Q61"/>
  <c r="Q60"/>
  <c r="Q59"/>
  <c r="Q58"/>
  <c r="Q66" i="65081"/>
  <c r="Q65"/>
  <c r="Q64"/>
  <c r="Q63"/>
  <c r="Q62"/>
  <c r="Q61"/>
  <c r="Q60"/>
  <c r="Q59"/>
  <c r="Q58"/>
  <c r="Q66" i="65122"/>
  <c r="Q65"/>
  <c r="Q64"/>
  <c r="Q63"/>
  <c r="Q62"/>
  <c r="Q61"/>
  <c r="Q60"/>
  <c r="Q59"/>
  <c r="Q58"/>
  <c r="Q66" i="65083"/>
  <c r="Q65"/>
  <c r="Q64"/>
  <c r="Q63"/>
  <c r="Q62"/>
  <c r="Q61"/>
  <c r="Q60"/>
  <c r="Q59"/>
  <c r="Q58"/>
  <c r="Q66" i="65084"/>
  <c r="Q65"/>
  <c r="Q64"/>
  <c r="Q63"/>
  <c r="Q62"/>
  <c r="Q61"/>
  <c r="Q60"/>
  <c r="Q59"/>
  <c r="Q58"/>
  <c r="Q66" i="65085"/>
  <c r="Q65"/>
  <c r="Q64"/>
  <c r="Q63"/>
  <c r="Q62"/>
  <c r="Q61"/>
  <c r="Q60"/>
  <c r="Q59"/>
  <c r="Q58"/>
  <c r="Q66" i="65086"/>
  <c r="Q65"/>
  <c r="Q64"/>
  <c r="Q63"/>
  <c r="Q62"/>
  <c r="Q61"/>
  <c r="Q60"/>
  <c r="Q59"/>
  <c r="Q58"/>
  <c r="Q66" i="65087"/>
  <c r="Q65"/>
  <c r="Q64"/>
  <c r="Q63"/>
  <c r="Q62"/>
  <c r="Q61"/>
  <c r="Q60"/>
  <c r="Q59"/>
  <c r="Q58"/>
  <c r="Q66" i="65088"/>
  <c r="Q65"/>
  <c r="Q64"/>
  <c r="Q63"/>
  <c r="Q62"/>
  <c r="Q61"/>
  <c r="Q60"/>
  <c r="Q59"/>
  <c r="Q58"/>
  <c r="Q66" i="65089"/>
  <c r="Q65"/>
  <c r="Q64"/>
  <c r="Q63"/>
  <c r="Q62"/>
  <c r="Q61"/>
  <c r="Q60"/>
  <c r="Q59"/>
  <c r="Q58"/>
  <c r="Q66" i="65093"/>
  <c r="Q65"/>
  <c r="Q64"/>
  <c r="Q63"/>
  <c r="Q62"/>
  <c r="Q61"/>
  <c r="Q60"/>
  <c r="Q59"/>
  <c r="Q58"/>
  <c r="Q66" i="65094"/>
  <c r="Q65"/>
  <c r="Q64"/>
  <c r="Q63"/>
  <c r="Q62"/>
  <c r="Q61"/>
  <c r="Q60"/>
  <c r="Q59"/>
  <c r="Q58"/>
  <c r="Q66" i="65095"/>
  <c r="Q65"/>
  <c r="Q64"/>
  <c r="Q63"/>
  <c r="Q62"/>
  <c r="Q61"/>
  <c r="Q60"/>
  <c r="Q59"/>
  <c r="Q58"/>
  <c r="Q66" i="65096"/>
  <c r="Q65"/>
  <c r="Q64"/>
  <c r="Q63"/>
  <c r="Q62"/>
  <c r="Q61"/>
  <c r="Q60"/>
  <c r="Q59"/>
  <c r="Q58"/>
  <c r="Q66" i="65097"/>
  <c r="Q65"/>
  <c r="Q64"/>
  <c r="Q63"/>
  <c r="Q62"/>
  <c r="Q61"/>
  <c r="Q60"/>
  <c r="Q59"/>
  <c r="Q58"/>
  <c r="Q66" i="65098"/>
  <c r="Q65"/>
  <c r="Q64"/>
  <c r="Q63"/>
  <c r="Q62"/>
  <c r="Q61"/>
  <c r="Q60"/>
  <c r="Q59"/>
  <c r="Q58"/>
  <c r="Q66" i="65105"/>
  <c r="Q65"/>
  <c r="Q64"/>
  <c r="Q63"/>
  <c r="Q62"/>
  <c r="Q61"/>
  <c r="Q60"/>
  <c r="Q59"/>
  <c r="Q58"/>
  <c r="Q66" i="65066"/>
  <c r="Q65"/>
  <c r="Q64"/>
  <c r="Q63"/>
  <c r="Q62"/>
  <c r="Q61"/>
  <c r="Q60"/>
  <c r="Q59"/>
  <c r="Q58"/>
  <c r="E77" i="65137"/>
  <c r="E68"/>
  <c r="E61"/>
  <c r="E54"/>
  <c r="E47"/>
  <c r="E40"/>
  <c r="E30"/>
  <c r="E23"/>
  <c r="E17"/>
  <c r="E8"/>
  <c r="P34" i="65075"/>
  <c r="P33"/>
  <c r="O32"/>
  <c r="N32"/>
  <c r="D20" i="65125" s="1"/>
  <c r="P30" i="65075"/>
  <c r="O29"/>
  <c r="N29"/>
  <c r="P27"/>
  <c r="P26"/>
  <c r="P25"/>
  <c r="Q25" s="1"/>
  <c r="P24"/>
  <c r="P23"/>
  <c r="P22"/>
  <c r="P21"/>
  <c r="P20"/>
  <c r="Q20" s="1"/>
  <c r="R20" s="1"/>
  <c r="P19"/>
  <c r="P18"/>
  <c r="P17"/>
  <c r="O16"/>
  <c r="N16"/>
  <c r="P14"/>
  <c r="O13"/>
  <c r="N13"/>
  <c r="P11"/>
  <c r="P10"/>
  <c r="P9"/>
  <c r="C18" i="65124" s="1"/>
  <c r="O8" i="65075"/>
  <c r="N8"/>
  <c r="P47" i="65076"/>
  <c r="P46"/>
  <c r="O45"/>
  <c r="N45"/>
  <c r="P43"/>
  <c r="Q43" s="1"/>
  <c r="P42"/>
  <c r="O41"/>
  <c r="N41"/>
  <c r="D21" i="65125" s="1"/>
  <c r="P39" i="65076"/>
  <c r="P38"/>
  <c r="O37"/>
  <c r="N37"/>
  <c r="P35"/>
  <c r="Q35" s="1"/>
  <c r="P34"/>
  <c r="Q34" s="1"/>
  <c r="P33"/>
  <c r="O32"/>
  <c r="N32"/>
  <c r="P30"/>
  <c r="P29"/>
  <c r="Q29" s="1"/>
  <c r="P28"/>
  <c r="P27"/>
  <c r="Q27" s="1"/>
  <c r="P26"/>
  <c r="P25"/>
  <c r="P24"/>
  <c r="P23"/>
  <c r="P22"/>
  <c r="P21"/>
  <c r="P20"/>
  <c r="O19"/>
  <c r="P17"/>
  <c r="P16" s="1"/>
  <c r="O16"/>
  <c r="N16"/>
  <c r="P14"/>
  <c r="P13"/>
  <c r="P12"/>
  <c r="O11"/>
  <c r="N11"/>
  <c r="P9"/>
  <c r="Q9" s="1"/>
  <c r="O8"/>
  <c r="N8"/>
  <c r="P36" i="65077"/>
  <c r="R36" s="1"/>
  <c r="P35"/>
  <c r="O34"/>
  <c r="N34"/>
  <c r="D22" i="65125" s="1"/>
  <c r="P32" i="65077"/>
  <c r="Q32" s="1"/>
  <c r="P31"/>
  <c r="P30"/>
  <c r="P29"/>
  <c r="Q29" s="1"/>
  <c r="O28"/>
  <c r="N28"/>
  <c r="P26"/>
  <c r="P25"/>
  <c r="P24"/>
  <c r="P23"/>
  <c r="P22"/>
  <c r="P21"/>
  <c r="P20"/>
  <c r="P19"/>
  <c r="R19" s="1"/>
  <c r="P18"/>
  <c r="P17"/>
  <c r="R17" s="1"/>
  <c r="O16"/>
  <c r="N16"/>
  <c r="P14"/>
  <c r="O13"/>
  <c r="N13"/>
  <c r="P11"/>
  <c r="P10"/>
  <c r="P9"/>
  <c r="O8"/>
  <c r="N8"/>
  <c r="P36" i="65078"/>
  <c r="R36" s="1"/>
  <c r="P35"/>
  <c r="P34"/>
  <c r="O33"/>
  <c r="N33"/>
  <c r="D23" i="65125" s="1"/>
  <c r="P31" i="65078"/>
  <c r="P30"/>
  <c r="R30" s="1"/>
  <c r="O29"/>
  <c r="N29"/>
  <c r="P27"/>
  <c r="P26"/>
  <c r="P25"/>
  <c r="P23"/>
  <c r="R23" s="1"/>
  <c r="P22"/>
  <c r="P21"/>
  <c r="P20"/>
  <c r="P19"/>
  <c r="P18"/>
  <c r="P17"/>
  <c r="O16"/>
  <c r="N16"/>
  <c r="P14"/>
  <c r="P13" s="1"/>
  <c r="E21" i="65124" s="1"/>
  <c r="O13" i="65078"/>
  <c r="P11"/>
  <c r="P10"/>
  <c r="P9"/>
  <c r="Q9" s="1"/>
  <c r="O8"/>
  <c r="P36" i="65079"/>
  <c r="R36" s="1"/>
  <c r="P35"/>
  <c r="O34"/>
  <c r="N34"/>
  <c r="D24" i="65125" s="1"/>
  <c r="P32" i="65079"/>
  <c r="Q32" s="1"/>
  <c r="P31"/>
  <c r="Q31" s="1"/>
  <c r="P30"/>
  <c r="Q30" s="1"/>
  <c r="P29"/>
  <c r="O28"/>
  <c r="N28"/>
  <c r="P26"/>
  <c r="P25"/>
  <c r="P24"/>
  <c r="P23"/>
  <c r="Q23" s="1"/>
  <c r="P22"/>
  <c r="P21"/>
  <c r="P20"/>
  <c r="P19"/>
  <c r="P18"/>
  <c r="P17"/>
  <c r="O16"/>
  <c r="N16"/>
  <c r="P14"/>
  <c r="P13" s="1"/>
  <c r="O13"/>
  <c r="N13"/>
  <c r="P11"/>
  <c r="P10"/>
  <c r="P9"/>
  <c r="O8"/>
  <c r="N8"/>
  <c r="P49" i="65080"/>
  <c r="P48" s="1"/>
  <c r="K23" i="65124" s="1"/>
  <c r="O48" i="65080"/>
  <c r="N48"/>
  <c r="P46"/>
  <c r="P45"/>
  <c r="O44"/>
  <c r="N44"/>
  <c r="D25" i="65125" s="1"/>
  <c r="P42" i="65080"/>
  <c r="O41"/>
  <c r="N41"/>
  <c r="P39"/>
  <c r="P38"/>
  <c r="R38" s="1"/>
  <c r="P37"/>
  <c r="R37" s="1"/>
  <c r="P36"/>
  <c r="Q36" s="1"/>
  <c r="P35"/>
  <c r="P34"/>
  <c r="P33"/>
  <c r="R33" s="1"/>
  <c r="P32"/>
  <c r="P31"/>
  <c r="Q31" s="1"/>
  <c r="O30"/>
  <c r="N30"/>
  <c r="P28"/>
  <c r="P27"/>
  <c r="Q27" s="1"/>
  <c r="P26"/>
  <c r="Q26" s="1"/>
  <c r="P25"/>
  <c r="P24"/>
  <c r="P23"/>
  <c r="R23" s="1"/>
  <c r="P22"/>
  <c r="P21"/>
  <c r="P20"/>
  <c r="P19"/>
  <c r="P18"/>
  <c r="P17"/>
  <c r="O16"/>
  <c r="N16"/>
  <c r="P14"/>
  <c r="P13" s="1"/>
  <c r="O13"/>
  <c r="N13"/>
  <c r="P11"/>
  <c r="P10"/>
  <c r="P9"/>
  <c r="O8"/>
  <c r="N8"/>
  <c r="P30" i="65082"/>
  <c r="P29"/>
  <c r="R29" s="1"/>
  <c r="O28"/>
  <c r="N28"/>
  <c r="D26" i="65125" s="1"/>
  <c r="P26" i="65082"/>
  <c r="P25"/>
  <c r="P24"/>
  <c r="P23"/>
  <c r="R23" s="1"/>
  <c r="P22"/>
  <c r="P21"/>
  <c r="R21" s="1"/>
  <c r="P20"/>
  <c r="P19"/>
  <c r="P18"/>
  <c r="Q18" s="1"/>
  <c r="P17"/>
  <c r="O16"/>
  <c r="N16"/>
  <c r="P14"/>
  <c r="O13"/>
  <c r="N13"/>
  <c r="P11"/>
  <c r="P10"/>
  <c r="P9"/>
  <c r="O8"/>
  <c r="N8"/>
  <c r="P30" i="65081"/>
  <c r="P29"/>
  <c r="O28"/>
  <c r="N28"/>
  <c r="D27" i="65125" s="1"/>
  <c r="P26" i="65081"/>
  <c r="P25"/>
  <c r="Q25" s="1"/>
  <c r="P24"/>
  <c r="P23"/>
  <c r="Q23" s="1"/>
  <c r="P22"/>
  <c r="P21"/>
  <c r="P20"/>
  <c r="P19"/>
  <c r="Q19" s="1"/>
  <c r="P18"/>
  <c r="P17"/>
  <c r="O16"/>
  <c r="N16"/>
  <c r="P14"/>
  <c r="O13"/>
  <c r="N13"/>
  <c r="P11"/>
  <c r="P10"/>
  <c r="P9"/>
  <c r="O8"/>
  <c r="N8"/>
  <c r="P30" i="65122"/>
  <c r="N29"/>
  <c r="D28" i="65125" s="1"/>
  <c r="P27" i="65122"/>
  <c r="P26"/>
  <c r="P25"/>
  <c r="Q25" s="1"/>
  <c r="P24"/>
  <c r="P23"/>
  <c r="R23" s="1"/>
  <c r="P22"/>
  <c r="P21"/>
  <c r="R21" s="1"/>
  <c r="P20"/>
  <c r="R20" s="1"/>
  <c r="P19"/>
  <c r="Q19" s="1"/>
  <c r="P18"/>
  <c r="R18" s="1"/>
  <c r="P17"/>
  <c r="O16"/>
  <c r="N16"/>
  <c r="O13"/>
  <c r="P11"/>
  <c r="P10"/>
  <c r="O8"/>
  <c r="P30" i="65083"/>
  <c r="R30" s="1"/>
  <c r="P29"/>
  <c r="O28"/>
  <c r="D29" i="65125"/>
  <c r="P26" i="65083"/>
  <c r="P25"/>
  <c r="Q25" s="1"/>
  <c r="P24"/>
  <c r="P23"/>
  <c r="P22"/>
  <c r="P21"/>
  <c r="R21" s="1"/>
  <c r="P20"/>
  <c r="Q20" s="1"/>
  <c r="P19"/>
  <c r="R19" s="1"/>
  <c r="P18"/>
  <c r="P17"/>
  <c r="O16"/>
  <c r="O13"/>
  <c r="P11"/>
  <c r="P10"/>
  <c r="O8"/>
  <c r="P30" i="65084"/>
  <c r="P29"/>
  <c r="O28"/>
  <c r="N28"/>
  <c r="D30" i="65125" s="1"/>
  <c r="P26" i="65084"/>
  <c r="P25"/>
  <c r="P24"/>
  <c r="P23"/>
  <c r="P22"/>
  <c r="P21"/>
  <c r="R21" s="1"/>
  <c r="P20"/>
  <c r="R20" s="1"/>
  <c r="P19"/>
  <c r="R19" s="1"/>
  <c r="P18"/>
  <c r="P17"/>
  <c r="O16"/>
  <c r="N16"/>
  <c r="O13"/>
  <c r="P11"/>
  <c r="P10"/>
  <c r="O8"/>
  <c r="P30" i="65085"/>
  <c r="P29"/>
  <c r="O28"/>
  <c r="N28"/>
  <c r="D31" i="65125" s="1"/>
  <c r="P26" i="65085"/>
  <c r="P25"/>
  <c r="P24"/>
  <c r="P23"/>
  <c r="P22"/>
  <c r="P21"/>
  <c r="R21" s="1"/>
  <c r="P20"/>
  <c r="R20" s="1"/>
  <c r="P19"/>
  <c r="R19" s="1"/>
  <c r="P18"/>
  <c r="R18" s="1"/>
  <c r="P17"/>
  <c r="O16"/>
  <c r="N16"/>
  <c r="O13"/>
  <c r="P11"/>
  <c r="P10"/>
  <c r="O8"/>
  <c r="P30" i="65086"/>
  <c r="P29"/>
  <c r="O28"/>
  <c r="N28"/>
  <c r="D32" i="65125" s="1"/>
  <c r="P26" i="65086"/>
  <c r="P25"/>
  <c r="R25" s="1"/>
  <c r="P24"/>
  <c r="P23"/>
  <c r="P22"/>
  <c r="P21"/>
  <c r="P20"/>
  <c r="Q20" s="1"/>
  <c r="P19"/>
  <c r="R19" s="1"/>
  <c r="P18"/>
  <c r="P17"/>
  <c r="Q17" s="1"/>
  <c r="O16"/>
  <c r="N16"/>
  <c r="O13"/>
  <c r="P11"/>
  <c r="P10"/>
  <c r="D30" i="65124" s="1"/>
  <c r="O8" i="65086"/>
  <c r="P30" i="65087"/>
  <c r="P29"/>
  <c r="O28"/>
  <c r="N28"/>
  <c r="D33" i="65125" s="1"/>
  <c r="P26" i="65087"/>
  <c r="P25"/>
  <c r="Q25" s="1"/>
  <c r="P24"/>
  <c r="P23"/>
  <c r="P22"/>
  <c r="P21"/>
  <c r="P20"/>
  <c r="Q20" s="1"/>
  <c r="P19"/>
  <c r="P18"/>
  <c r="P17"/>
  <c r="R17" s="1"/>
  <c r="O16"/>
  <c r="N16"/>
  <c r="O13"/>
  <c r="P11"/>
  <c r="P10"/>
  <c r="D31" i="65124" s="1"/>
  <c r="O8" i="65087"/>
  <c r="P30" i="65088"/>
  <c r="P29"/>
  <c r="O28"/>
  <c r="N28"/>
  <c r="D34" i="65125" s="1"/>
  <c r="P26" i="65088"/>
  <c r="P25"/>
  <c r="P24"/>
  <c r="P23"/>
  <c r="P22"/>
  <c r="P21"/>
  <c r="P20"/>
  <c r="P19"/>
  <c r="R19" s="1"/>
  <c r="P18"/>
  <c r="R18" s="1"/>
  <c r="P17"/>
  <c r="O16"/>
  <c r="N16"/>
  <c r="O13"/>
  <c r="P11"/>
  <c r="P10"/>
  <c r="D32" i="65124" s="1"/>
  <c r="O8" i="65088"/>
  <c r="P30" i="65089"/>
  <c r="P29"/>
  <c r="O28"/>
  <c r="N28"/>
  <c r="D35" i="65125" s="1"/>
  <c r="P26" i="65089"/>
  <c r="P25"/>
  <c r="P24"/>
  <c r="P23"/>
  <c r="P22"/>
  <c r="P21"/>
  <c r="R21" s="1"/>
  <c r="P20"/>
  <c r="P19"/>
  <c r="Q19" s="1"/>
  <c r="P18"/>
  <c r="P17"/>
  <c r="O16"/>
  <c r="N16"/>
  <c r="O13"/>
  <c r="P11"/>
  <c r="P10"/>
  <c r="D33" i="65124" s="1"/>
  <c r="O8" i="65089"/>
  <c r="P33" i="65093"/>
  <c r="R33" s="1"/>
  <c r="P32"/>
  <c r="O31"/>
  <c r="N31"/>
  <c r="D36" i="65125" s="1"/>
  <c r="P29" i="65093"/>
  <c r="O28"/>
  <c r="N28"/>
  <c r="P26"/>
  <c r="P25"/>
  <c r="P24"/>
  <c r="P23"/>
  <c r="P22"/>
  <c r="P21"/>
  <c r="P20"/>
  <c r="P19"/>
  <c r="R19" s="1"/>
  <c r="P18"/>
  <c r="P17"/>
  <c r="O16"/>
  <c r="N16"/>
  <c r="O13"/>
  <c r="P11"/>
  <c r="P10"/>
  <c r="O8"/>
  <c r="P30" i="65094"/>
  <c r="P29"/>
  <c r="O28"/>
  <c r="N28"/>
  <c r="D37" i="65125" s="1"/>
  <c r="P26" i="65094"/>
  <c r="P25"/>
  <c r="P24"/>
  <c r="P23"/>
  <c r="P22"/>
  <c r="P21"/>
  <c r="P20"/>
  <c r="P19"/>
  <c r="R19" s="1"/>
  <c r="P18"/>
  <c r="R18" s="1"/>
  <c r="P17"/>
  <c r="O16"/>
  <c r="N16"/>
  <c r="O13"/>
  <c r="P11"/>
  <c r="P10"/>
  <c r="O8"/>
  <c r="P34" i="65095"/>
  <c r="P33"/>
  <c r="O32"/>
  <c r="N32"/>
  <c r="D38" i="65125" s="1"/>
  <c r="P30" i="65095"/>
  <c r="P29"/>
  <c r="Q29" s="1"/>
  <c r="O28"/>
  <c r="N28"/>
  <c r="P26"/>
  <c r="P25"/>
  <c r="P24"/>
  <c r="P23"/>
  <c r="P22"/>
  <c r="P21"/>
  <c r="Q21" s="1"/>
  <c r="P20"/>
  <c r="R20" s="1"/>
  <c r="P19"/>
  <c r="P18"/>
  <c r="R18" s="1"/>
  <c r="P17"/>
  <c r="R17" s="1"/>
  <c r="O16"/>
  <c r="N16"/>
  <c r="O13"/>
  <c r="P11"/>
  <c r="P10"/>
  <c r="O8"/>
  <c r="P30" i="65096"/>
  <c r="R30" s="1"/>
  <c r="P29"/>
  <c r="O28"/>
  <c r="N28"/>
  <c r="D39" i="65125" s="1"/>
  <c r="P26" i="65096"/>
  <c r="P25"/>
  <c r="Q25" s="1"/>
  <c r="P24"/>
  <c r="R24" s="1"/>
  <c r="P23"/>
  <c r="R23" s="1"/>
  <c r="P22"/>
  <c r="P21"/>
  <c r="R21" s="1"/>
  <c r="P20"/>
  <c r="R20" s="1"/>
  <c r="P19"/>
  <c r="R19" s="1"/>
  <c r="P18"/>
  <c r="R18" s="1"/>
  <c r="P17"/>
  <c r="O16"/>
  <c r="N16"/>
  <c r="O13"/>
  <c r="P11"/>
  <c r="P10"/>
  <c r="D37" i="65124" s="1"/>
  <c r="O8" i="65096"/>
  <c r="P30" i="65097"/>
  <c r="R30" s="1"/>
  <c r="P29"/>
  <c r="O28"/>
  <c r="N28"/>
  <c r="D40" i="65125" s="1"/>
  <c r="P26" i="65097"/>
  <c r="P25"/>
  <c r="R25" s="1"/>
  <c r="P24"/>
  <c r="P23"/>
  <c r="R23" s="1"/>
  <c r="P22"/>
  <c r="P21"/>
  <c r="P20"/>
  <c r="R20" s="1"/>
  <c r="P19"/>
  <c r="R19" s="1"/>
  <c r="P18"/>
  <c r="P17"/>
  <c r="O16"/>
  <c r="N16"/>
  <c r="O13"/>
  <c r="P11"/>
  <c r="P10"/>
  <c r="O8"/>
  <c r="P30" i="65098"/>
  <c r="P29"/>
  <c r="O28"/>
  <c r="N28"/>
  <c r="D41" i="65125" s="1"/>
  <c r="P26" i="65098"/>
  <c r="P25"/>
  <c r="P24"/>
  <c r="R24" s="1"/>
  <c r="P23"/>
  <c r="P22"/>
  <c r="P21"/>
  <c r="P20"/>
  <c r="P19"/>
  <c r="P18"/>
  <c r="P17"/>
  <c r="O16"/>
  <c r="N16"/>
  <c r="O13"/>
  <c r="P11"/>
  <c r="P10"/>
  <c r="O8"/>
  <c r="P30" i="65105"/>
  <c r="P29"/>
  <c r="O28"/>
  <c r="N28"/>
  <c r="D42" i="65125" s="1"/>
  <c r="P26" i="65105"/>
  <c r="P25"/>
  <c r="R25" s="1"/>
  <c r="P24"/>
  <c r="P23"/>
  <c r="P22"/>
  <c r="P21"/>
  <c r="R21" s="1"/>
  <c r="P20"/>
  <c r="P19"/>
  <c r="R19" s="1"/>
  <c r="P18"/>
  <c r="P17"/>
  <c r="O16"/>
  <c r="N16"/>
  <c r="O13"/>
  <c r="P11"/>
  <c r="P10"/>
  <c r="O8"/>
  <c r="P30" i="65115"/>
  <c r="P29"/>
  <c r="O28"/>
  <c r="N28"/>
  <c r="D19" i="65125" s="1"/>
  <c r="P26" i="65115"/>
  <c r="P25"/>
  <c r="R25" s="1"/>
  <c r="P24"/>
  <c r="P23"/>
  <c r="R23" s="1"/>
  <c r="P22"/>
  <c r="P21"/>
  <c r="P20"/>
  <c r="R20" s="1"/>
  <c r="P19"/>
  <c r="R19" s="1"/>
  <c r="P18"/>
  <c r="P17"/>
  <c r="R17" s="1"/>
  <c r="O16"/>
  <c r="N16"/>
  <c r="O13"/>
  <c r="P11"/>
  <c r="P10"/>
  <c r="D17" i="65124" s="1"/>
  <c r="O8" i="65115"/>
  <c r="P30" i="65100"/>
  <c r="R30" s="1"/>
  <c r="P29"/>
  <c r="O28"/>
  <c r="N28"/>
  <c r="D18" i="65125" s="1"/>
  <c r="P26" i="65100"/>
  <c r="P25"/>
  <c r="R25" s="1"/>
  <c r="P24"/>
  <c r="P23"/>
  <c r="P22"/>
  <c r="P21"/>
  <c r="P20"/>
  <c r="R20" s="1"/>
  <c r="P19"/>
  <c r="R19" s="1"/>
  <c r="P18"/>
  <c r="P17"/>
  <c r="O16"/>
  <c r="N16"/>
  <c r="P14"/>
  <c r="P13" s="1"/>
  <c r="R13" s="1"/>
  <c r="O13"/>
  <c r="N13"/>
  <c r="P11"/>
  <c r="P10"/>
  <c r="P9"/>
  <c r="O8"/>
  <c r="N8"/>
  <c r="P30" i="65074"/>
  <c r="P29"/>
  <c r="O28"/>
  <c r="N28"/>
  <c r="D17" i="65125" s="1"/>
  <c r="O16" i="65074"/>
  <c r="N16"/>
  <c r="P14"/>
  <c r="O13"/>
  <c r="N13"/>
  <c r="P11"/>
  <c r="P10"/>
  <c r="P9"/>
  <c r="O8"/>
  <c r="O33" s="1"/>
  <c r="N8"/>
  <c r="P31" i="65071"/>
  <c r="P30"/>
  <c r="O29"/>
  <c r="N29"/>
  <c r="D16" i="65125" s="1"/>
  <c r="P26" i="65071"/>
  <c r="P25"/>
  <c r="P24"/>
  <c r="P23"/>
  <c r="R23" s="1"/>
  <c r="P22"/>
  <c r="P21"/>
  <c r="P20"/>
  <c r="R20" s="1"/>
  <c r="P19"/>
  <c r="P18"/>
  <c r="Q18" s="1"/>
  <c r="P17"/>
  <c r="O16"/>
  <c r="N16"/>
  <c r="P14"/>
  <c r="P13" s="1"/>
  <c r="E14" i="65124" s="1"/>
  <c r="O13" i="65071"/>
  <c r="P11"/>
  <c r="P10"/>
  <c r="P9"/>
  <c r="Q9" s="1"/>
  <c r="O8"/>
  <c r="P30" i="65070"/>
  <c r="P29"/>
  <c r="O28"/>
  <c r="N28"/>
  <c r="D15" i="65125" s="1"/>
  <c r="P26" i="65070"/>
  <c r="P25"/>
  <c r="P24"/>
  <c r="P23"/>
  <c r="R23" s="1"/>
  <c r="P22"/>
  <c r="P21"/>
  <c r="P20"/>
  <c r="P19"/>
  <c r="R19" s="1"/>
  <c r="P18"/>
  <c r="P17"/>
  <c r="O16"/>
  <c r="N16"/>
  <c r="P14"/>
  <c r="P13" s="1"/>
  <c r="O13"/>
  <c r="N13"/>
  <c r="P11"/>
  <c r="P10"/>
  <c r="P9"/>
  <c r="C13" i="65124" s="1"/>
  <c r="O8" i="65070"/>
  <c r="N8"/>
  <c r="P30" i="65069"/>
  <c r="Q30" s="1"/>
  <c r="P29"/>
  <c r="O28"/>
  <c r="N28"/>
  <c r="D14" i="65125" s="1"/>
  <c r="P26" i="65069"/>
  <c r="P25"/>
  <c r="Q25" s="1"/>
  <c r="P24"/>
  <c r="P23"/>
  <c r="P22"/>
  <c r="P21"/>
  <c r="P20"/>
  <c r="Q20" s="1"/>
  <c r="P19"/>
  <c r="P18"/>
  <c r="R18" s="1"/>
  <c r="P17"/>
  <c r="O16"/>
  <c r="N16"/>
  <c r="P14"/>
  <c r="O13"/>
  <c r="N13"/>
  <c r="P11"/>
  <c r="P10"/>
  <c r="P9"/>
  <c r="O8"/>
  <c r="N8"/>
  <c r="P30" i="65068"/>
  <c r="R30" s="1"/>
  <c r="P29"/>
  <c r="O28"/>
  <c r="N28"/>
  <c r="D13" i="65125" s="1"/>
  <c r="P26" i="65068"/>
  <c r="P25"/>
  <c r="R25" s="1"/>
  <c r="P24"/>
  <c r="P23"/>
  <c r="P22"/>
  <c r="P21"/>
  <c r="Q21" s="1"/>
  <c r="P20"/>
  <c r="R20" s="1"/>
  <c r="P19"/>
  <c r="R19" s="1"/>
  <c r="P18"/>
  <c r="R18" s="1"/>
  <c r="P17"/>
  <c r="O16"/>
  <c r="N16"/>
  <c r="P14"/>
  <c r="P13" s="1"/>
  <c r="O13"/>
  <c r="N13"/>
  <c r="P11"/>
  <c r="P10"/>
  <c r="P9"/>
  <c r="O8"/>
  <c r="O33" s="1"/>
  <c r="O34" s="1"/>
  <c r="O35" s="1"/>
  <c r="N8"/>
  <c r="P30" i="65123"/>
  <c r="P29"/>
  <c r="O28"/>
  <c r="N28"/>
  <c r="D12" i="65125" s="1"/>
  <c r="P26" i="65123"/>
  <c r="P25"/>
  <c r="P24"/>
  <c r="P23"/>
  <c r="P22"/>
  <c r="P21"/>
  <c r="P20"/>
  <c r="P19"/>
  <c r="P18"/>
  <c r="P17"/>
  <c r="O16"/>
  <c r="N16"/>
  <c r="P14"/>
  <c r="P13" s="1"/>
  <c r="O13"/>
  <c r="N13"/>
  <c r="P11"/>
  <c r="P10"/>
  <c r="P9"/>
  <c r="O8"/>
  <c r="O33" s="1"/>
  <c r="N8"/>
  <c r="P30" i="65099"/>
  <c r="R30" s="1"/>
  <c r="P29"/>
  <c r="O28"/>
  <c r="N28"/>
  <c r="D11" i="65125" s="1"/>
  <c r="P26" i="65099"/>
  <c r="P25"/>
  <c r="R25" s="1"/>
  <c r="P24"/>
  <c r="P23"/>
  <c r="P22"/>
  <c r="P21"/>
  <c r="P20"/>
  <c r="R20" s="1"/>
  <c r="P19"/>
  <c r="R19" s="1"/>
  <c r="P18"/>
  <c r="P17"/>
  <c r="O16"/>
  <c r="N16"/>
  <c r="P14"/>
  <c r="P13" s="1"/>
  <c r="E9" i="65124" s="1"/>
  <c r="O13" i="65099"/>
  <c r="N13"/>
  <c r="P11"/>
  <c r="P10"/>
  <c r="P9"/>
  <c r="O33"/>
  <c r="N8"/>
  <c r="P30" i="65067"/>
  <c r="P29"/>
  <c r="O28"/>
  <c r="N28"/>
  <c r="D10" i="65125" s="1"/>
  <c r="P26" i="65067"/>
  <c r="P25"/>
  <c r="P24"/>
  <c r="P23"/>
  <c r="P22"/>
  <c r="P21"/>
  <c r="P20"/>
  <c r="P19"/>
  <c r="P18"/>
  <c r="P17"/>
  <c r="O16"/>
  <c r="N16"/>
  <c r="P14"/>
  <c r="P13" s="1"/>
  <c r="E8" i="65124" s="1"/>
  <c r="O13" i="65067"/>
  <c r="P11"/>
  <c r="P10"/>
  <c r="P9"/>
  <c r="C8" i="65124" s="1"/>
  <c r="O8" i="65067"/>
  <c r="P33" i="65066"/>
  <c r="P32"/>
  <c r="O31"/>
  <c r="N31"/>
  <c r="D9" i="65125" s="1"/>
  <c r="P29" i="65066"/>
  <c r="O28"/>
  <c r="N28"/>
  <c r="P26"/>
  <c r="P25"/>
  <c r="P24"/>
  <c r="P23"/>
  <c r="R23" s="1"/>
  <c r="P22"/>
  <c r="P21"/>
  <c r="P20"/>
  <c r="P19"/>
  <c r="P18"/>
  <c r="P17"/>
  <c r="O16"/>
  <c r="N16"/>
  <c r="P14"/>
  <c r="P13" s="1"/>
  <c r="E7" i="65124" s="1"/>
  <c r="O13" i="65066"/>
  <c r="N13"/>
  <c r="P11"/>
  <c r="P10"/>
  <c r="P9"/>
  <c r="C7" i="65124" s="1"/>
  <c r="O8" i="65066"/>
  <c r="N8"/>
  <c r="P53" i="65065"/>
  <c r="P52"/>
  <c r="P51"/>
  <c r="O50"/>
  <c r="N50"/>
  <c r="D8" i="65125" s="1"/>
  <c r="P48" i="65065"/>
  <c r="P47" s="1"/>
  <c r="H6" i="65124" s="1"/>
  <c r="O47" i="65065"/>
  <c r="N47"/>
  <c r="P45"/>
  <c r="P44"/>
  <c r="P43"/>
  <c r="P42"/>
  <c r="P41"/>
  <c r="P40"/>
  <c r="P39"/>
  <c r="P38"/>
  <c r="P37"/>
  <c r="P36"/>
  <c r="P35"/>
  <c r="O34"/>
  <c r="N34"/>
  <c r="P32"/>
  <c r="P31"/>
  <c r="Q31" s="1"/>
  <c r="P30"/>
  <c r="Q30" s="1"/>
  <c r="R30" s="1"/>
  <c r="P29"/>
  <c r="P28"/>
  <c r="P27"/>
  <c r="P26"/>
  <c r="P25"/>
  <c r="P24"/>
  <c r="R24" s="1"/>
  <c r="P23"/>
  <c r="P22"/>
  <c r="Q22" s="1"/>
  <c r="O21"/>
  <c r="N21"/>
  <c r="P19"/>
  <c r="O18"/>
  <c r="N18"/>
  <c r="P16"/>
  <c r="P15"/>
  <c r="P14"/>
  <c r="C6" i="65124" s="1"/>
  <c r="O13" i="65065"/>
  <c r="N13"/>
  <c r="P11"/>
  <c r="P10"/>
  <c r="P9"/>
  <c r="Q9" s="1"/>
  <c r="O8"/>
  <c r="N8"/>
  <c r="P30" i="16"/>
  <c r="P29"/>
  <c r="O28"/>
  <c r="N28"/>
  <c r="D7" i="65125" s="1"/>
  <c r="P26" i="16"/>
  <c r="P25"/>
  <c r="P24"/>
  <c r="P23"/>
  <c r="P22"/>
  <c r="P21"/>
  <c r="P20"/>
  <c r="P19"/>
  <c r="Q19" s="1"/>
  <c r="R19" s="1"/>
  <c r="P18"/>
  <c r="P17"/>
  <c r="O16"/>
  <c r="N16"/>
  <c r="P14"/>
  <c r="P13" s="1"/>
  <c r="E5" i="65124" s="1"/>
  <c r="O13" i="16"/>
  <c r="P11"/>
  <c r="P10"/>
  <c r="P9"/>
  <c r="O8"/>
  <c r="O33" s="1"/>
  <c r="O34" s="1"/>
  <c r="O35" s="1"/>
  <c r="C24" i="65124" l="1"/>
  <c r="Q9" i="65082"/>
  <c r="D25" i="65124"/>
  <c r="Q10" i="65081"/>
  <c r="C22" i="65124"/>
  <c r="Q9" i="65079"/>
  <c r="C12" i="65124"/>
  <c r="Q9" i="65069"/>
  <c r="P28" i="65093"/>
  <c r="Q29"/>
  <c r="Q29" i="65079"/>
  <c r="R29" s="1"/>
  <c r="P29" i="65075"/>
  <c r="Q29" s="1"/>
  <c r="Q30"/>
  <c r="Q25" i="65089"/>
  <c r="R25" s="1"/>
  <c r="Q23"/>
  <c r="R23" s="1"/>
  <c r="Q20"/>
  <c r="R20" s="1"/>
  <c r="Q18"/>
  <c r="R18" s="1"/>
  <c r="Q21" i="65088"/>
  <c r="R21" s="1"/>
  <c r="Q18" i="65087"/>
  <c r="R18" s="1"/>
  <c r="Q23"/>
  <c r="R23" s="1"/>
  <c r="Q23" i="65085"/>
  <c r="R23" s="1"/>
  <c r="Q23" i="65084"/>
  <c r="R23" s="1"/>
  <c r="Q23" i="65083"/>
  <c r="R23" s="1"/>
  <c r="Q20" i="65081"/>
  <c r="R20" s="1"/>
  <c r="Q20" i="65082"/>
  <c r="R20" s="1"/>
  <c r="Q19"/>
  <c r="R19" s="1"/>
  <c r="Q25" i="65079"/>
  <c r="R25" s="1"/>
  <c r="Q19" i="65078"/>
  <c r="R19" s="1"/>
  <c r="Q23" i="65075"/>
  <c r="R23" s="1"/>
  <c r="Q19" i="65069"/>
  <c r="R19" s="1"/>
  <c r="Q23" i="65068"/>
  <c r="R23" s="1"/>
  <c r="E7" i="65137"/>
  <c r="D34" i="65124"/>
  <c r="N39" i="65079"/>
  <c r="N40" s="1"/>
  <c r="N41" s="1"/>
  <c r="P34" i="65077"/>
  <c r="R34" s="1"/>
  <c r="N39"/>
  <c r="N40" s="1"/>
  <c r="N41" s="1"/>
  <c r="N33" i="65070"/>
  <c r="P28" i="65105"/>
  <c r="P16"/>
  <c r="P28" i="65098"/>
  <c r="P16"/>
  <c r="D39" i="65124"/>
  <c r="P16" i="65097"/>
  <c r="R16" s="1"/>
  <c r="D38" i="65124"/>
  <c r="P28" i="65096"/>
  <c r="R28" s="1"/>
  <c r="P16"/>
  <c r="Q16" s="1"/>
  <c r="P32" i="65095"/>
  <c r="P28"/>
  <c r="P16"/>
  <c r="P28" i="65094"/>
  <c r="J35" i="65124" s="1"/>
  <c r="P16" i="65094"/>
  <c r="P31" i="65093"/>
  <c r="J34" i="65124" s="1"/>
  <c r="P16" i="65093"/>
  <c r="P16" i="65089"/>
  <c r="Q16" s="1"/>
  <c r="P28" i="65088"/>
  <c r="P16"/>
  <c r="Q16" s="1"/>
  <c r="P28" i="65087"/>
  <c r="P16"/>
  <c r="Q16" s="1"/>
  <c r="P28" i="65086"/>
  <c r="P16"/>
  <c r="Q16" s="1"/>
  <c r="P28" i="65085"/>
  <c r="J29" i="65124" s="1"/>
  <c r="P16" i="65085"/>
  <c r="Q16" s="1"/>
  <c r="P28" i="65084"/>
  <c r="J28" i="65124" s="1"/>
  <c r="P16" i="65084"/>
  <c r="Q16" s="1"/>
  <c r="P16" i="65122"/>
  <c r="D27" i="65124"/>
  <c r="P16" i="65083"/>
  <c r="Q16" s="1"/>
  <c r="P28"/>
  <c r="P28" i="65081"/>
  <c r="P16"/>
  <c r="Q16" s="1"/>
  <c r="P8"/>
  <c r="Q8" s="1"/>
  <c r="P28" i="65082"/>
  <c r="J24" i="65124" s="1"/>
  <c r="P16" i="65082"/>
  <c r="Q16" s="1"/>
  <c r="N33"/>
  <c r="P44" i="65080"/>
  <c r="N52"/>
  <c r="P8"/>
  <c r="O39" i="65079"/>
  <c r="O40" s="1"/>
  <c r="O41" s="1"/>
  <c r="P8"/>
  <c r="Q8" s="1"/>
  <c r="P28"/>
  <c r="Q28" s="1"/>
  <c r="P29" i="65078"/>
  <c r="G21" i="65124" s="1"/>
  <c r="O39" i="65078"/>
  <c r="O40" s="1"/>
  <c r="O41" s="1"/>
  <c r="P8" i="65077"/>
  <c r="D20" i="65124"/>
  <c r="P45" i="65076"/>
  <c r="K19" i="65124" s="1"/>
  <c r="P37" i="65076"/>
  <c r="P32"/>
  <c r="Q32" s="1"/>
  <c r="P19"/>
  <c r="D19" i="65124"/>
  <c r="P32" i="65075"/>
  <c r="P16"/>
  <c r="Q16" s="1"/>
  <c r="N37"/>
  <c r="N38" s="1"/>
  <c r="N39" s="1"/>
  <c r="P28" i="65115"/>
  <c r="J17" i="65124" s="1"/>
  <c r="P16" i="65115"/>
  <c r="R16" s="1"/>
  <c r="O33" i="65100"/>
  <c r="P28"/>
  <c r="R28" s="1"/>
  <c r="P16"/>
  <c r="F16" i="65124" s="1"/>
  <c r="P8" i="65100"/>
  <c r="P28" i="65074"/>
  <c r="N33"/>
  <c r="O34" i="65071"/>
  <c r="O35" s="1"/>
  <c r="P8"/>
  <c r="Q8" s="1"/>
  <c r="P29"/>
  <c r="R29" s="1"/>
  <c r="P16"/>
  <c r="Q16" s="1"/>
  <c r="P28" i="65070"/>
  <c r="J13" i="65124" s="1"/>
  <c r="P16" i="65070"/>
  <c r="F13" i="65124" s="1"/>
  <c r="P28" i="65069"/>
  <c r="P16"/>
  <c r="Q16" s="1"/>
  <c r="N33"/>
  <c r="N34" s="1"/>
  <c r="N35" s="1"/>
  <c r="P28" i="65068"/>
  <c r="P16"/>
  <c r="Q16" s="1"/>
  <c r="N33"/>
  <c r="N34" s="1"/>
  <c r="N35" s="1"/>
  <c r="D11" i="65124"/>
  <c r="P8" i="65068"/>
  <c r="P28" i="65123"/>
  <c r="P16"/>
  <c r="F10" i="65124" s="1"/>
  <c r="N33" i="65123"/>
  <c r="D10" i="65124"/>
  <c r="P8" i="65123"/>
  <c r="P28" i="65099"/>
  <c r="N33"/>
  <c r="P8"/>
  <c r="O33" i="65067"/>
  <c r="L34" i="65123" s="1"/>
  <c r="L35" s="1"/>
  <c r="P28" i="65067"/>
  <c r="J8" i="65124" s="1"/>
  <c r="P16" i="65067"/>
  <c r="D8" i="65124"/>
  <c r="O56" i="65065"/>
  <c r="P31" i="65066"/>
  <c r="J7" i="65124" s="1"/>
  <c r="R29" i="65066"/>
  <c r="P16"/>
  <c r="P50" i="65065"/>
  <c r="J6" i="65124" s="1"/>
  <c r="P34" i="65065"/>
  <c r="G6" i="65124" s="1"/>
  <c r="R36" i="65065"/>
  <c r="P21"/>
  <c r="N56"/>
  <c r="P28" i="16"/>
  <c r="J5" i="65124" s="1"/>
  <c r="P16" i="16"/>
  <c r="D5" i="65124"/>
  <c r="C5"/>
  <c r="J40"/>
  <c r="F40"/>
  <c r="O33" i="65105"/>
  <c r="O34" s="1"/>
  <c r="O35" s="1"/>
  <c r="D40" i="65124"/>
  <c r="J39"/>
  <c r="F39"/>
  <c r="O33" i="65098"/>
  <c r="O34" s="1"/>
  <c r="O35" s="1"/>
  <c r="P28" i="65097"/>
  <c r="F38" i="65124"/>
  <c r="O33" i="65097"/>
  <c r="O34" s="1"/>
  <c r="O35" s="1"/>
  <c r="R29" i="65096"/>
  <c r="J37" i="65124"/>
  <c r="F37"/>
  <c r="R17" i="65096"/>
  <c r="O33"/>
  <c r="O34" s="1"/>
  <c r="O35" s="1"/>
  <c r="J36" i="65124"/>
  <c r="R29" i="65095"/>
  <c r="O37"/>
  <c r="O38" s="1"/>
  <c r="O39" s="1"/>
  <c r="D36" i="65124"/>
  <c r="F35"/>
  <c r="O33" i="65094"/>
  <c r="O34" s="1"/>
  <c r="O35" s="1"/>
  <c r="D35" i="65124"/>
  <c r="G34"/>
  <c r="R29" i="65093"/>
  <c r="F34" i="65124"/>
  <c r="R17" i="65093"/>
  <c r="O36"/>
  <c r="O37" s="1"/>
  <c r="O38" s="1"/>
  <c r="P28" i="65089"/>
  <c r="F33" i="65124"/>
  <c r="O33" i="65089"/>
  <c r="J32" i="65124"/>
  <c r="F32"/>
  <c r="O33" i="65088"/>
  <c r="J31" i="65124"/>
  <c r="F31"/>
  <c r="O33" i="65087"/>
  <c r="J30" i="65124"/>
  <c r="O33" i="65086"/>
  <c r="F29" i="65124"/>
  <c r="O33" i="65085"/>
  <c r="D29" i="65124"/>
  <c r="F28"/>
  <c r="O33" i="65084"/>
  <c r="D28" i="65124"/>
  <c r="J27"/>
  <c r="O33" i="65083"/>
  <c r="R17" i="65122"/>
  <c r="D26" i="65124"/>
  <c r="J25"/>
  <c r="N33" i="65081"/>
  <c r="F25" i="65124"/>
  <c r="P13" i="65081"/>
  <c r="O33"/>
  <c r="C25" i="65124"/>
  <c r="F24"/>
  <c r="P13" i="65082"/>
  <c r="P8"/>
  <c r="Q8" s="1"/>
  <c r="O33"/>
  <c r="D24" i="65124"/>
  <c r="J23"/>
  <c r="P41" i="65080"/>
  <c r="P30"/>
  <c r="Q30" s="1"/>
  <c r="R36"/>
  <c r="P16"/>
  <c r="Q16" s="1"/>
  <c r="E23" i="65124"/>
  <c r="C23"/>
  <c r="O52" i="65080"/>
  <c r="D23" i="65124"/>
  <c r="P34" i="65079"/>
  <c r="P16"/>
  <c r="R17"/>
  <c r="E22" i="65124"/>
  <c r="D22"/>
  <c r="P33" i="65078"/>
  <c r="P16"/>
  <c r="Q16" s="1"/>
  <c r="D21" i="65124"/>
  <c r="C21"/>
  <c r="J20"/>
  <c r="F54" i="65137"/>
  <c r="P28" i="65077"/>
  <c r="Q28" s="1"/>
  <c r="P16"/>
  <c r="P13"/>
  <c r="O39"/>
  <c r="O40" s="1"/>
  <c r="O41" s="1"/>
  <c r="C20" i="65124"/>
  <c r="P41" i="65076"/>
  <c r="Q41" s="1"/>
  <c r="I19" i="65124"/>
  <c r="N94" i="300"/>
  <c r="G19" i="65124"/>
  <c r="R29" i="65076"/>
  <c r="E19" i="65124"/>
  <c r="C19"/>
  <c r="P11" i="65076"/>
  <c r="O50"/>
  <c r="O51" s="1"/>
  <c r="O52" s="1"/>
  <c r="P8"/>
  <c r="Q8" s="1"/>
  <c r="G18" i="65124"/>
  <c r="F18"/>
  <c r="O37" i="65075"/>
  <c r="O38" s="1"/>
  <c r="O39" s="1"/>
  <c r="P13"/>
  <c r="P8"/>
  <c r="D18" i="65124"/>
  <c r="F17"/>
  <c r="O33" i="65115"/>
  <c r="O34" s="1"/>
  <c r="J16" i="65124"/>
  <c r="E16"/>
  <c r="R14" i="65100"/>
  <c r="N33"/>
  <c r="C16" i="65124"/>
  <c r="R9" i="65100"/>
  <c r="D16" i="65124"/>
  <c r="J15"/>
  <c r="P16" i="65074"/>
  <c r="P13"/>
  <c r="P8"/>
  <c r="C15" i="65124"/>
  <c r="O34" i="65100"/>
  <c r="D15" i="65124"/>
  <c r="J14"/>
  <c r="F14"/>
  <c r="C14"/>
  <c r="D14"/>
  <c r="E13"/>
  <c r="O33" i="65070"/>
  <c r="P8"/>
  <c r="D13" i="65124"/>
  <c r="F12"/>
  <c r="P13" i="65069"/>
  <c r="P8"/>
  <c r="Q8" s="1"/>
  <c r="O33"/>
  <c r="O34" s="1"/>
  <c r="O35" s="1"/>
  <c r="D12" i="65124"/>
  <c r="R28" i="65068"/>
  <c r="J11" i="65124"/>
  <c r="F11"/>
  <c r="R17" i="65068"/>
  <c r="P33"/>
  <c r="E11" i="65124"/>
  <c r="C11"/>
  <c r="J10"/>
  <c r="P33" i="65123"/>
  <c r="E10" i="65124"/>
  <c r="C10"/>
  <c r="R9" i="65123"/>
  <c r="R28" i="65099"/>
  <c r="J9" i="65124"/>
  <c r="P16" i="65099"/>
  <c r="P33" s="1"/>
  <c r="R13"/>
  <c r="R14"/>
  <c r="D9" i="65124"/>
  <c r="C9"/>
  <c r="R9" i="65099"/>
  <c r="P28" i="65066"/>
  <c r="P8"/>
  <c r="N36"/>
  <c r="O36"/>
  <c r="D7" i="65124"/>
  <c r="P18" i="65065"/>
  <c r="P13"/>
  <c r="D6" i="65124"/>
  <c r="N9" i="300"/>
  <c r="P8" i="65065"/>
  <c r="Q8" s="1"/>
  <c r="P9" i="65115"/>
  <c r="N8"/>
  <c r="P14"/>
  <c r="N13"/>
  <c r="P9" i="65105"/>
  <c r="N8"/>
  <c r="P14"/>
  <c r="N13"/>
  <c r="P9" i="65098"/>
  <c r="N8"/>
  <c r="P14"/>
  <c r="N13"/>
  <c r="P9" i="65097"/>
  <c r="Q9" s="1"/>
  <c r="N8"/>
  <c r="P14"/>
  <c r="N13"/>
  <c r="P9" i="65096"/>
  <c r="N8"/>
  <c r="P14"/>
  <c r="N13"/>
  <c r="P9" i="65095"/>
  <c r="Q9" s="1"/>
  <c r="N8"/>
  <c r="P14"/>
  <c r="N13"/>
  <c r="P9" i="65089"/>
  <c r="N8"/>
  <c r="P14"/>
  <c r="N13"/>
  <c r="P9" i="65088"/>
  <c r="Q9" s="1"/>
  <c r="N8"/>
  <c r="P14"/>
  <c r="N13"/>
  <c r="P9" i="65086"/>
  <c r="N8"/>
  <c r="P14"/>
  <c r="N13"/>
  <c r="P9" i="65084"/>
  <c r="Q9" s="1"/>
  <c r="N8"/>
  <c r="P14"/>
  <c r="N13"/>
  <c r="P9" i="65122"/>
  <c r="Q9" s="1"/>
  <c r="N8"/>
  <c r="P14"/>
  <c r="N13"/>
  <c r="P31"/>
  <c r="O29"/>
  <c r="O34" s="1"/>
  <c r="P9" i="65094"/>
  <c r="N8"/>
  <c r="P14"/>
  <c r="N13"/>
  <c r="P9" i="65093"/>
  <c r="N8"/>
  <c r="P14"/>
  <c r="N13"/>
  <c r="P9" i="65087"/>
  <c r="Q9" s="1"/>
  <c r="N8"/>
  <c r="P14"/>
  <c r="N13"/>
  <c r="P9" i="65085"/>
  <c r="Q9" s="1"/>
  <c r="N8"/>
  <c r="P14"/>
  <c r="N13"/>
  <c r="P9" i="65083"/>
  <c r="Q9" s="1"/>
  <c r="P14"/>
  <c r="P33" i="65081"/>
  <c r="Q33" s="1"/>
  <c r="P33" i="65082"/>
  <c r="P8" i="65078"/>
  <c r="Q8" s="1"/>
  <c r="N8"/>
  <c r="N13"/>
  <c r="N19" i="65076"/>
  <c r="N50" s="1"/>
  <c r="N51" s="1"/>
  <c r="N52" s="1"/>
  <c r="N8" i="65071"/>
  <c r="P33" i="65070"/>
  <c r="P8" i="65067"/>
  <c r="N8"/>
  <c r="N13"/>
  <c r="P36" i="65066"/>
  <c r="P8" i="16"/>
  <c r="N8"/>
  <c r="N13"/>
  <c r="F30" i="65124" l="1"/>
  <c r="F36"/>
  <c r="Q16" i="65095"/>
  <c r="G36" i="65124"/>
  <c r="Q28" i="65095"/>
  <c r="F19" i="65124"/>
  <c r="Q19" i="65076"/>
  <c r="Q28" i="65093"/>
  <c r="R28" s="1"/>
  <c r="F27" i="65124"/>
  <c r="F26"/>
  <c r="Q16" i="65122"/>
  <c r="K35"/>
  <c r="Q33" i="65082"/>
  <c r="M35" i="65122"/>
  <c r="G22" i="65124"/>
  <c r="P39" i="65079"/>
  <c r="Q16"/>
  <c r="J12" i="65124"/>
  <c r="Q28" i="65069"/>
  <c r="P34" i="65068"/>
  <c r="Q33"/>
  <c r="L42" i="65124"/>
  <c r="F21" i="304"/>
  <c r="O9" i="300"/>
  <c r="F6" i="65124"/>
  <c r="Q21" i="65065"/>
  <c r="F5" i="65124"/>
  <c r="Q16" i="16"/>
  <c r="R16" s="1"/>
  <c r="O35" i="65115"/>
  <c r="L35"/>
  <c r="P33" i="65074"/>
  <c r="N34" i="65100"/>
  <c r="M111" i="300"/>
  <c r="P52" i="65080"/>
  <c r="Q52" s="1"/>
  <c r="J18" i="65124"/>
  <c r="P33" i="65100"/>
  <c r="N105" i="300"/>
  <c r="P34" i="65071"/>
  <c r="Q34" s="1"/>
  <c r="F8" i="65124"/>
  <c r="P33" i="65067"/>
  <c r="G7" i="65124"/>
  <c r="R28" i="65066"/>
  <c r="F7" i="65124"/>
  <c r="N91" i="300"/>
  <c r="E6" i="65124"/>
  <c r="P56" i="65065"/>
  <c r="Q56" s="1"/>
  <c r="P33" i="16"/>
  <c r="Q33" s="1"/>
  <c r="R33" s="1"/>
  <c r="P13" i="65105"/>
  <c r="P8"/>
  <c r="P33" s="1"/>
  <c r="C40" i="65124"/>
  <c r="P13" i="65098"/>
  <c r="P33" s="1"/>
  <c r="P8"/>
  <c r="C39" i="65124"/>
  <c r="R28" i="65097"/>
  <c r="J38" i="65124"/>
  <c r="P13" i="65097"/>
  <c r="P8"/>
  <c r="C38" i="65124"/>
  <c r="P13" i="65096"/>
  <c r="P8"/>
  <c r="C37" i="65124"/>
  <c r="P13" i="65095"/>
  <c r="P8"/>
  <c r="Q8" s="1"/>
  <c r="C36" i="65124"/>
  <c r="P13" i="65094"/>
  <c r="P33" s="1"/>
  <c r="P8"/>
  <c r="C35" i="65124"/>
  <c r="P13" i="65093"/>
  <c r="P8"/>
  <c r="C34" i="65124"/>
  <c r="J33"/>
  <c r="P13" i="65089"/>
  <c r="P8"/>
  <c r="P33" s="1"/>
  <c r="Q33" s="1"/>
  <c r="C33" i="65124"/>
  <c r="P13" i="65088"/>
  <c r="P8"/>
  <c r="Q8" s="1"/>
  <c r="C32" i="65124"/>
  <c r="P13" i="65087"/>
  <c r="P8"/>
  <c r="Q8" s="1"/>
  <c r="C31" i="65124"/>
  <c r="P13" i="65086"/>
  <c r="P8"/>
  <c r="C30" i="65124"/>
  <c r="P13" i="65085"/>
  <c r="P8"/>
  <c r="Q8" s="1"/>
  <c r="C29" i="65124"/>
  <c r="P13" i="65084"/>
  <c r="P8"/>
  <c r="Q8" s="1"/>
  <c r="C28" i="65124"/>
  <c r="P13" i="65083"/>
  <c r="P8"/>
  <c r="Q8" s="1"/>
  <c r="C27" i="65124"/>
  <c r="P29" i="65122"/>
  <c r="P13"/>
  <c r="P8"/>
  <c r="Q8" s="1"/>
  <c r="C26" i="65124"/>
  <c r="E25"/>
  <c r="E24"/>
  <c r="I23"/>
  <c r="G23"/>
  <c r="F23"/>
  <c r="R34" i="65079"/>
  <c r="J22" i="65124"/>
  <c r="F22"/>
  <c r="J21"/>
  <c r="F21"/>
  <c r="P39" i="65078"/>
  <c r="Q39" s="1"/>
  <c r="P39" i="65077"/>
  <c r="G20" i="65124"/>
  <c r="F20"/>
  <c r="E20"/>
  <c r="J19"/>
  <c r="P50" i="65076"/>
  <c r="Q50" s="1"/>
  <c r="R8"/>
  <c r="N24" i="300"/>
  <c r="E18" i="65124"/>
  <c r="P37" i="65075"/>
  <c r="Q37" s="1"/>
  <c r="P13" i="65115"/>
  <c r="P8"/>
  <c r="C17" i="65124"/>
  <c r="F15"/>
  <c r="E15"/>
  <c r="E12"/>
  <c r="P33" i="65069"/>
  <c r="Q33" s="1"/>
  <c r="R16" i="65099"/>
  <c r="F9" i="65124"/>
  <c r="O34" i="65123"/>
  <c r="O35" s="1"/>
  <c r="N39" i="65078"/>
  <c r="N40" s="1"/>
  <c r="N41" s="1"/>
  <c r="P36" i="65093"/>
  <c r="Q36" s="1"/>
  <c r="N33" i="65083"/>
  <c r="N33" i="65085"/>
  <c r="N33" i="65087"/>
  <c r="N36" i="65093"/>
  <c r="N37" s="1"/>
  <c r="N38" s="1"/>
  <c r="N33" i="65094"/>
  <c r="N34" s="1"/>
  <c r="N35" s="1"/>
  <c r="N34" i="65122"/>
  <c r="N35" s="1"/>
  <c r="N33" i="65084"/>
  <c r="N33" i="65086"/>
  <c r="N33" i="65088"/>
  <c r="N33" i="65089"/>
  <c r="N37" i="65095"/>
  <c r="N33" i="65096"/>
  <c r="N34" s="1"/>
  <c r="N35" s="1"/>
  <c r="N33" i="65097"/>
  <c r="N34" s="1"/>
  <c r="N35" s="1"/>
  <c r="N33" i="65098"/>
  <c r="N34" s="1"/>
  <c r="N35" s="1"/>
  <c r="N33" i="65105"/>
  <c r="N34" s="1"/>
  <c r="N35" s="1"/>
  <c r="N33" i="65115"/>
  <c r="N34" s="1"/>
  <c r="N34" i="65071"/>
  <c r="N35" s="1"/>
  <c r="N33" i="65067"/>
  <c r="N33" i="16"/>
  <c r="N34" s="1"/>
  <c r="N35" s="1"/>
  <c r="J9" i="65065"/>
  <c r="R9" s="1"/>
  <c r="K35" i="65115" l="1"/>
  <c r="P33" i="65097"/>
  <c r="Q33" s="1"/>
  <c r="Q8"/>
  <c r="P37" i="65095"/>
  <c r="Q37" s="1"/>
  <c r="K34" i="65089"/>
  <c r="K35" s="1"/>
  <c r="P40" i="65079"/>
  <c r="Q39"/>
  <c r="P40" i="65077"/>
  <c r="Q40" s="1"/>
  <c r="Q39"/>
  <c r="P35" i="65068"/>
  <c r="Q35" s="1"/>
  <c r="Q34"/>
  <c r="M34" i="65123"/>
  <c r="M35" s="1"/>
  <c r="F24" i="304"/>
  <c r="O24" i="300"/>
  <c r="N34" i="65123"/>
  <c r="N35" s="1"/>
  <c r="K34"/>
  <c r="K35" s="1"/>
  <c r="N34" i="65089"/>
  <c r="N35" s="1"/>
  <c r="P33" i="65115"/>
  <c r="L111" i="300"/>
  <c r="N38" i="65095"/>
  <c r="N39" s="1"/>
  <c r="P33" i="65096"/>
  <c r="P33" i="65088"/>
  <c r="Q33" s="1"/>
  <c r="P33" i="65084"/>
  <c r="Q33" s="1"/>
  <c r="P33" i="65086"/>
  <c r="Q33" s="1"/>
  <c r="P34" i="65100"/>
  <c r="P34" i="65123"/>
  <c r="P35" s="1"/>
  <c r="P33" i="65087"/>
  <c r="Q33" s="1"/>
  <c r="P33" i="65085"/>
  <c r="Q33" s="1"/>
  <c r="P34" i="65122"/>
  <c r="P33" i="65083"/>
  <c r="F36" i="304"/>
  <c r="N46" i="300"/>
  <c r="P35" i="65071"/>
  <c r="Q35" s="1"/>
  <c r="N21" i="300"/>
  <c r="N15"/>
  <c r="P34" i="16"/>
  <c r="Q34" s="1"/>
  <c r="R34" s="1"/>
  <c r="E40" i="65124"/>
  <c r="P34" i="65105"/>
  <c r="E39" i="65124"/>
  <c r="P34" i="65098"/>
  <c r="E38" i="65124"/>
  <c r="P34" i="65097"/>
  <c r="Q34" s="1"/>
  <c r="E37" i="65124"/>
  <c r="E36"/>
  <c r="P38" i="65095"/>
  <c r="Q38" s="1"/>
  <c r="E35" i="65124"/>
  <c r="P34" i="65094"/>
  <c r="E34" i="65124"/>
  <c r="P37" i="65093"/>
  <c r="Q37" s="1"/>
  <c r="E33" i="65124"/>
  <c r="E32"/>
  <c r="E31"/>
  <c r="E30"/>
  <c r="E29"/>
  <c r="E28"/>
  <c r="E27"/>
  <c r="J26"/>
  <c r="E26"/>
  <c r="P40" i="65078"/>
  <c r="Q40" s="1"/>
  <c r="P51" i="65076"/>
  <c r="Q51" s="1"/>
  <c r="P38" i="65075"/>
  <c r="Q38" s="1"/>
  <c r="E17" i="65124"/>
  <c r="P34" i="65115"/>
  <c r="N35"/>
  <c r="P34" i="65069"/>
  <c r="Q34" s="1"/>
  <c r="H28" i="65074"/>
  <c r="I28"/>
  <c r="M35" i="65115" l="1"/>
  <c r="P34" i="65096"/>
  <c r="Q34" s="1"/>
  <c r="Q33"/>
  <c r="P41" i="65077"/>
  <c r="Q41" s="1"/>
  <c r="F22" i="304"/>
  <c r="O15" i="300"/>
  <c r="Q33" i="65083"/>
  <c r="M34" i="65089"/>
  <c r="P35" i="65122"/>
  <c r="Q34"/>
  <c r="Q35"/>
  <c r="P41" i="65079"/>
  <c r="Q41" s="1"/>
  <c r="Q40"/>
  <c r="F25" i="304"/>
  <c r="O46" i="300"/>
  <c r="Q34" i="65123"/>
  <c r="Q35"/>
  <c r="P34" i="65089"/>
  <c r="P35" s="1"/>
  <c r="N111" i="300"/>
  <c r="O111" s="1"/>
  <c r="N7"/>
  <c r="O7" s="1"/>
  <c r="P35" i="65115"/>
  <c r="P35" i="16"/>
  <c r="Q35" s="1"/>
  <c r="R35" s="1"/>
  <c r="P35" i="65105"/>
  <c r="P35" i="65098"/>
  <c r="P35" i="65097"/>
  <c r="Q35" s="1"/>
  <c r="P35" i="65096"/>
  <c r="Q35" s="1"/>
  <c r="P39" i="65095"/>
  <c r="Q39" s="1"/>
  <c r="P35" i="65094"/>
  <c r="P38" i="65093"/>
  <c r="Q38" s="1"/>
  <c r="P41" i="65078"/>
  <c r="Q41" s="1"/>
  <c r="P52" i="65076"/>
  <c r="Q52" s="1"/>
  <c r="P39" i="65075"/>
  <c r="Q39" s="1"/>
  <c r="P35" i="65069"/>
  <c r="Q35" s="1"/>
  <c r="Q35" i="65115" l="1"/>
  <c r="Q34" i="65089"/>
  <c r="M35"/>
  <c r="Q35" s="1"/>
  <c r="F16" i="300"/>
  <c r="H19" i="65065" l="1"/>
  <c r="J30" i="65077" l="1"/>
  <c r="F91" i="300" l="1"/>
  <c r="J30" i="16"/>
  <c r="J29"/>
  <c r="J26"/>
  <c r="J25"/>
  <c r="J24"/>
  <c r="J23"/>
  <c r="J22"/>
  <c r="J21"/>
  <c r="J20"/>
  <c r="J19"/>
  <c r="J18"/>
  <c r="J17"/>
  <c r="J11"/>
  <c r="J53" i="65065"/>
  <c r="J52"/>
  <c r="J51"/>
  <c r="J48"/>
  <c r="J45"/>
  <c r="J44"/>
  <c r="J43"/>
  <c r="J42"/>
  <c r="J41"/>
  <c r="J40"/>
  <c r="J39"/>
  <c r="J38"/>
  <c r="J37"/>
  <c r="J36"/>
  <c r="J35"/>
  <c r="J32"/>
  <c r="J31"/>
  <c r="J30"/>
  <c r="J29"/>
  <c r="J28"/>
  <c r="J27"/>
  <c r="J26"/>
  <c r="J25"/>
  <c r="J24"/>
  <c r="J23"/>
  <c r="J22"/>
  <c r="J16"/>
  <c r="J11"/>
  <c r="J10"/>
  <c r="J33" i="65066"/>
  <c r="J32"/>
  <c r="J29"/>
  <c r="J26"/>
  <c r="J25"/>
  <c r="R25" s="1"/>
  <c r="J24"/>
  <c r="J23"/>
  <c r="J22"/>
  <c r="J21"/>
  <c r="J20"/>
  <c r="J19"/>
  <c r="R19" s="1"/>
  <c r="J18"/>
  <c r="J17"/>
  <c r="R17" s="1"/>
  <c r="J11"/>
  <c r="J30" i="65067"/>
  <c r="J29"/>
  <c r="J26"/>
  <c r="J25"/>
  <c r="R25" s="1"/>
  <c r="J24"/>
  <c r="J23"/>
  <c r="J22"/>
  <c r="J21"/>
  <c r="J20"/>
  <c r="J19"/>
  <c r="J18"/>
  <c r="J17"/>
  <c r="R17" s="1"/>
  <c r="J11"/>
  <c r="J30" i="65099"/>
  <c r="J29"/>
  <c r="J26"/>
  <c r="J25"/>
  <c r="J24"/>
  <c r="J23"/>
  <c r="J22"/>
  <c r="J21"/>
  <c r="J20"/>
  <c r="J19"/>
  <c r="J18"/>
  <c r="J17"/>
  <c r="J11"/>
  <c r="J30" i="65123"/>
  <c r="R30" s="1"/>
  <c r="J29"/>
  <c r="J26"/>
  <c r="J25"/>
  <c r="R25" s="1"/>
  <c r="J24"/>
  <c r="J23"/>
  <c r="R23" s="1"/>
  <c r="J22"/>
  <c r="J21"/>
  <c r="J20"/>
  <c r="R20" s="1"/>
  <c r="J19"/>
  <c r="R19" s="1"/>
  <c r="J18"/>
  <c r="J17"/>
  <c r="R17" s="1"/>
  <c r="J11"/>
  <c r="J30" i="65068"/>
  <c r="J29"/>
  <c r="J26"/>
  <c r="J25"/>
  <c r="J24"/>
  <c r="R24" s="1"/>
  <c r="J23"/>
  <c r="J22"/>
  <c r="J21"/>
  <c r="R21" s="1"/>
  <c r="J20"/>
  <c r="J19"/>
  <c r="J18"/>
  <c r="J17"/>
  <c r="J11"/>
  <c r="J30" i="65069"/>
  <c r="R30" s="1"/>
  <c r="J29"/>
  <c r="J26"/>
  <c r="J25"/>
  <c r="R25" s="1"/>
  <c r="J24"/>
  <c r="R24" s="1"/>
  <c r="J23"/>
  <c r="R23" s="1"/>
  <c r="J22"/>
  <c r="J21"/>
  <c r="R21" s="1"/>
  <c r="J20"/>
  <c r="R20" s="1"/>
  <c r="J19"/>
  <c r="J18"/>
  <c r="J17"/>
  <c r="R17" s="1"/>
  <c r="J11"/>
  <c r="J30" i="65070"/>
  <c r="R30" s="1"/>
  <c r="J29"/>
  <c r="J26"/>
  <c r="J25"/>
  <c r="R25" s="1"/>
  <c r="J24"/>
  <c r="J23"/>
  <c r="J22"/>
  <c r="J21"/>
  <c r="J20"/>
  <c r="J19"/>
  <c r="J18"/>
  <c r="J17"/>
  <c r="R17" s="1"/>
  <c r="J11"/>
  <c r="J31" i="65071"/>
  <c r="J30"/>
  <c r="J26"/>
  <c r="J25"/>
  <c r="R25" s="1"/>
  <c r="J24"/>
  <c r="J23"/>
  <c r="J22"/>
  <c r="J21"/>
  <c r="R21" s="1"/>
  <c r="J20"/>
  <c r="J19"/>
  <c r="R19" s="1"/>
  <c r="J18"/>
  <c r="R18" s="1"/>
  <c r="J17"/>
  <c r="R17" s="1"/>
  <c r="J11"/>
  <c r="J30" i="65074"/>
  <c r="R30" s="1"/>
  <c r="J29"/>
  <c r="J26"/>
  <c r="J25"/>
  <c r="R25" s="1"/>
  <c r="J24"/>
  <c r="J23"/>
  <c r="J22"/>
  <c r="J21"/>
  <c r="J20"/>
  <c r="R20" s="1"/>
  <c r="J19"/>
  <c r="R19" s="1"/>
  <c r="J18"/>
  <c r="J17"/>
  <c r="R17" s="1"/>
  <c r="J11"/>
  <c r="J30" i="65100"/>
  <c r="J29"/>
  <c r="J26"/>
  <c r="J25"/>
  <c r="J24"/>
  <c r="J23"/>
  <c r="J22"/>
  <c r="J21"/>
  <c r="J20"/>
  <c r="J19"/>
  <c r="J18"/>
  <c r="J17"/>
  <c r="R17" s="1"/>
  <c r="J11"/>
  <c r="J30" i="65115"/>
  <c r="J29"/>
  <c r="J26"/>
  <c r="J25"/>
  <c r="J24"/>
  <c r="J23"/>
  <c r="J22"/>
  <c r="J21"/>
  <c r="J20"/>
  <c r="J19"/>
  <c r="J18"/>
  <c r="J17"/>
  <c r="J11"/>
  <c r="J34" i="65075"/>
  <c r="J33"/>
  <c r="J30"/>
  <c r="R30" s="1"/>
  <c r="J27"/>
  <c r="J26"/>
  <c r="J25"/>
  <c r="R25" s="1"/>
  <c r="J24"/>
  <c r="J23"/>
  <c r="J22"/>
  <c r="J21"/>
  <c r="J20"/>
  <c r="J19"/>
  <c r="R19" s="1"/>
  <c r="J18"/>
  <c r="J17"/>
  <c r="R17" s="1"/>
  <c r="J11"/>
  <c r="J47" i="65076"/>
  <c r="J46"/>
  <c r="R46" s="1"/>
  <c r="J43"/>
  <c r="R43" s="1"/>
  <c r="J42"/>
  <c r="J39"/>
  <c r="R39" s="1"/>
  <c r="J38"/>
  <c r="R38" s="1"/>
  <c r="J35"/>
  <c r="R35" s="1"/>
  <c r="J34"/>
  <c r="R34" s="1"/>
  <c r="J33"/>
  <c r="R33" s="1"/>
  <c r="J30"/>
  <c r="J26"/>
  <c r="J25"/>
  <c r="J24"/>
  <c r="J21"/>
  <c r="J20"/>
  <c r="R20" s="1"/>
  <c r="J14"/>
  <c r="J9"/>
  <c r="J36" i="65077"/>
  <c r="J35"/>
  <c r="J32"/>
  <c r="R32" s="1"/>
  <c r="J31"/>
  <c r="J29"/>
  <c r="R29" s="1"/>
  <c r="J26"/>
  <c r="J25"/>
  <c r="R25" s="1"/>
  <c r="J24"/>
  <c r="J23"/>
  <c r="R23" s="1"/>
  <c r="J22"/>
  <c r="J21"/>
  <c r="J20"/>
  <c r="R20" s="1"/>
  <c r="J19"/>
  <c r="J18"/>
  <c r="J17"/>
  <c r="J11"/>
  <c r="J36" i="65078"/>
  <c r="J35"/>
  <c r="R35" s="1"/>
  <c r="J34"/>
  <c r="J31"/>
  <c r="J30"/>
  <c r="J27"/>
  <c r="J26"/>
  <c r="J25"/>
  <c r="J24"/>
  <c r="R24" s="1"/>
  <c r="J23"/>
  <c r="J22"/>
  <c r="J21"/>
  <c r="J20"/>
  <c r="J19"/>
  <c r="J18"/>
  <c r="J17"/>
  <c r="R17" s="1"/>
  <c r="J11"/>
  <c r="J36" i="65079"/>
  <c r="J35"/>
  <c r="J32"/>
  <c r="R32" s="1"/>
  <c r="J31"/>
  <c r="J30"/>
  <c r="J29"/>
  <c r="J26"/>
  <c r="J25"/>
  <c r="J24"/>
  <c r="J23"/>
  <c r="R23" s="1"/>
  <c r="J22"/>
  <c r="J21"/>
  <c r="J20"/>
  <c r="R20" s="1"/>
  <c r="J19"/>
  <c r="R19" s="1"/>
  <c r="J18"/>
  <c r="J17"/>
  <c r="J11"/>
  <c r="J49" i="65080"/>
  <c r="R49" s="1"/>
  <c r="J46"/>
  <c r="R46" s="1"/>
  <c r="J45"/>
  <c r="R45" s="1"/>
  <c r="J42"/>
  <c r="R42" s="1"/>
  <c r="J39"/>
  <c r="R39" s="1"/>
  <c r="J38"/>
  <c r="J37"/>
  <c r="J36"/>
  <c r="J35"/>
  <c r="R35" s="1"/>
  <c r="J34"/>
  <c r="R34" s="1"/>
  <c r="J33"/>
  <c r="J32"/>
  <c r="J31"/>
  <c r="J28"/>
  <c r="J27"/>
  <c r="J26"/>
  <c r="J25"/>
  <c r="J24"/>
  <c r="J23"/>
  <c r="J22"/>
  <c r="J21"/>
  <c r="J20"/>
  <c r="R20" s="1"/>
  <c r="J19"/>
  <c r="R19" s="1"/>
  <c r="J18"/>
  <c r="J17"/>
  <c r="R17" s="1"/>
  <c r="J11"/>
  <c r="J30" i="65082"/>
  <c r="R30" s="1"/>
  <c r="J29"/>
  <c r="J26"/>
  <c r="J25"/>
  <c r="R25" s="1"/>
  <c r="J24"/>
  <c r="J23"/>
  <c r="J22"/>
  <c r="J21"/>
  <c r="J20"/>
  <c r="J19"/>
  <c r="J18"/>
  <c r="R18" s="1"/>
  <c r="J17"/>
  <c r="R17" s="1"/>
  <c r="J11"/>
  <c r="J30" i="65081"/>
  <c r="J29"/>
  <c r="J26"/>
  <c r="J25"/>
  <c r="R25" s="1"/>
  <c r="J24"/>
  <c r="J23"/>
  <c r="R23" s="1"/>
  <c r="J22"/>
  <c r="J21"/>
  <c r="R21" s="1"/>
  <c r="J20"/>
  <c r="J19"/>
  <c r="R19" s="1"/>
  <c r="J18"/>
  <c r="R18" s="1"/>
  <c r="J17"/>
  <c r="R17" s="1"/>
  <c r="J11"/>
  <c r="J31" i="65122"/>
  <c r="J30"/>
  <c r="J27"/>
  <c r="J26"/>
  <c r="J25"/>
  <c r="R25" s="1"/>
  <c r="J24"/>
  <c r="J23"/>
  <c r="J22"/>
  <c r="J21"/>
  <c r="J20"/>
  <c r="J19"/>
  <c r="R19" s="1"/>
  <c r="J18"/>
  <c r="J17"/>
  <c r="J11"/>
  <c r="J30" i="65083"/>
  <c r="J29"/>
  <c r="J26"/>
  <c r="J25"/>
  <c r="J24"/>
  <c r="J23"/>
  <c r="J22"/>
  <c r="J21"/>
  <c r="J20"/>
  <c r="R20" s="1"/>
  <c r="J19"/>
  <c r="J18"/>
  <c r="R18" s="1"/>
  <c r="J17"/>
  <c r="R17" s="1"/>
  <c r="J11"/>
  <c r="J30" i="65084"/>
  <c r="R30" s="1"/>
  <c r="J29"/>
  <c r="R29" s="1"/>
  <c r="J26"/>
  <c r="J25"/>
  <c r="R25" s="1"/>
  <c r="J24"/>
  <c r="J23"/>
  <c r="J22"/>
  <c r="J21"/>
  <c r="J20"/>
  <c r="J19"/>
  <c r="J18"/>
  <c r="R18" s="1"/>
  <c r="J17"/>
  <c r="R17" s="1"/>
  <c r="J11"/>
  <c r="J30" i="65085"/>
  <c r="R30" s="1"/>
  <c r="J29"/>
  <c r="J26"/>
  <c r="J25"/>
  <c r="R25" s="1"/>
  <c r="J24"/>
  <c r="J23"/>
  <c r="J22"/>
  <c r="J21"/>
  <c r="J20"/>
  <c r="J19"/>
  <c r="J18"/>
  <c r="J17"/>
  <c r="R17" s="1"/>
  <c r="J11"/>
  <c r="J30" i="65086"/>
  <c r="J29"/>
  <c r="R29" s="1"/>
  <c r="J26"/>
  <c r="J25"/>
  <c r="J24"/>
  <c r="J23"/>
  <c r="R23" s="1"/>
  <c r="J22"/>
  <c r="J21"/>
  <c r="J20"/>
  <c r="R20" s="1"/>
  <c r="J19"/>
  <c r="J18"/>
  <c r="R18" s="1"/>
  <c r="J17"/>
  <c r="R17" s="1"/>
  <c r="J11"/>
  <c r="J30" i="65087"/>
  <c r="R30" s="1"/>
  <c r="J29"/>
  <c r="R29" s="1"/>
  <c r="J26"/>
  <c r="J25"/>
  <c r="R25" s="1"/>
  <c r="J24"/>
  <c r="J23"/>
  <c r="J22"/>
  <c r="J21"/>
  <c r="J20"/>
  <c r="R20" s="1"/>
  <c r="J19"/>
  <c r="R19" s="1"/>
  <c r="J18"/>
  <c r="J17"/>
  <c r="J11"/>
  <c r="J30" i="65088"/>
  <c r="R30" s="1"/>
  <c r="J29"/>
  <c r="J26"/>
  <c r="J25"/>
  <c r="R25" s="1"/>
  <c r="J24"/>
  <c r="J23"/>
  <c r="R23" s="1"/>
  <c r="J22"/>
  <c r="J21"/>
  <c r="J20"/>
  <c r="R20" s="1"/>
  <c r="J19"/>
  <c r="J18"/>
  <c r="J17"/>
  <c r="R17" s="1"/>
  <c r="J11"/>
  <c r="J30" i="65089"/>
  <c r="R30" s="1"/>
  <c r="J29"/>
  <c r="J26"/>
  <c r="J25"/>
  <c r="J24"/>
  <c r="J23"/>
  <c r="J22"/>
  <c r="J21"/>
  <c r="J20"/>
  <c r="J19"/>
  <c r="R19" s="1"/>
  <c r="J18"/>
  <c r="J17"/>
  <c r="R17" s="1"/>
  <c r="J11"/>
  <c r="J33" i="65093"/>
  <c r="J32"/>
  <c r="J29"/>
  <c r="J26"/>
  <c r="J25"/>
  <c r="R25" s="1"/>
  <c r="J24"/>
  <c r="J23"/>
  <c r="R23" s="1"/>
  <c r="J22"/>
  <c r="J21"/>
  <c r="J20"/>
  <c r="R20" s="1"/>
  <c r="J19"/>
  <c r="J18"/>
  <c r="J17"/>
  <c r="J11"/>
  <c r="J30" i="65094"/>
  <c r="J29"/>
  <c r="J26"/>
  <c r="J25"/>
  <c r="J24"/>
  <c r="J23"/>
  <c r="J22"/>
  <c r="J21"/>
  <c r="J20"/>
  <c r="R20" s="1"/>
  <c r="J19"/>
  <c r="J18"/>
  <c r="J17"/>
  <c r="J11"/>
  <c r="J34" i="65095"/>
  <c r="J33"/>
  <c r="J30"/>
  <c r="J29"/>
  <c r="J26"/>
  <c r="J25"/>
  <c r="R25" s="1"/>
  <c r="J24"/>
  <c r="J23"/>
  <c r="R23" s="1"/>
  <c r="J22"/>
  <c r="J21"/>
  <c r="R21" s="1"/>
  <c r="J20"/>
  <c r="J19"/>
  <c r="R19" s="1"/>
  <c r="J18"/>
  <c r="J17"/>
  <c r="J11"/>
  <c r="J30" i="65096"/>
  <c r="J29"/>
  <c r="J26"/>
  <c r="J25"/>
  <c r="R25" s="1"/>
  <c r="J24"/>
  <c r="J23"/>
  <c r="J22"/>
  <c r="J21"/>
  <c r="J20"/>
  <c r="J19"/>
  <c r="J18"/>
  <c r="J17"/>
  <c r="J11"/>
  <c r="J30" i="65097"/>
  <c r="J29"/>
  <c r="J26"/>
  <c r="J25"/>
  <c r="J24"/>
  <c r="J23"/>
  <c r="J22"/>
  <c r="J21"/>
  <c r="J20"/>
  <c r="J19"/>
  <c r="J18"/>
  <c r="J17"/>
  <c r="J11"/>
  <c r="J30" i="65098"/>
  <c r="R30" s="1"/>
  <c r="J29"/>
  <c r="J26"/>
  <c r="J25"/>
  <c r="R25" s="1"/>
  <c r="J24"/>
  <c r="J23"/>
  <c r="R23" s="1"/>
  <c r="J22"/>
  <c r="J21"/>
  <c r="R21" s="1"/>
  <c r="J20"/>
  <c r="R20" s="1"/>
  <c r="J19"/>
  <c r="R19" s="1"/>
  <c r="J18"/>
  <c r="R18" s="1"/>
  <c r="J17"/>
  <c r="R17" s="1"/>
  <c r="J11"/>
  <c r="J30" i="65105"/>
  <c r="R30" s="1"/>
  <c r="J29"/>
  <c r="J26"/>
  <c r="J25"/>
  <c r="J24"/>
  <c r="R24" s="1"/>
  <c r="J23"/>
  <c r="R23" s="1"/>
  <c r="J22"/>
  <c r="J21"/>
  <c r="J20"/>
  <c r="R20" s="1"/>
  <c r="J19"/>
  <c r="J18"/>
  <c r="R18" s="1"/>
  <c r="J17"/>
  <c r="R17" s="1"/>
  <c r="J11"/>
  <c r="F108" i="300"/>
  <c r="F107"/>
  <c r="F106"/>
  <c r="F103"/>
  <c r="F102"/>
  <c r="F97"/>
  <c r="F96"/>
  <c r="F95"/>
  <c r="F86"/>
  <c r="F85"/>
  <c r="F84"/>
  <c r="F83"/>
  <c r="F81"/>
  <c r="F80"/>
  <c r="F79"/>
  <c r="F78"/>
  <c r="F77"/>
  <c r="F76"/>
  <c r="F75"/>
  <c r="F74"/>
  <c r="F73"/>
  <c r="F72"/>
  <c r="F71"/>
  <c r="F69"/>
  <c r="F68"/>
  <c r="F67"/>
  <c r="F66"/>
  <c r="F65"/>
  <c r="F64"/>
  <c r="F63"/>
  <c r="F62"/>
  <c r="F59"/>
  <c r="F58"/>
  <c r="F57"/>
  <c r="F56"/>
  <c r="F55"/>
  <c r="F54"/>
  <c r="F53"/>
  <c r="F52"/>
  <c r="F51"/>
  <c r="F50"/>
  <c r="F49"/>
  <c r="F48"/>
  <c r="F44"/>
  <c r="F43"/>
  <c r="F42"/>
  <c r="F41"/>
  <c r="F39"/>
  <c r="F36"/>
  <c r="F33"/>
  <c r="F25"/>
  <c r="F19"/>
  <c r="F13"/>
  <c r="F12"/>
  <c r="F11"/>
  <c r="F10"/>
  <c r="G108"/>
  <c r="G107"/>
  <c r="G106"/>
  <c r="G103"/>
  <c r="G102"/>
  <c r="G97"/>
  <c r="G96"/>
  <c r="G95"/>
  <c r="G91"/>
  <c r="G86"/>
  <c r="G85"/>
  <c r="G84"/>
  <c r="G83"/>
  <c r="G81"/>
  <c r="G80"/>
  <c r="G79"/>
  <c r="G78"/>
  <c r="G77"/>
  <c r="G76"/>
  <c r="G75"/>
  <c r="G74"/>
  <c r="G73"/>
  <c r="G72"/>
  <c r="G71"/>
  <c r="G69"/>
  <c r="G68"/>
  <c r="G67"/>
  <c r="G66"/>
  <c r="G65"/>
  <c r="G64"/>
  <c r="G63"/>
  <c r="G62"/>
  <c r="G59"/>
  <c r="G58"/>
  <c r="G57"/>
  <c r="G56"/>
  <c r="G55"/>
  <c r="G54"/>
  <c r="G53"/>
  <c r="G52"/>
  <c r="G51"/>
  <c r="G50"/>
  <c r="G49"/>
  <c r="G48"/>
  <c r="G44"/>
  <c r="G43"/>
  <c r="G42"/>
  <c r="G41"/>
  <c r="G40"/>
  <c r="G39"/>
  <c r="G38"/>
  <c r="H38" s="1"/>
  <c r="G36"/>
  <c r="G35"/>
  <c r="G33"/>
  <c r="G32"/>
  <c r="H32" s="1"/>
  <c r="G25"/>
  <c r="G19"/>
  <c r="G13"/>
  <c r="G12"/>
  <c r="G11"/>
  <c r="G10"/>
  <c r="H50" i="65065"/>
  <c r="H47"/>
  <c r="H34"/>
  <c r="H21"/>
  <c r="J19"/>
  <c r="J15"/>
  <c r="J14"/>
  <c r="H8"/>
  <c r="H31" i="65066"/>
  <c r="H28"/>
  <c r="H16"/>
  <c r="J14"/>
  <c r="R14" s="1"/>
  <c r="H13"/>
  <c r="J10"/>
  <c r="R10" s="1"/>
  <c r="H8"/>
  <c r="H28" i="65067"/>
  <c r="H16"/>
  <c r="J14"/>
  <c r="R14" s="1"/>
  <c r="H13"/>
  <c r="J10"/>
  <c r="R10" s="1"/>
  <c r="H8"/>
  <c r="H28" i="65099"/>
  <c r="H16"/>
  <c r="H14"/>
  <c r="J14" s="1"/>
  <c r="H13"/>
  <c r="J10"/>
  <c r="R10" s="1"/>
  <c r="H9"/>
  <c r="H8" s="1"/>
  <c r="H28" i="65123"/>
  <c r="H16"/>
  <c r="J14"/>
  <c r="R14" s="1"/>
  <c r="H13"/>
  <c r="J10"/>
  <c r="R10" s="1"/>
  <c r="H9"/>
  <c r="H8" s="1"/>
  <c r="H28" i="65068"/>
  <c r="H16"/>
  <c r="J14"/>
  <c r="R14" s="1"/>
  <c r="H13"/>
  <c r="J10"/>
  <c r="R10" s="1"/>
  <c r="H8"/>
  <c r="H28" i="65069"/>
  <c r="H16"/>
  <c r="J14"/>
  <c r="R14" s="1"/>
  <c r="H13"/>
  <c r="J10"/>
  <c r="H8"/>
  <c r="H28" i="65070"/>
  <c r="H16"/>
  <c r="J14"/>
  <c r="R14" s="1"/>
  <c r="H13"/>
  <c r="J10"/>
  <c r="R10" s="1"/>
  <c r="H8"/>
  <c r="H29" i="65071"/>
  <c r="H16"/>
  <c r="J14"/>
  <c r="R14" s="1"/>
  <c r="H13"/>
  <c r="J10"/>
  <c r="H8"/>
  <c r="H16" i="65074"/>
  <c r="J14"/>
  <c r="R14" s="1"/>
  <c r="J10"/>
  <c r="R10" s="1"/>
  <c r="H28" i="65100"/>
  <c r="H16"/>
  <c r="H14"/>
  <c r="J14" s="1"/>
  <c r="J10"/>
  <c r="R10" s="1"/>
  <c r="H9"/>
  <c r="H28" i="65115"/>
  <c r="H16"/>
  <c r="J14"/>
  <c r="R14" s="1"/>
  <c r="J10"/>
  <c r="R10" s="1"/>
  <c r="H32" i="65075"/>
  <c r="H29"/>
  <c r="H16"/>
  <c r="J14"/>
  <c r="R14" s="1"/>
  <c r="H13"/>
  <c r="J10"/>
  <c r="R10" s="1"/>
  <c r="H8"/>
  <c r="H45" i="65076"/>
  <c r="H41"/>
  <c r="H37"/>
  <c r="H32"/>
  <c r="H29"/>
  <c r="J29" s="1"/>
  <c r="J28"/>
  <c r="R28" s="1"/>
  <c r="H27"/>
  <c r="J27" s="1"/>
  <c r="H22"/>
  <c r="J22" s="1"/>
  <c r="H19"/>
  <c r="J17"/>
  <c r="R17" s="1"/>
  <c r="H16"/>
  <c r="J13"/>
  <c r="H11"/>
  <c r="H8"/>
  <c r="H34" i="65077"/>
  <c r="H28"/>
  <c r="H16"/>
  <c r="J14"/>
  <c r="R14" s="1"/>
  <c r="H13"/>
  <c r="J10"/>
  <c r="R10" s="1"/>
  <c r="H8"/>
  <c r="H33" i="65078"/>
  <c r="H29"/>
  <c r="H16"/>
  <c r="J14"/>
  <c r="R14" s="1"/>
  <c r="J10"/>
  <c r="H34" i="65079"/>
  <c r="H28"/>
  <c r="H16"/>
  <c r="J14"/>
  <c r="R14" s="1"/>
  <c r="H13"/>
  <c r="J10"/>
  <c r="H8"/>
  <c r="H48" i="65080"/>
  <c r="H44"/>
  <c r="H41"/>
  <c r="H30"/>
  <c r="H16"/>
  <c r="J14"/>
  <c r="R14" s="1"/>
  <c r="J10"/>
  <c r="R10" s="1"/>
  <c r="H28" i="65082"/>
  <c r="H16"/>
  <c r="J14"/>
  <c r="J10"/>
  <c r="H28" i="65081"/>
  <c r="H16"/>
  <c r="J14"/>
  <c r="R14" s="1"/>
  <c r="J10"/>
  <c r="H29" i="65122"/>
  <c r="H16"/>
  <c r="J14"/>
  <c r="R14" s="1"/>
  <c r="J10"/>
  <c r="H28" i="65083"/>
  <c r="H16"/>
  <c r="J14"/>
  <c r="R14" s="1"/>
  <c r="J10"/>
  <c r="H28" i="65084"/>
  <c r="H16"/>
  <c r="J14"/>
  <c r="R14" s="1"/>
  <c r="J10"/>
  <c r="H28" i="65085"/>
  <c r="H16"/>
  <c r="J14"/>
  <c r="R14" s="1"/>
  <c r="J10"/>
  <c r="H28" i="65086"/>
  <c r="H16"/>
  <c r="J14"/>
  <c r="R14" s="1"/>
  <c r="J10"/>
  <c r="H28" i="65087"/>
  <c r="H16"/>
  <c r="J14"/>
  <c r="R14" s="1"/>
  <c r="J10"/>
  <c r="H28" i="65088"/>
  <c r="H16"/>
  <c r="J14"/>
  <c r="R14" s="1"/>
  <c r="J10"/>
  <c r="H28" i="65089"/>
  <c r="H16"/>
  <c r="J14"/>
  <c r="R14" s="1"/>
  <c r="J10"/>
  <c r="H31" i="65093"/>
  <c r="H28"/>
  <c r="H16"/>
  <c r="J14"/>
  <c r="R14" s="1"/>
  <c r="H13"/>
  <c r="J10"/>
  <c r="R10" s="1"/>
  <c r="H8"/>
  <c r="H28" i="65094"/>
  <c r="H16"/>
  <c r="J14"/>
  <c r="R14" s="1"/>
  <c r="H13"/>
  <c r="J10"/>
  <c r="R10" s="1"/>
  <c r="H8"/>
  <c r="H32" i="65095"/>
  <c r="H28"/>
  <c r="H16"/>
  <c r="J14"/>
  <c r="R14" s="1"/>
  <c r="J10"/>
  <c r="H28" i="65096"/>
  <c r="H16"/>
  <c r="J14"/>
  <c r="R14" s="1"/>
  <c r="J10"/>
  <c r="H28" i="65097"/>
  <c r="H16"/>
  <c r="J14"/>
  <c r="R14" s="1"/>
  <c r="J10"/>
  <c r="H28" i="65098"/>
  <c r="H16"/>
  <c r="J14"/>
  <c r="R14" s="1"/>
  <c r="J10"/>
  <c r="H28" i="65105"/>
  <c r="H16"/>
  <c r="J14"/>
  <c r="R14" s="1"/>
  <c r="J10"/>
  <c r="R10" s="1"/>
  <c r="H28" i="16"/>
  <c r="H16"/>
  <c r="J14"/>
  <c r="J10"/>
  <c r="I50" i="65065"/>
  <c r="I47"/>
  <c r="I34"/>
  <c r="I21"/>
  <c r="I18"/>
  <c r="G18" i="300"/>
  <c r="G16"/>
  <c r="I8" i="65065"/>
  <c r="I31" i="65066"/>
  <c r="I28"/>
  <c r="I16"/>
  <c r="I13"/>
  <c r="I8"/>
  <c r="I28" i="65067"/>
  <c r="I16"/>
  <c r="I13"/>
  <c r="I8"/>
  <c r="I28" i="65099"/>
  <c r="I16"/>
  <c r="I13"/>
  <c r="I8"/>
  <c r="I28" i="65123"/>
  <c r="I16"/>
  <c r="I13"/>
  <c r="I8"/>
  <c r="I28" i="65068"/>
  <c r="I16"/>
  <c r="I13"/>
  <c r="I8"/>
  <c r="I28" i="65069"/>
  <c r="I16"/>
  <c r="I13"/>
  <c r="I8"/>
  <c r="I28" i="65070"/>
  <c r="I16"/>
  <c r="I13"/>
  <c r="I8"/>
  <c r="I29" i="65071"/>
  <c r="I16"/>
  <c r="I13"/>
  <c r="I8"/>
  <c r="I16" i="65074"/>
  <c r="I13"/>
  <c r="I8"/>
  <c r="I28" i="65100"/>
  <c r="I16"/>
  <c r="I13"/>
  <c r="I8"/>
  <c r="I28" i="65115"/>
  <c r="I16"/>
  <c r="I13"/>
  <c r="I8"/>
  <c r="I32" i="65075"/>
  <c r="I29"/>
  <c r="I16"/>
  <c r="I13"/>
  <c r="I8"/>
  <c r="I45" i="65076"/>
  <c r="I41"/>
  <c r="I37"/>
  <c r="I32"/>
  <c r="I19"/>
  <c r="I16"/>
  <c r="I11"/>
  <c r="I8"/>
  <c r="I34" i="65077"/>
  <c r="I28"/>
  <c r="I16"/>
  <c r="I13"/>
  <c r="I8"/>
  <c r="I33" i="65078"/>
  <c r="I29"/>
  <c r="I16"/>
  <c r="I13"/>
  <c r="I8"/>
  <c r="I34" i="65079"/>
  <c r="I28"/>
  <c r="I16"/>
  <c r="I13"/>
  <c r="I8"/>
  <c r="I48" i="65080"/>
  <c r="I44"/>
  <c r="I41"/>
  <c r="I30"/>
  <c r="I16"/>
  <c r="I13"/>
  <c r="I8"/>
  <c r="I28" i="65082"/>
  <c r="I16"/>
  <c r="I13"/>
  <c r="I8"/>
  <c r="I28" i="65081"/>
  <c r="I16"/>
  <c r="I13"/>
  <c r="I8"/>
  <c r="I29" i="65122"/>
  <c r="I16"/>
  <c r="I13"/>
  <c r="I8"/>
  <c r="I28" i="65083"/>
  <c r="I16"/>
  <c r="I13"/>
  <c r="I8"/>
  <c r="I28" i="65084"/>
  <c r="I16"/>
  <c r="I13"/>
  <c r="I8"/>
  <c r="I28" i="65085"/>
  <c r="I16"/>
  <c r="I13"/>
  <c r="I8"/>
  <c r="I28" i="65086"/>
  <c r="I16"/>
  <c r="I13"/>
  <c r="I8"/>
  <c r="I28" i="65087"/>
  <c r="I16"/>
  <c r="I13"/>
  <c r="I8"/>
  <c r="I28" i="65088"/>
  <c r="I16"/>
  <c r="I13"/>
  <c r="I8"/>
  <c r="I28" i="65089"/>
  <c r="I16"/>
  <c r="I13"/>
  <c r="I8"/>
  <c r="I31" i="65093"/>
  <c r="I28"/>
  <c r="I16"/>
  <c r="I13"/>
  <c r="I8"/>
  <c r="I28" i="65094"/>
  <c r="I16"/>
  <c r="I13"/>
  <c r="I8"/>
  <c r="I32" i="65095"/>
  <c r="I28"/>
  <c r="I16"/>
  <c r="I13"/>
  <c r="I8"/>
  <c r="I28" i="65096"/>
  <c r="I16"/>
  <c r="I13"/>
  <c r="I8"/>
  <c r="I28" i="65097"/>
  <c r="I16"/>
  <c r="I13"/>
  <c r="I8"/>
  <c r="I28" i="65098"/>
  <c r="I16"/>
  <c r="I13"/>
  <c r="I8"/>
  <c r="I28" i="65105"/>
  <c r="I16"/>
  <c r="I13"/>
  <c r="I8"/>
  <c r="I28" i="16"/>
  <c r="I16"/>
  <c r="I13"/>
  <c r="I8"/>
  <c r="H41" i="300" l="1"/>
  <c r="H43"/>
  <c r="H48"/>
  <c r="H50"/>
  <c r="H52"/>
  <c r="H54"/>
  <c r="H56"/>
  <c r="H58"/>
  <c r="H62"/>
  <c r="H64"/>
  <c r="H66"/>
  <c r="H68"/>
  <c r="H71"/>
  <c r="H73"/>
  <c r="H75"/>
  <c r="H77"/>
  <c r="H79"/>
  <c r="H81"/>
  <c r="H84"/>
  <c r="H86"/>
  <c r="H96"/>
  <c r="H102"/>
  <c r="H106"/>
  <c r="H108"/>
  <c r="H39"/>
  <c r="H44"/>
  <c r="H49"/>
  <c r="H51"/>
  <c r="H53"/>
  <c r="H55"/>
  <c r="H57"/>
  <c r="H59"/>
  <c r="H63"/>
  <c r="H65"/>
  <c r="H67"/>
  <c r="H69"/>
  <c r="H72"/>
  <c r="H74"/>
  <c r="H76"/>
  <c r="H78"/>
  <c r="H80"/>
  <c r="H83"/>
  <c r="H85"/>
  <c r="H95"/>
  <c r="H97"/>
  <c r="H103"/>
  <c r="H107"/>
  <c r="J28" i="65074"/>
  <c r="R28" s="1"/>
  <c r="H25" i="300"/>
  <c r="H36"/>
  <c r="F31"/>
  <c r="H33"/>
  <c r="H42"/>
  <c r="R48" i="65065"/>
  <c r="H33" i="65094"/>
  <c r="H34" s="1"/>
  <c r="H35" s="1"/>
  <c r="H36" i="65093"/>
  <c r="H37" s="1"/>
  <c r="H38" s="1"/>
  <c r="G105" i="300"/>
  <c r="I52" i="65080"/>
  <c r="G47" i="300"/>
  <c r="H33" i="65067"/>
  <c r="H33" i="65068"/>
  <c r="H34" s="1"/>
  <c r="H35" s="1"/>
  <c r="H33" i="65123"/>
  <c r="H33" i="65099"/>
  <c r="H37" i="65075"/>
  <c r="H38" s="1"/>
  <c r="H39" s="1"/>
  <c r="H33" i="65070"/>
  <c r="H34" i="65071"/>
  <c r="H35" s="1"/>
  <c r="H39" i="65079"/>
  <c r="H40" s="1"/>
  <c r="H41" s="1"/>
  <c r="H33" i="65069"/>
  <c r="H34" s="1"/>
  <c r="H35" s="1"/>
  <c r="H39" i="65077"/>
  <c r="H40" s="1"/>
  <c r="H41" s="1"/>
  <c r="H8" i="16"/>
  <c r="H13"/>
  <c r="H8" i="65105"/>
  <c r="H33" s="1"/>
  <c r="H34" s="1"/>
  <c r="H35" s="1"/>
  <c r="H13"/>
  <c r="H8" i="65098"/>
  <c r="H13"/>
  <c r="H8" i="65097"/>
  <c r="H33" s="1"/>
  <c r="H34" s="1"/>
  <c r="H35" s="1"/>
  <c r="H13"/>
  <c r="H8" i="65096"/>
  <c r="H13"/>
  <c r="H8" i="65095"/>
  <c r="H37" s="1"/>
  <c r="H38" s="1"/>
  <c r="H39" s="1"/>
  <c r="H13"/>
  <c r="H8" i="65089"/>
  <c r="H13"/>
  <c r="H8" i="65088"/>
  <c r="H33" s="1"/>
  <c r="H13"/>
  <c r="H8" i="65087"/>
  <c r="H33" s="1"/>
  <c r="H13"/>
  <c r="H8" i="65086"/>
  <c r="H33" s="1"/>
  <c r="H13"/>
  <c r="H8" i="65085"/>
  <c r="H13"/>
  <c r="H8" i="65084"/>
  <c r="H13"/>
  <c r="H8" i="65083"/>
  <c r="H13"/>
  <c r="H8" i="65122"/>
  <c r="H34" s="1"/>
  <c r="H13"/>
  <c r="H8" i="65081"/>
  <c r="H13"/>
  <c r="H8" i="65082"/>
  <c r="H13"/>
  <c r="H8" i="65080"/>
  <c r="H52" s="1"/>
  <c r="H13"/>
  <c r="H8" i="65078"/>
  <c r="H39" s="1"/>
  <c r="H40" s="1"/>
  <c r="H41" s="1"/>
  <c r="H13"/>
  <c r="H8" i="65115"/>
  <c r="H33" s="1"/>
  <c r="H34" s="1"/>
  <c r="H13"/>
  <c r="H8" i="65100"/>
  <c r="H33" s="1"/>
  <c r="H13"/>
  <c r="H8" i="65074"/>
  <c r="H13"/>
  <c r="F35" i="300"/>
  <c r="F40"/>
  <c r="H40" s="1"/>
  <c r="J9" i="65089"/>
  <c r="J9" i="65088"/>
  <c r="J9" i="65087"/>
  <c r="J9" i="65086"/>
  <c r="J9" i="65085"/>
  <c r="J9" i="65084"/>
  <c r="J9" i="65083"/>
  <c r="J9" i="65122"/>
  <c r="J12" i="65076"/>
  <c r="J23"/>
  <c r="R23" s="1"/>
  <c r="J9" i="65105"/>
  <c r="R9" s="1"/>
  <c r="J9" i="65098"/>
  <c r="J9" i="65097"/>
  <c r="J9" i="65096"/>
  <c r="J9" i="65095"/>
  <c r="J9" i="65094"/>
  <c r="R9" s="1"/>
  <c r="J9" i="65093"/>
  <c r="R9" s="1"/>
  <c r="J9" i="65081"/>
  <c r="J9" i="65082"/>
  <c r="J9" i="65079"/>
  <c r="J9" i="65078"/>
  <c r="J9" i="65077"/>
  <c r="R9" s="1"/>
  <c r="J9" i="65075"/>
  <c r="R9" s="1"/>
  <c r="J9" i="65115"/>
  <c r="R9" s="1"/>
  <c r="J9" i="65100"/>
  <c r="J9" i="65074"/>
  <c r="R9" s="1"/>
  <c r="J9" i="65071"/>
  <c r="J9" i="65070"/>
  <c r="R9" s="1"/>
  <c r="J9" i="65069"/>
  <c r="J9" i="65068"/>
  <c r="R9" s="1"/>
  <c r="J9" i="65123"/>
  <c r="J9" i="65099"/>
  <c r="J9" i="65067"/>
  <c r="R9" s="1"/>
  <c r="J9" i="65066"/>
  <c r="R9" s="1"/>
  <c r="J9" i="16"/>
  <c r="F47" i="300"/>
  <c r="H47" s="1"/>
  <c r="F87"/>
  <c r="F99"/>
  <c r="F105"/>
  <c r="F18"/>
  <c r="F17" s="1"/>
  <c r="J9" i="65080"/>
  <c r="R9" s="1"/>
  <c r="F22" i="300"/>
  <c r="F21" s="1"/>
  <c r="I33" i="65105"/>
  <c r="I34" s="1"/>
  <c r="I35" s="1"/>
  <c r="I33" i="65098"/>
  <c r="I34" s="1"/>
  <c r="I35" s="1"/>
  <c r="I33" i="65097"/>
  <c r="I34" s="1"/>
  <c r="I35" s="1"/>
  <c r="I33" i="65096"/>
  <c r="I34" s="1"/>
  <c r="I35" s="1"/>
  <c r="I37" i="65095"/>
  <c r="I38" s="1"/>
  <c r="I39" s="1"/>
  <c r="I33" i="65094"/>
  <c r="I34" s="1"/>
  <c r="I35" s="1"/>
  <c r="I36" i="65093"/>
  <c r="I37" s="1"/>
  <c r="I38" s="1"/>
  <c r="I33" i="65089"/>
  <c r="I33" i="65088"/>
  <c r="I33" i="65087"/>
  <c r="I33" i="65086"/>
  <c r="I33" i="65085"/>
  <c r="I33" i="65084"/>
  <c r="I33" i="65083"/>
  <c r="I34" i="65122"/>
  <c r="I33" i="65081"/>
  <c r="I33" i="65082"/>
  <c r="I39" i="65079"/>
  <c r="I40" s="1"/>
  <c r="I41" s="1"/>
  <c r="I39" i="65078"/>
  <c r="I40" s="1"/>
  <c r="I41" s="1"/>
  <c r="I39" i="65077"/>
  <c r="I40" s="1"/>
  <c r="I41" s="1"/>
  <c r="I37" i="65075"/>
  <c r="I38" s="1"/>
  <c r="I39" s="1"/>
  <c r="I33" i="65115"/>
  <c r="I34" s="1"/>
  <c r="I33" i="65100"/>
  <c r="I33" i="65074"/>
  <c r="I34" i="65100" s="1"/>
  <c r="I34" i="65071"/>
  <c r="I35" s="1"/>
  <c r="I33" i="65070"/>
  <c r="I33" i="65069"/>
  <c r="I34" s="1"/>
  <c r="I35" s="1"/>
  <c r="I33" i="65068"/>
  <c r="I34" s="1"/>
  <c r="I35" s="1"/>
  <c r="I33" i="65123"/>
  <c r="I33" i="65099"/>
  <c r="I33" i="65067"/>
  <c r="I36" i="65066"/>
  <c r="G31" i="300"/>
  <c r="I13" i="65065"/>
  <c r="I56" s="1"/>
  <c r="I34" i="65123" s="1"/>
  <c r="H13" i="65065"/>
  <c r="H18"/>
  <c r="G9" i="300"/>
  <c r="G34"/>
  <c r="F9"/>
  <c r="G22"/>
  <c r="G21" s="1"/>
  <c r="G70"/>
  <c r="F70"/>
  <c r="H70" s="1"/>
  <c r="I33" i="16"/>
  <c r="I34" s="1"/>
  <c r="I35" s="1"/>
  <c r="G87" i="300"/>
  <c r="G99"/>
  <c r="F60"/>
  <c r="F82"/>
  <c r="F94"/>
  <c r="G17"/>
  <c r="G15" s="1"/>
  <c r="G37"/>
  <c r="G60"/>
  <c r="G82"/>
  <c r="G94"/>
  <c r="H50" i="65076"/>
  <c r="H51" s="1"/>
  <c r="H52" s="1"/>
  <c r="H36" i="65066"/>
  <c r="I50" i="65076"/>
  <c r="I51" s="1"/>
  <c r="I52" s="1"/>
  <c r="H60" i="300" l="1"/>
  <c r="H82"/>
  <c r="H87"/>
  <c r="H33" i="65074"/>
  <c r="H34" i="65100" s="1"/>
  <c r="H35" i="65115" s="1"/>
  <c r="F34" i="300"/>
  <c r="H34" s="1"/>
  <c r="H35"/>
  <c r="H31"/>
  <c r="I35" i="65122"/>
  <c r="I35" i="65115"/>
  <c r="F37" i="300"/>
  <c r="H37" s="1"/>
  <c r="I34" i="65089"/>
  <c r="H33" i="16"/>
  <c r="H34" s="1"/>
  <c r="H35" s="1"/>
  <c r="H33" i="65098"/>
  <c r="H34" s="1"/>
  <c r="H35" s="1"/>
  <c r="F15" i="300"/>
  <c r="H33" i="65096"/>
  <c r="H34" s="1"/>
  <c r="H35" s="1"/>
  <c r="H33" i="65089"/>
  <c r="H33" i="65085"/>
  <c r="H33" i="65084"/>
  <c r="H33" i="65083"/>
  <c r="H33" i="65081"/>
  <c r="H33" i="65082"/>
  <c r="H56" i="65065"/>
  <c r="G46" i="300"/>
  <c r="G24"/>
  <c r="F46"/>
  <c r="G111"/>
  <c r="I35" i="65089" l="1"/>
  <c r="H35" i="65122"/>
  <c r="F24" i="300"/>
  <c r="F7" s="1"/>
  <c r="H34" i="65089"/>
  <c r="H35" s="1"/>
  <c r="G7" i="300"/>
  <c r="F111"/>
  <c r="H34" i="65123"/>
  <c r="J28" i="65077"/>
  <c r="R28" s="1"/>
  <c r="H18" i="300"/>
  <c r="H19"/>
  <c r="H22"/>
  <c r="J28" i="65095"/>
  <c r="R28" s="1"/>
  <c r="H17" i="300" l="1"/>
  <c r="H35" i="65123"/>
  <c r="I35" l="1"/>
  <c r="J28" i="65093" l="1"/>
  <c r="J28" i="65079"/>
  <c r="R28" s="1"/>
  <c r="J28" i="65067"/>
  <c r="J45" i="65076" l="1"/>
  <c r="R45" s="1"/>
  <c r="J13" i="65094" l="1"/>
  <c r="R13" s="1"/>
  <c r="J32" i="65095"/>
  <c r="J31" i="65093"/>
  <c r="J30" i="65080"/>
  <c r="R30" s="1"/>
  <c r="J29" i="65078"/>
  <c r="R29" s="1"/>
  <c r="J34" i="65077"/>
  <c r="J32" i="65076"/>
  <c r="R32" s="1"/>
  <c r="J29" i="65075"/>
  <c r="R29" s="1"/>
  <c r="J32"/>
  <c r="R32" s="1"/>
  <c r="J28" i="65066"/>
  <c r="D34" i="304" l="1"/>
  <c r="J16" i="65122"/>
  <c r="R16" s="1"/>
  <c r="J16" i="65075"/>
  <c r="R16" s="1"/>
  <c r="J8" i="65080"/>
  <c r="R8" s="1"/>
  <c r="J28" i="65085"/>
  <c r="R28" s="1"/>
  <c r="J13" i="65098"/>
  <c r="R13" s="1"/>
  <c r="J8"/>
  <c r="R8" s="1"/>
  <c r="J13" i="65096"/>
  <c r="R13" s="1"/>
  <c r="J8"/>
  <c r="J13" i="65071"/>
  <c r="R13" s="1"/>
  <c r="J8"/>
  <c r="R8" s="1"/>
  <c r="J13" i="65105"/>
  <c r="R13" s="1"/>
  <c r="J13" i="65097"/>
  <c r="R13" s="1"/>
  <c r="J8"/>
  <c r="J13" i="65095"/>
  <c r="R13" s="1"/>
  <c r="J8"/>
  <c r="R8" s="1"/>
  <c r="J8" i="65094"/>
  <c r="R8" s="1"/>
  <c r="J13" i="65093"/>
  <c r="R13" s="1"/>
  <c r="J8"/>
  <c r="R8" s="1"/>
  <c r="J13" i="65089"/>
  <c r="R13" s="1"/>
  <c r="J8"/>
  <c r="R8" s="1"/>
  <c r="J13" i="65088"/>
  <c r="R13" s="1"/>
  <c r="J8"/>
  <c r="R8" s="1"/>
  <c r="J13" i="65087"/>
  <c r="R13" s="1"/>
  <c r="J8"/>
  <c r="R8" s="1"/>
  <c r="J13" i="65086"/>
  <c r="R13" s="1"/>
  <c r="J8"/>
  <c r="J13" i="65085"/>
  <c r="R13" s="1"/>
  <c r="J8"/>
  <c r="R8" s="1"/>
  <c r="J13" i="65084"/>
  <c r="R13" s="1"/>
  <c r="J8"/>
  <c r="J13" i="65083"/>
  <c r="R13" s="1"/>
  <c r="J8"/>
  <c r="J13" i="65122"/>
  <c r="R13" s="1"/>
  <c r="J8"/>
  <c r="R8" s="1"/>
  <c r="J13" i="65081"/>
  <c r="R13" s="1"/>
  <c r="J8"/>
  <c r="R8" s="1"/>
  <c r="J13" i="65082"/>
  <c r="R13" s="1"/>
  <c r="J8"/>
  <c r="R8" s="1"/>
  <c r="J13" i="65080"/>
  <c r="R13" s="1"/>
  <c r="J13" i="65079"/>
  <c r="R13" s="1"/>
  <c r="J8"/>
  <c r="R8" s="1"/>
  <c r="J13" i="65078"/>
  <c r="R13" s="1"/>
  <c r="J8"/>
  <c r="R8" s="1"/>
  <c r="J13" i="65077"/>
  <c r="R13" s="1"/>
  <c r="J8"/>
  <c r="R8" s="1"/>
  <c r="J16" i="65076"/>
  <c r="R16" s="1"/>
  <c r="J11"/>
  <c r="J13" i="65075"/>
  <c r="R13" s="1"/>
  <c r="J8"/>
  <c r="R8" s="1"/>
  <c r="J13" i="65115"/>
  <c r="R13" s="1"/>
  <c r="J8"/>
  <c r="R8" s="1"/>
  <c r="J13" i="65100"/>
  <c r="J8"/>
  <c r="R8" s="1"/>
  <c r="J13" i="65074"/>
  <c r="R13" s="1"/>
  <c r="J8"/>
  <c r="R8" s="1"/>
  <c r="J13" i="65070"/>
  <c r="R13" s="1"/>
  <c r="J8"/>
  <c r="R8" s="1"/>
  <c r="J13" i="65069"/>
  <c r="R13" s="1"/>
  <c r="J8"/>
  <c r="R8" s="1"/>
  <c r="J13" i="65068"/>
  <c r="R13" s="1"/>
  <c r="J8"/>
  <c r="R8" s="1"/>
  <c r="J13" i="65123"/>
  <c r="R13" s="1"/>
  <c r="J8"/>
  <c r="R8" s="1"/>
  <c r="J13" i="65099"/>
  <c r="J8"/>
  <c r="R8" s="1"/>
  <c r="J13" i="65067"/>
  <c r="R13" s="1"/>
  <c r="J8"/>
  <c r="R8" s="1"/>
  <c r="J13" i="65066"/>
  <c r="R13" s="1"/>
  <c r="J8"/>
  <c r="R8" s="1"/>
  <c r="J18" i="65065"/>
  <c r="J13"/>
  <c r="J13" i="16"/>
  <c r="J8"/>
  <c r="G72" i="65137"/>
  <c r="G64"/>
  <c r="E43" i="65125"/>
  <c r="F43"/>
  <c r="G10" i="65137"/>
  <c r="G12"/>
  <c r="G13"/>
  <c r="G14"/>
  <c r="G15"/>
  <c r="G16"/>
  <c r="F17"/>
  <c r="G17"/>
  <c r="G18"/>
  <c r="G19"/>
  <c r="G20"/>
  <c r="G21"/>
  <c r="G22"/>
  <c r="G27"/>
  <c r="G28"/>
  <c r="G31"/>
  <c r="G33"/>
  <c r="G34"/>
  <c r="G35"/>
  <c r="G36"/>
  <c r="G37"/>
  <c r="G38"/>
  <c r="F40"/>
  <c r="G40"/>
  <c r="G41"/>
  <c r="G42"/>
  <c r="G43"/>
  <c r="G44"/>
  <c r="G45"/>
  <c r="G46"/>
  <c r="F47"/>
  <c r="G47"/>
  <c r="G48"/>
  <c r="G49"/>
  <c r="G50"/>
  <c r="G51"/>
  <c r="G52"/>
  <c r="G53"/>
  <c r="G54"/>
  <c r="G55"/>
  <c r="G56"/>
  <c r="G57"/>
  <c r="G58"/>
  <c r="G59"/>
  <c r="G60"/>
  <c r="G62"/>
  <c r="G63"/>
  <c r="G66"/>
  <c r="G67"/>
  <c r="G71"/>
  <c r="G73"/>
  <c r="G74"/>
  <c r="G75"/>
  <c r="G78"/>
  <c r="G79"/>
  <c r="G80"/>
  <c r="G81"/>
  <c r="G82"/>
  <c r="G83"/>
  <c r="G84"/>
  <c r="G85"/>
  <c r="J16" i="65105"/>
  <c r="R16" s="1"/>
  <c r="J28"/>
  <c r="R28" s="1"/>
  <c r="J16" i="65098"/>
  <c r="R16" s="1"/>
  <c r="J28"/>
  <c r="R28" s="1"/>
  <c r="J16" i="65097"/>
  <c r="J28"/>
  <c r="J16" i="65096"/>
  <c r="R16" s="1"/>
  <c r="J28"/>
  <c r="J16" i="65095"/>
  <c r="R16" s="1"/>
  <c r="J16" i="65094"/>
  <c r="R16" s="1"/>
  <c r="J28"/>
  <c r="J16" i="65093"/>
  <c r="R16" s="1"/>
  <c r="J16" i="65089"/>
  <c r="R16" s="1"/>
  <c r="J28"/>
  <c r="R28" s="1"/>
  <c r="J16" i="65088"/>
  <c r="R16" s="1"/>
  <c r="J28"/>
  <c r="R28" s="1"/>
  <c r="J16" i="65087"/>
  <c r="R16" s="1"/>
  <c r="J28"/>
  <c r="R28" s="1"/>
  <c r="J16" i="65086"/>
  <c r="R16" s="1"/>
  <c r="J28"/>
  <c r="R28" s="1"/>
  <c r="J16" i="65085"/>
  <c r="R16" s="1"/>
  <c r="J16" i="65084"/>
  <c r="R16" s="1"/>
  <c r="J28"/>
  <c r="R28" s="1"/>
  <c r="J16" i="65083"/>
  <c r="R16" s="1"/>
  <c r="J28"/>
  <c r="J29" i="65122"/>
  <c r="R29" s="1"/>
  <c r="J16" i="65081"/>
  <c r="R16" s="1"/>
  <c r="J28"/>
  <c r="J16" i="65082"/>
  <c r="R16" s="1"/>
  <c r="J28"/>
  <c r="R28" s="1"/>
  <c r="J16" i="65080"/>
  <c r="R16" s="1"/>
  <c r="J41"/>
  <c r="R41" s="1"/>
  <c r="J44"/>
  <c r="R44" s="1"/>
  <c r="J48"/>
  <c r="R48" s="1"/>
  <c r="J16" i="65079"/>
  <c r="R16" s="1"/>
  <c r="J34"/>
  <c r="J16" i="65078"/>
  <c r="R16" s="1"/>
  <c r="J33"/>
  <c r="R33" s="1"/>
  <c r="J16" i="65077"/>
  <c r="R16" s="1"/>
  <c r="J8" i="65076"/>
  <c r="J19"/>
  <c r="R19" s="1"/>
  <c r="J37"/>
  <c r="R37" s="1"/>
  <c r="J41"/>
  <c r="R41" s="1"/>
  <c r="J16" i="65115"/>
  <c r="J28"/>
  <c r="J16" i="65100"/>
  <c r="R16" s="1"/>
  <c r="J28"/>
  <c r="J16" i="65074"/>
  <c r="R16" s="1"/>
  <c r="J16" i="65071"/>
  <c r="R16" s="1"/>
  <c r="J29"/>
  <c r="J16" i="65070"/>
  <c r="R16" s="1"/>
  <c r="J28"/>
  <c r="R28" s="1"/>
  <c r="J16" i="65069"/>
  <c r="R16" s="1"/>
  <c r="J28"/>
  <c r="R28" s="1"/>
  <c r="J16" i="65068"/>
  <c r="R16" s="1"/>
  <c r="J28"/>
  <c r="J16" i="65123"/>
  <c r="R16" s="1"/>
  <c r="J28"/>
  <c r="R28" s="1"/>
  <c r="J16" i="65099"/>
  <c r="J28"/>
  <c r="J16" i="65067"/>
  <c r="R16" s="1"/>
  <c r="J16" i="65066"/>
  <c r="R16" s="1"/>
  <c r="J31"/>
  <c r="J8" i="65065"/>
  <c r="R8" s="1"/>
  <c r="J21"/>
  <c r="R21" s="1"/>
  <c r="J34"/>
  <c r="R34" s="1"/>
  <c r="J47"/>
  <c r="R47" s="1"/>
  <c r="J50"/>
  <c r="J16" i="16"/>
  <c r="J28"/>
  <c r="H10" i="300"/>
  <c r="H11"/>
  <c r="H12"/>
  <c r="H13"/>
  <c r="F34" i="304"/>
  <c r="C41" i="65125"/>
  <c r="C38"/>
  <c r="C36"/>
  <c r="C35"/>
  <c r="C31"/>
  <c r="C29"/>
  <c r="C27"/>
  <c r="C26"/>
  <c r="C23"/>
  <c r="C20"/>
  <c r="C18"/>
  <c r="C16"/>
  <c r="C14"/>
  <c r="C13"/>
  <c r="C12"/>
  <c r="G65" i="65137"/>
  <c r="L21" i="65124"/>
  <c r="J33" i="65074"/>
  <c r="R33" s="1"/>
  <c r="J33" i="65123"/>
  <c r="R33" s="1"/>
  <c r="J33" i="65087"/>
  <c r="R33" s="1"/>
  <c r="J33" i="65100"/>
  <c r="R33" s="1"/>
  <c r="J33" i="65089"/>
  <c r="R33" s="1"/>
  <c r="C15" i="65125"/>
  <c r="J33" i="65070"/>
  <c r="R33" s="1"/>
  <c r="J33" i="65115"/>
  <c r="R33" s="1"/>
  <c r="J39" i="65077"/>
  <c r="R39" s="1"/>
  <c r="C8" i="65125"/>
  <c r="C17"/>
  <c r="C21"/>
  <c r="C32"/>
  <c r="C39"/>
  <c r="C10"/>
  <c r="C22"/>
  <c r="I41" i="65124"/>
  <c r="C28" i="65125"/>
  <c r="C42"/>
  <c r="J34" i="65122"/>
  <c r="R34" s="1"/>
  <c r="J39" i="65079"/>
  <c r="R39" s="1"/>
  <c r="C25" i="65125"/>
  <c r="C24"/>
  <c r="C40"/>
  <c r="J33" i="65088"/>
  <c r="R33" s="1"/>
  <c r="J34" i="65071"/>
  <c r="R34" s="1"/>
  <c r="J33" i="65098"/>
  <c r="R33" s="1"/>
  <c r="C37" i="65125"/>
  <c r="J36" i="65093"/>
  <c r="R36" s="1"/>
  <c r="J37" i="65075"/>
  <c r="R37" s="1"/>
  <c r="J37" i="65095" l="1"/>
  <c r="R37" s="1"/>
  <c r="J33" i="65085"/>
  <c r="R33" s="1"/>
  <c r="J33" i="65084"/>
  <c r="R33" s="1"/>
  <c r="J33" i="65083"/>
  <c r="R33" s="1"/>
  <c r="J33" i="65081"/>
  <c r="R33" s="1"/>
  <c r="J33" i="65082"/>
  <c r="R33" s="1"/>
  <c r="J39" i="65078"/>
  <c r="R39" s="1"/>
  <c r="J50" i="65076"/>
  <c r="R50" s="1"/>
  <c r="J33" i="65069"/>
  <c r="R33" s="1"/>
  <c r="J33" i="65068"/>
  <c r="R33" s="1"/>
  <c r="J56" i="65065"/>
  <c r="R56" s="1"/>
  <c r="J33" i="65086"/>
  <c r="H9" i="300"/>
  <c r="H94"/>
  <c r="J34" i="65100"/>
  <c r="R34" s="1"/>
  <c r="J52" i="65080"/>
  <c r="R52" s="1"/>
  <c r="H41" i="65124"/>
  <c r="F61" i="65137"/>
  <c r="G61" s="1"/>
  <c r="L26" i="65124"/>
  <c r="J34" i="65098"/>
  <c r="R34" s="1"/>
  <c r="C34" i="65125"/>
  <c r="C33"/>
  <c r="C30"/>
  <c r="L25" i="65124"/>
  <c r="L23"/>
  <c r="C19" i="65125"/>
  <c r="J35" i="65071"/>
  <c r="R35" s="1"/>
  <c r="J34" i="65068"/>
  <c r="R34" s="1"/>
  <c r="C11" i="65125"/>
  <c r="J33" i="65099"/>
  <c r="R33" s="1"/>
  <c r="L8" i="65124"/>
  <c r="G29" i="65137"/>
  <c r="J34" i="65115"/>
  <c r="R34" s="1"/>
  <c r="J38" i="65075"/>
  <c r="R38" s="1"/>
  <c r="G32" i="65137"/>
  <c r="J38" i="65095"/>
  <c r="R38" s="1"/>
  <c r="J40" i="65077"/>
  <c r="R40" s="1"/>
  <c r="J51" i="65076"/>
  <c r="R51" s="1"/>
  <c r="H91" i="300"/>
  <c r="H21"/>
  <c r="G24" i="65137"/>
  <c r="L36" i="65124"/>
  <c r="L37"/>
  <c r="L11"/>
  <c r="H105" i="300"/>
  <c r="L6" i="65124"/>
  <c r="J33" i="65094"/>
  <c r="R33" s="1"/>
  <c r="L35" i="65124"/>
  <c r="L33"/>
  <c r="G70" i="65137"/>
  <c r="J40" i="65079"/>
  <c r="R40" s="1"/>
  <c r="L17" i="65124"/>
  <c r="J33" i="65067"/>
  <c r="R33" s="1"/>
  <c r="L5" i="65124"/>
  <c r="J33" i="65096"/>
  <c r="R33" s="1"/>
  <c r="L34" i="65124"/>
  <c r="L32"/>
  <c r="D41"/>
  <c r="J36" i="65066"/>
  <c r="R36" s="1"/>
  <c r="C9" i="65125"/>
  <c r="J33" i="16"/>
  <c r="J33" i="65097"/>
  <c r="R33" s="1"/>
  <c r="L20" i="65124"/>
  <c r="L38"/>
  <c r="L39"/>
  <c r="G25" i="65137"/>
  <c r="J37" i="65093"/>
  <c r="R37" s="1"/>
  <c r="L31" i="65124"/>
  <c r="L30"/>
  <c r="L29"/>
  <c r="L28"/>
  <c r="J34" i="65089"/>
  <c r="R34" s="1"/>
  <c r="L27" i="65124"/>
  <c r="L24"/>
  <c r="J35" i="65122"/>
  <c r="K41" i="65124"/>
  <c r="L22"/>
  <c r="L19"/>
  <c r="L18"/>
  <c r="L16"/>
  <c r="L15"/>
  <c r="L14"/>
  <c r="L13"/>
  <c r="L12"/>
  <c r="E41"/>
  <c r="L10"/>
  <c r="H99" i="300"/>
  <c r="G41" i="65124"/>
  <c r="L7"/>
  <c r="C7" i="65125"/>
  <c r="J35" i="65098" l="1"/>
  <c r="R35" s="1"/>
  <c r="R33" i="65086"/>
  <c r="J40" i="65078"/>
  <c r="R40" s="1"/>
  <c r="J34" i="65069"/>
  <c r="D35" i="304"/>
  <c r="D30"/>
  <c r="D32" s="1"/>
  <c r="L9" i="65124"/>
  <c r="J41"/>
  <c r="J34" i="16"/>
  <c r="J39" i="65075"/>
  <c r="R39" s="1"/>
  <c r="J41" i="65078"/>
  <c r="R41" s="1"/>
  <c r="J35" i="65068"/>
  <c r="R35" s="1"/>
  <c r="D43" i="65125"/>
  <c r="F41" i="65124"/>
  <c r="J34" i="65097"/>
  <c r="R34" s="1"/>
  <c r="G26" i="65137"/>
  <c r="J34" i="65096"/>
  <c r="R34" s="1"/>
  <c r="J34" i="65094"/>
  <c r="R34" s="1"/>
  <c r="J38" i="65093"/>
  <c r="R38" s="1"/>
  <c r="J35" i="65115"/>
  <c r="R35" s="1"/>
  <c r="J41" i="65079"/>
  <c r="R41" s="1"/>
  <c r="J39" i="65095"/>
  <c r="R39" s="1"/>
  <c r="J41" i="65077"/>
  <c r="J52" i="65076"/>
  <c r="R52" s="1"/>
  <c r="F30" i="304"/>
  <c r="C43" i="65125"/>
  <c r="G11" i="65137"/>
  <c r="G69"/>
  <c r="J34" i="65123"/>
  <c r="R34" s="1"/>
  <c r="H46" i="300"/>
  <c r="F68" i="65137"/>
  <c r="J35" i="65089"/>
  <c r="R35" s="1"/>
  <c r="G76" i="65137"/>
  <c r="H24" i="300"/>
  <c r="D37" i="304"/>
  <c r="R35" i="65122" l="1"/>
  <c r="R34" i="65069"/>
  <c r="J35"/>
  <c r="R35" s="1"/>
  <c r="G9" i="65137"/>
  <c r="F8"/>
  <c r="G8" s="1"/>
  <c r="J35" i="16"/>
  <c r="G68" i="65137"/>
  <c r="F32" i="304"/>
  <c r="G32" s="1"/>
  <c r="J35" i="65097"/>
  <c r="R35" s="1"/>
  <c r="F23" i="65137"/>
  <c r="G23" s="1"/>
  <c r="J35" i="65096"/>
  <c r="R35" s="1"/>
  <c r="J35" i="65094"/>
  <c r="F35" i="304"/>
  <c r="J35" i="65123"/>
  <c r="R35" s="1"/>
  <c r="F77" i="65137" l="1"/>
  <c r="G86"/>
  <c r="F37" i="304"/>
  <c r="G77" i="65137" l="1"/>
  <c r="J8" i="65105" l="1"/>
  <c r="R8" s="1"/>
  <c r="C41" i="65124"/>
  <c r="H16" i="300"/>
  <c r="L40" i="65124" l="1"/>
  <c r="L41" s="1"/>
  <c r="J33" i="65105"/>
  <c r="H15" i="300"/>
  <c r="H111" l="1"/>
  <c r="R33" i="65105"/>
  <c r="H7" i="300"/>
  <c r="D20" i="304"/>
  <c r="J34" i="65105"/>
  <c r="R34" s="1"/>
  <c r="G39" i="65137"/>
  <c r="F30"/>
  <c r="F7" s="1"/>
  <c r="J35" i="65105" l="1"/>
  <c r="R35" s="1"/>
  <c r="D41" i="304"/>
  <c r="F20"/>
  <c r="G30" i="65137"/>
  <c r="G7"/>
  <c r="F41" i="304" l="1"/>
  <c r="F14" l="1"/>
  <c r="G14" s="1"/>
  <c r="F28" l="1"/>
  <c r="F40"/>
  <c r="G40" s="1"/>
  <c r="F33" l="1"/>
  <c r="G28"/>
  <c r="F42"/>
  <c r="D14"/>
  <c r="L43" i="65124" l="1"/>
  <c r="L44" s="1"/>
  <c r="G42" i="304"/>
  <c r="F38"/>
  <c r="G38" s="1"/>
  <c r="G33"/>
  <c r="D40"/>
  <c r="D28"/>
  <c r="D42" l="1"/>
  <c r="D33"/>
  <c r="D38" l="1"/>
</calcChain>
</file>

<file path=xl/sharedStrings.xml><?xml version="1.0" encoding="utf-8"?>
<sst xmlns="http://schemas.openxmlformats.org/spreadsheetml/2006/main" count="2784" uniqueCount="848">
  <si>
    <t>073</t>
  </si>
  <si>
    <t>Bolničke usluge</t>
  </si>
  <si>
    <t>074</t>
  </si>
  <si>
    <t>Usluge zdravstvene zaštite</t>
  </si>
  <si>
    <t>075</t>
  </si>
  <si>
    <t>IiR Zdravstvo</t>
  </si>
  <si>
    <t>076</t>
  </si>
  <si>
    <t>Zdravstvo n. k.</t>
  </si>
  <si>
    <t>08</t>
  </si>
  <si>
    <t>Rekreacija, kultura i religija     (56+….+61)</t>
  </si>
  <si>
    <t>081</t>
  </si>
  <si>
    <t>082</t>
  </si>
  <si>
    <t xml:space="preserve">Usluge kulture </t>
  </si>
  <si>
    <t>083</t>
  </si>
  <si>
    <t>084</t>
  </si>
  <si>
    <t>085</t>
  </si>
  <si>
    <t>IiR Rekreacija, kultura i religija</t>
  </si>
  <si>
    <t>086</t>
  </si>
  <si>
    <t>Rekreacija, kultura i religija n. k.</t>
  </si>
  <si>
    <t>09</t>
  </si>
  <si>
    <t>Obrazovanje         (63+…..+70)</t>
  </si>
  <si>
    <t>091</t>
  </si>
  <si>
    <t>Predškolsko i osnovno obrazovanje</t>
  </si>
  <si>
    <t>092</t>
  </si>
  <si>
    <t>Srednje obrazovanje</t>
  </si>
  <si>
    <t>093</t>
  </si>
  <si>
    <t>Obrazovanje poslije srednje škole koje nije visoko obrazovanje</t>
  </si>
  <si>
    <t>094</t>
  </si>
  <si>
    <t>Visoko obrazovanje</t>
  </si>
  <si>
    <t>095</t>
  </si>
  <si>
    <t>096</t>
  </si>
  <si>
    <t>Pomoćne usluge obrazovanju</t>
  </si>
  <si>
    <t>097</t>
  </si>
  <si>
    <t>IiR Obrazovanje</t>
  </si>
  <si>
    <t>098</t>
  </si>
  <si>
    <t>Obrazovanje n. k.</t>
  </si>
  <si>
    <t>10</t>
  </si>
  <si>
    <t>Socijalna zaštita      (72+…..+80)</t>
  </si>
  <si>
    <t>101</t>
  </si>
  <si>
    <t>Bolest i hendikepiranost</t>
  </si>
  <si>
    <t>102</t>
  </si>
  <si>
    <t>Starost</t>
  </si>
  <si>
    <t>103</t>
  </si>
  <si>
    <t>Nasljednici</t>
  </si>
  <si>
    <t>104</t>
  </si>
  <si>
    <t>105</t>
  </si>
  <si>
    <t>106</t>
  </si>
  <si>
    <t>Stanovanje</t>
  </si>
  <si>
    <t>107</t>
  </si>
  <si>
    <t>Socijalno isključenje n. k.</t>
  </si>
  <si>
    <t>108</t>
  </si>
  <si>
    <t>IiR Socijalna zaštita</t>
  </si>
  <si>
    <t>109</t>
  </si>
  <si>
    <t>Socijalna zaštita n. k.</t>
  </si>
  <si>
    <t>Ukupni rashodi (zbroj funkcija) (2+11+17+24+34+41+48+55+62+71)</t>
  </si>
  <si>
    <t>INDEX
4/3</t>
  </si>
  <si>
    <t xml:space="preserve">IiR Zaštita životne sredine </t>
  </si>
  <si>
    <t xml:space="preserve">Religijske i druge zajedničke usluge </t>
  </si>
  <si>
    <t>Opće javne usluge       (3+…..+10)</t>
  </si>
  <si>
    <t>Izvršni i zakonodavni organi, financijski i fiskalni poslovi, vanjski poslovi</t>
  </si>
  <si>
    <t>Transferi općeg karaktera između različitih razina vlasti</t>
  </si>
  <si>
    <t>Obrana      (12+….+16)</t>
  </si>
  <si>
    <t>Vojna obrana</t>
  </si>
  <si>
    <t>Civilna obrana</t>
  </si>
  <si>
    <t>Inozemna vojna pomoć</t>
  </si>
  <si>
    <t>IiR Obrana</t>
  </si>
  <si>
    <t>Obrana n. k.</t>
  </si>
  <si>
    <t>Promet</t>
  </si>
  <si>
    <t>Zaštita raznovrsnosti flore i faune i zaštita okoliša</t>
  </si>
  <si>
    <t>Vodoopskrba</t>
  </si>
  <si>
    <t>Izvanbolničke usluge</t>
  </si>
  <si>
    <t>Usluge športa i rekreacije</t>
  </si>
  <si>
    <t xml:space="preserve">Usluge emitiranja i izdavaštva </t>
  </si>
  <si>
    <t>Obrazovanje koje nije definirano razinom</t>
  </si>
  <si>
    <t>Obitelj i djeca</t>
  </si>
  <si>
    <t>Neuposlenost</t>
  </si>
  <si>
    <t>I - PRIHODI, PRIMICI I FINANCIRANJE</t>
  </si>
  <si>
    <t xml:space="preserve">II - RASHODI I IZDACI  </t>
  </si>
  <si>
    <t>Ministarstvo
(razdjel)</t>
  </si>
  <si>
    <t>Proračunska
institucija</t>
  </si>
  <si>
    <t>OPIS</t>
  </si>
  <si>
    <t>01</t>
  </si>
  <si>
    <t>0001</t>
  </si>
  <si>
    <t xml:space="preserve"> Doprinosi poslodavca</t>
  </si>
  <si>
    <t xml:space="preserve"> Putni troškovi</t>
  </si>
  <si>
    <t xml:space="preserve"> Izdaci za energiju</t>
  </si>
  <si>
    <t xml:space="preserve"> Izdaci za usluge prijevoza i goriva</t>
  </si>
  <si>
    <t xml:space="preserve"> Izdaci za tekuće održavanje</t>
  </si>
  <si>
    <t xml:space="preserve"> Tekuće održavanje cesta</t>
  </si>
  <si>
    <t xml:space="preserve"> Kapitalni grantovi</t>
  </si>
  <si>
    <t xml:space="preserve"> Izdaci za nabavku stalnih sredstava</t>
  </si>
  <si>
    <t xml:space="preserve"> Nabavka građevina</t>
  </si>
  <si>
    <t xml:space="preserve"> Nabavka opreme</t>
  </si>
  <si>
    <t xml:space="preserve"> Ukupan broj zaposlenih:</t>
  </si>
  <si>
    <t xml:space="preserve"> Ukupno za proračunsku instituciju:</t>
  </si>
  <si>
    <t xml:space="preserve"> Ukupno za ministarstvo (razdjel):</t>
  </si>
  <si>
    <t xml:space="preserve"> Grantovi političkim strankama</t>
  </si>
  <si>
    <t xml:space="preserve"> Tekuća pričuva Vlade</t>
  </si>
  <si>
    <t xml:space="preserve"> Tekuća pričuva predsjednika Vlade</t>
  </si>
  <si>
    <t xml:space="preserve"> Grantovi za povratak raseljenih osoba</t>
  </si>
  <si>
    <t xml:space="preserve"> Grantovi za šport i kulturu</t>
  </si>
  <si>
    <t xml:space="preserve"> Grantovi za informiranje</t>
  </si>
  <si>
    <t xml:space="preserve"> Grantovi za financiranje vjerskih zajednica</t>
  </si>
  <si>
    <t>616000</t>
  </si>
  <si>
    <t xml:space="preserve"> Rekonstrukcija i investicijsko održavanje</t>
  </si>
  <si>
    <t xml:space="preserve"> Grantovi za zdravstvene i socijalne potrebe</t>
  </si>
  <si>
    <t>614200</t>
  </si>
  <si>
    <t>614300</t>
  </si>
  <si>
    <t>614100</t>
  </si>
  <si>
    <t xml:space="preserve"> Tekuća pričuva ministra financija</t>
  </si>
  <si>
    <t>Potrošačka
jedinica</t>
  </si>
  <si>
    <t xml:space="preserve"> Ostali grantovi-povrat i drugo</t>
  </si>
  <si>
    <t xml:space="preserve"> Isplate stipendija</t>
  </si>
  <si>
    <t xml:space="preserve"> Ukupno za potrošačku jedinicu:</t>
  </si>
  <si>
    <t xml:space="preserve"> Grantovi za branitelje i stradalnike dom. rata</t>
  </si>
  <si>
    <t xml:space="preserve"> Grant za zaštitu od prirodnih i drugih nesreća</t>
  </si>
  <si>
    <t>SKUPŠTINA ŽUPANIJE POSAVSKE</t>
  </si>
  <si>
    <t>0002</t>
  </si>
  <si>
    <t>VLADA ŽUPANIJE POSAVSKE</t>
  </si>
  <si>
    <t>11</t>
  </si>
  <si>
    <t xml:space="preserve"> Rashodi - Tekuća pričuva</t>
  </si>
  <si>
    <t xml:space="preserve"> Tekuća pričuva zamjenika pred. Vlade</t>
  </si>
  <si>
    <t>URED ZA RASELJENE</t>
  </si>
  <si>
    <t>URED ZA ZAKONODAVSTVO</t>
  </si>
  <si>
    <t>0003</t>
  </si>
  <si>
    <t>0004</t>
  </si>
  <si>
    <t>ZAJEDNIČKA SLUŽBA VLADE</t>
  </si>
  <si>
    <t>12</t>
  </si>
  <si>
    <t>MINISTARSTVO UNUTARNJIH POSLOVA ŽUPANIJE POSAVSKE</t>
  </si>
  <si>
    <t>13</t>
  </si>
  <si>
    <t>MINISTARSTVO PRAVOSUĐA I UPRAVE</t>
  </si>
  <si>
    <t>14</t>
  </si>
  <si>
    <t>02</t>
  </si>
  <si>
    <t>05</t>
  </si>
  <si>
    <t>15</t>
  </si>
  <si>
    <t>16</t>
  </si>
  <si>
    <t>MINISTARSTVO FINANCIJA</t>
  </si>
  <si>
    <t>MINISTARSTVO ZDRAVSTVA, RADA I SOCIJALNE POLITIKE</t>
  </si>
  <si>
    <t>17</t>
  </si>
  <si>
    <t>18</t>
  </si>
  <si>
    <t>MINISTARSTVO POLJOPRIVREDE, VODOPRIVREDE I ŠUMARSTVA</t>
  </si>
  <si>
    <t>19</t>
  </si>
  <si>
    <t>MINISTARSTVO PROSVJETE, ZNANOSTI, KULTURE I ŠPORTA</t>
  </si>
  <si>
    <t>20</t>
  </si>
  <si>
    <t>MINISTARSTVO PROSVJETE - OSNOVNA ŠKOLA ORAŠJE</t>
  </si>
  <si>
    <t>03</t>
  </si>
  <si>
    <t>0005</t>
  </si>
  <si>
    <t>0006</t>
  </si>
  <si>
    <t>0007</t>
  </si>
  <si>
    <t>21</t>
  </si>
  <si>
    <t>22</t>
  </si>
  <si>
    <t>AGENCIJA ZA PRIVATIZACIJU</t>
  </si>
  <si>
    <t>UPRAVA ZA CIVILNU ZAŠTITU ŽUPANIJE POSAVSKE</t>
  </si>
  <si>
    <t>23</t>
  </si>
  <si>
    <t>KANTONALNI SUD ODŽAK</t>
  </si>
  <si>
    <t>24</t>
  </si>
  <si>
    <t>26</t>
  </si>
  <si>
    <t>27</t>
  </si>
  <si>
    <t>KANTONALNO TUŽITELJSTVO</t>
  </si>
  <si>
    <t xml:space="preserve"> UKUPNI IZDACI </t>
  </si>
  <si>
    <t>SLUŽBA ZA ODNOSE S JAVNOŠĆU</t>
  </si>
  <si>
    <t xml:space="preserve"> Grantovi za šumarstvo</t>
  </si>
  <si>
    <t xml:space="preserve"> Doprinosi poslodavca i ostali doprinosi</t>
  </si>
  <si>
    <t xml:space="preserve"> Plaće i naknade troškova zaposlenih</t>
  </si>
  <si>
    <t xml:space="preserve"> Izdaci za materijal, sitan inv. i usluge</t>
  </si>
  <si>
    <t xml:space="preserve"> Nabavka materijala i sitnog inventara</t>
  </si>
  <si>
    <t xml:space="preserve"> Izdaci osiguranja, bank. usluga i usluga p.p.</t>
  </si>
  <si>
    <t xml:space="preserve"> Ugovorene i druge posebne usluge</t>
  </si>
  <si>
    <t>MINISTARSTVO PROSVJETE - SREDNJA ŠKOLA PERE ZEČEVIĆA ODŽAK</t>
  </si>
  <si>
    <t>MINISTARSTVO PROSVJETE - OSNOVNA ŠKOLA VLADIMIRA NAZORA ODŽAK</t>
  </si>
  <si>
    <t>MINISTARSTVO PROSVJETE - OSNOVNA ŠKOLA RUĐERA BOŠKOVIĆA DONJA MAHALA</t>
  </si>
  <si>
    <t>MINISTARSTVO PROSVJETE - OSNOVNA ŠKOLA FRA ILIJE STARČEVIĆA TOLISA</t>
  </si>
  <si>
    <t>MINISTARSTVO PROSVJETE - OSNOVNA ŠKOLA STJEPANA RADIĆA OŠTRA LUKA-BOK</t>
  </si>
  <si>
    <t>MINISTARSTVO PROSVJETE - OSNOVNA ŠKOLA A.G. MATOŠA VIDOVICE</t>
  </si>
  <si>
    <t>MINISTARSTVO PROSVJETE - OSNOVNA ŠKOLA BRAĆE RADIĆA DOMALJEVAC</t>
  </si>
  <si>
    <t xml:space="preserve"> </t>
  </si>
  <si>
    <t xml:space="preserve"> Grant za zaštitu okoliša</t>
  </si>
  <si>
    <t>MINISTARSTVO GOSPODARSTVA I PROSTORNOG UREĐENJA</t>
  </si>
  <si>
    <t>MINISTARSTVO PROMETA, VEZA, TURIZMA I ZAŠTITE OKOLIŠA</t>
  </si>
  <si>
    <t>MINISTARSTVO BRANITELJA</t>
  </si>
  <si>
    <t xml:space="preserve"> Vozački ispiti-vlastiti prihodi</t>
  </si>
  <si>
    <t>28</t>
  </si>
  <si>
    <t>ŽUPANIJSKA UPRAVA ZA INSPEKCIJSKE POSLOVE</t>
  </si>
  <si>
    <t>I PRIHODI OD POREZA</t>
  </si>
  <si>
    <t>Ekonomski kod</t>
  </si>
  <si>
    <t xml:space="preserve"> Otplate domaćeg pozajmljivanja</t>
  </si>
  <si>
    <t xml:space="preserve"> Izdaci za negativne tečajne razlike</t>
  </si>
  <si>
    <t>II NEPOREZNI PRIHODI</t>
  </si>
  <si>
    <t>1.Porez na dobit pojedinaca i poduzeća</t>
  </si>
  <si>
    <t>3.Porez na imovinu</t>
  </si>
  <si>
    <t>5.Porez na dohodak</t>
  </si>
  <si>
    <t>6.Prihodi od neizravnih poreza</t>
  </si>
  <si>
    <t>7.Ostali porezi</t>
  </si>
  <si>
    <t>3.Novčane kazne</t>
  </si>
  <si>
    <t xml:space="preserve"> Kamate na domaće pozajmljivanje-OPEC fond</t>
  </si>
  <si>
    <t xml:space="preserve"> MINISTARSTVO PRAVOSUĐA I UPRAVE - OPĆINSKI SUD ORAŠJE</t>
  </si>
  <si>
    <t>MINISTARSTVO PRAVOSUĐA I UPRAVE - ZAVOD ZA PRUŽANJE PRAVNE POMOĆI</t>
  </si>
  <si>
    <t>06</t>
  </si>
  <si>
    <t xml:space="preserve"> Bruto plaće i naknade plaća</t>
  </si>
  <si>
    <t xml:space="preserve"> Naknade troškova zaposlenih</t>
  </si>
  <si>
    <t xml:space="preserve"> Izdaci za komunikaciju i komunalne usluge</t>
  </si>
  <si>
    <t xml:space="preserve"> Unajmljivanje imovine, opreme i nemat.imovine</t>
  </si>
  <si>
    <t xml:space="preserve"> Tekući grantovi i drugi tekući rashodi</t>
  </si>
  <si>
    <t xml:space="preserve"> Izdaci za kamate </t>
  </si>
  <si>
    <t xml:space="preserve"> Izdaci za otplate dugova</t>
  </si>
  <si>
    <t xml:space="preserve"> Izdaci za kamate</t>
  </si>
  <si>
    <t>614500</t>
  </si>
  <si>
    <t xml:space="preserve"> Agencija za državnu službu ŽP</t>
  </si>
  <si>
    <t>615100</t>
  </si>
  <si>
    <t>1.Prihodi od poduzetničkih aktivnosti i imovine i prihodi od pozitivnih tečajnih razlika</t>
  </si>
  <si>
    <t xml:space="preserve"> Kamate na domaće pozajmljivanje-Koreja</t>
  </si>
  <si>
    <t>Izdaci za otplate dugova</t>
  </si>
  <si>
    <t xml:space="preserve"> Kamate na domaće pozajmljivanje-OPEC</t>
  </si>
  <si>
    <t xml:space="preserve"> Otplate domaćeg pozajmljivanja - OPEC</t>
  </si>
  <si>
    <t xml:space="preserve"> Kamate na domaće pozajmljivanje-Austrija</t>
  </si>
  <si>
    <t xml:space="preserve"> Grant za razvoj turizma</t>
  </si>
  <si>
    <t>MINISTARSTVO PRAVOSUĐA I UPRAVE - OPĆINSKO PRAVOBRANITELJSTVO ODŽAK</t>
  </si>
  <si>
    <t>MINISTARSTVO PRAVOSUĐA I UPRAVE - OPĆINSKO PRAVOBRANITELJSTVO ORAŠJE</t>
  </si>
  <si>
    <t xml:space="preserve"> Grantovi za financiranje višeg i visokog obrazovanja    
 i Zavoda za školstvo</t>
  </si>
  <si>
    <t xml:space="preserve"> Grant za Crveni križ Županije Posavske</t>
  </si>
  <si>
    <t>ŽUPANIJSKO PRAVOBRANITELJSTVO</t>
  </si>
  <si>
    <t xml:space="preserve"> Grant za Gospodarsku komoru ŽP</t>
  </si>
  <si>
    <t>SADRŽAJ</t>
  </si>
  <si>
    <t>1.</t>
  </si>
  <si>
    <t xml:space="preserve">Opći dio </t>
  </si>
  <si>
    <t>2.</t>
  </si>
  <si>
    <t>Prihodi, primici i financiranje</t>
  </si>
  <si>
    <t>3.</t>
  </si>
  <si>
    <t>4.</t>
  </si>
  <si>
    <t>Posebni dio</t>
  </si>
  <si>
    <t>Skupština Županije Posavske</t>
  </si>
  <si>
    <t>Vlada Županije Posavske</t>
  </si>
  <si>
    <t>Ured za raseljene</t>
  </si>
  <si>
    <t>Ured za zakonodavstvo</t>
  </si>
  <si>
    <t>Služba za odnose s javnošću</t>
  </si>
  <si>
    <t>Zajednička služba Vlade</t>
  </si>
  <si>
    <t>Ministarstvo unutarnjih poslova Županije Posavske</t>
  </si>
  <si>
    <t>Ministarstvo pravosuđa i uprave</t>
  </si>
  <si>
    <t>Ministarstvo pravosuđa i uprave - Općinski sud Orašje</t>
  </si>
  <si>
    <t>Ministarstvo pravosuđa i uprave - Općinsko pravobraniteljstvo Orašje</t>
  </si>
  <si>
    <t>Ministarstvo pravosuđa i uprave - Općinsko pravobraniteljstvo Odžak</t>
  </si>
  <si>
    <t>Ministarstvo pravosuđa i uprave - Zavod za pružanje pravne pomoći</t>
  </si>
  <si>
    <t>Ministarstvo gospodarstva i prostornog uređenja</t>
  </si>
  <si>
    <t>Ministarstvo financija</t>
  </si>
  <si>
    <t>Ministarstvo zdravstva, rada i socijalne politike</t>
  </si>
  <si>
    <t>Ministarstvo prometa, veza, turizma i zaštite okoliša</t>
  </si>
  <si>
    <t>Ministarstvo poljoprivrede, vodoprivrede i šumarstva</t>
  </si>
  <si>
    <t>Ministarstvo prosvjete, znanosti, kulture i športa</t>
  </si>
  <si>
    <t>Stranica</t>
  </si>
  <si>
    <t>Ministarstvo prosvjete - Srednja škola Pere Zečevića Odžak</t>
  </si>
  <si>
    <t>Ministarstvo prosvjete - Osnovna škola Orašje</t>
  </si>
  <si>
    <t>Ministarstvo prosvjete - Osnovna škola Vladimira Nazora Odžak</t>
  </si>
  <si>
    <t>Ministarstvo prosvjete - Osnovna škola Ruđera Boškovića Donja Mahala</t>
  </si>
  <si>
    <t>Ministarstvo prosvjete - Osnovna škola Fra Ilije Starčevića Tolisa</t>
  </si>
  <si>
    <t>Ministarstvo prosvjete - Osnovna škola Stjepana Radića Oštra Luka-Bok</t>
  </si>
  <si>
    <t>Ministarstvo prosvjete - Osnovna škola A.G.Matoša Vidovice</t>
  </si>
  <si>
    <t>Ministarstvo prosvjete - Osnovna škola Braće Radića Domaljevac</t>
  </si>
  <si>
    <t>Ministarstvo branitelja</t>
  </si>
  <si>
    <t>Agencija za privatizaciju</t>
  </si>
  <si>
    <t>Uprava za civilnu zaštitu Županije Posavske</t>
  </si>
  <si>
    <t>Kantonalni sud Odžak</t>
  </si>
  <si>
    <t>Županijsko pravobraniteljstvo</t>
  </si>
  <si>
    <t>Kantonalno tužiteljstvo</t>
  </si>
  <si>
    <t>Županijska uprava za inspekcijske poslove</t>
  </si>
  <si>
    <t>RB</t>
  </si>
  <si>
    <t>5.</t>
  </si>
  <si>
    <t>O P I S</t>
  </si>
  <si>
    <t xml:space="preserve"> Grant za Kuću nade Odžak</t>
  </si>
  <si>
    <t>MINISTARSTVO PROSVJETE - ŠKOLSKI CENTAR FRA MARTINA NEDIĆA ORAŠJE</t>
  </si>
  <si>
    <t>MINISTARSTVO PROSVJETE - SREDNJA STRUKOVNA ŠKOLA ORAŠJE</t>
  </si>
  <si>
    <t>Ministarstvo prosvjete - Školski centar Fra Martina Nedića Orašje</t>
  </si>
  <si>
    <t>Ministarstvo prosvjete - Srednja strukovna škola Orašje</t>
  </si>
  <si>
    <t xml:space="preserve"> Grant za sanaciju šteta uzrokovanih poplavom</t>
  </si>
  <si>
    <t xml:space="preserve"> Grant za Sveučilište u Mostaru</t>
  </si>
  <si>
    <t xml:space="preserve"> Grantovi nižim razinama vlasti</t>
  </si>
  <si>
    <t xml:space="preserve">   Porezi na dobit pojedinaca (zaostale uplate poreza)</t>
  </si>
  <si>
    <t xml:space="preserve">   Porez na dobit od gospodarskih i profesionalnih djelatnosti</t>
  </si>
  <si>
    <t xml:space="preserve">   Porez na prihod od imovine i imovinskih prava</t>
  </si>
  <si>
    <t xml:space="preserve">   Porez na dobit</t>
  </si>
  <si>
    <t xml:space="preserve">   Porez po odbitku</t>
  </si>
  <si>
    <t xml:space="preserve">   Porez na dobit poduzeća</t>
  </si>
  <si>
    <t>2.Porezi na plaću i radnu snagu (zaostale uplate poreza)</t>
  </si>
  <si>
    <t xml:space="preserve">   Porezi na plaću i druga osobna primanja</t>
  </si>
  <si>
    <t xml:space="preserve">   Porezi na dodatna primanja</t>
  </si>
  <si>
    <t xml:space="preserve">   Porez na imovinu od fizičkih osoba</t>
  </si>
  <si>
    <t xml:space="preserve">   Porez na imovinu od pravnih osoba</t>
  </si>
  <si>
    <t xml:space="preserve">   Porez na imovinu za motorna vozila</t>
  </si>
  <si>
    <t xml:space="preserve">   Porez na naslijeđe i darove</t>
  </si>
  <si>
    <t xml:space="preserve">   Porez na promet nepokretnosti - fizičkih osoba</t>
  </si>
  <si>
    <t xml:space="preserve">   Porez na promet nepokretnosti - pravnih osoba</t>
  </si>
  <si>
    <t>4.Domaći porezi na dobra i usluge (zaostale obveze na 
   temelju poreza na promet dobara i usluga)</t>
  </si>
  <si>
    <t xml:space="preserve">   Porez na promet proizvoda (opća stopa od 20%)</t>
  </si>
  <si>
    <t xml:space="preserve">   Kaznena kamata</t>
  </si>
  <si>
    <t xml:space="preserve">   Porez na promet usluga, osim usluga u građevinarstvu</t>
  </si>
  <si>
    <t xml:space="preserve">   Porezi na prodaju dobara i usluga, ukupni promet ili 
   dodanu vrijednost</t>
  </si>
  <si>
    <t xml:space="preserve">   Porez na promet posebnih usluga</t>
  </si>
  <si>
    <t xml:space="preserve">   Porez na dobitke od igara na sreću</t>
  </si>
  <si>
    <t xml:space="preserve">   Ostali porezi na promet proizvoda i usluga</t>
  </si>
  <si>
    <t xml:space="preserve">   Porez na promet osnovnih proizvoda poljoprivrede, ribarstva i 
   proizvoda koji služe za ljudsku prehranu</t>
  </si>
  <si>
    <t xml:space="preserve">   Porez na dohodak</t>
  </si>
  <si>
    <t xml:space="preserve">   Prihodi od poreza na dohodak po konačnom obračunu</t>
  </si>
  <si>
    <t xml:space="preserve">   Prihodi od poreza na dohodak fiz.osoba od nesam.djelatnosti</t>
  </si>
  <si>
    <t xml:space="preserve">   Prihodi od poreza na dohodak fizi.osoba od samost.djelatnosti</t>
  </si>
  <si>
    <t xml:space="preserve">   Prihodi od poreza na dohodak fiz.os.od imovine i imov.prava</t>
  </si>
  <si>
    <t xml:space="preserve">   Prihodi od poreza na dohodak fiz.osoba od ulaganja kapitala</t>
  </si>
  <si>
    <t xml:space="preserve">   Prihodi od poreza na dohodak fizičkih osoba na dobitke od 
   nagradnih igara i igara na sreću</t>
  </si>
  <si>
    <t xml:space="preserve">   Prihodi od poreza na dohodak od dr.samostalnih djelatnosti</t>
  </si>
  <si>
    <t xml:space="preserve">   Prihodi od neizravnih poreza</t>
  </si>
  <si>
    <t xml:space="preserve">   Prihodi od neizravnih poreza koji pripadaju županijama</t>
  </si>
  <si>
    <t xml:space="preserve">   Prihodi od neizravnih poreza koji pripadaju Direkciji cesta</t>
  </si>
  <si>
    <t xml:space="preserve">   Ostali porezi</t>
  </si>
  <si>
    <t xml:space="preserve">   Pos.porez na plaću za zašt.od prir.i dr.nesr.(zaost.obveze)</t>
  </si>
  <si>
    <t xml:space="preserve">   Poseban porez za zaštitu od prirodnih i drugih nesreća po 
   osnovi ugovora o djelu i povr.i privr.poslova (zaostale obveze)</t>
  </si>
  <si>
    <t xml:space="preserve">   Prihodi od nefinanc.jav.poduzeća i financ.jav.institucija</t>
  </si>
  <si>
    <t xml:space="preserve">   Prihodi od davanja prava na eksploataciju prirodnih resursa</t>
  </si>
  <si>
    <t xml:space="preserve">   Ostali prihodi od imovine</t>
  </si>
  <si>
    <t xml:space="preserve">   Prihodi od kamate za depozite u banci</t>
  </si>
  <si>
    <t xml:space="preserve">   Kamata i divid.primljene od pozajmica i udj.u kapitalu</t>
  </si>
  <si>
    <t xml:space="preserve">   Prihodi od pozitivnih tečajnih razlika</t>
  </si>
  <si>
    <t xml:space="preserve">   Administrativne pristojbe</t>
  </si>
  <si>
    <t xml:space="preserve">   Županijske administrativne pristojbe</t>
  </si>
  <si>
    <t xml:space="preserve">   Sudske pristojbe</t>
  </si>
  <si>
    <t xml:space="preserve">   Županijske sudske pristojbe</t>
  </si>
  <si>
    <t xml:space="preserve">   Ostale proračunske naknade</t>
  </si>
  <si>
    <t xml:space="preserve">   Županijske naknade</t>
  </si>
  <si>
    <t xml:space="preserve">   Ostale županijske naknade</t>
  </si>
  <si>
    <t xml:space="preserve">   Naknade za korištenje šuma</t>
  </si>
  <si>
    <t xml:space="preserve">   Naknada za obavljeni tehn.pregl.vozila koja pripada županijama</t>
  </si>
  <si>
    <t xml:space="preserve">   Naknada za opće korisne funkcije šuma</t>
  </si>
  <si>
    <t xml:space="preserve">   Naknada za korištenje državnih šuma</t>
  </si>
  <si>
    <t xml:space="preserve">   Naknada za opće korisne funkc.šuma utvrđene žup.propisima</t>
  </si>
  <si>
    <t xml:space="preserve">   Naknada za obavljanje stručnih poslova u privatnim šumama 
   utvrđena županijskim propisima</t>
  </si>
  <si>
    <t xml:space="preserve">   Naknada za korištenje podataka premjera i katastra</t>
  </si>
  <si>
    <t xml:space="preserve">   Naknada za vršenje usluga iz oblasti premjera i katastra</t>
  </si>
  <si>
    <t xml:space="preserve">   Vodne naknade</t>
  </si>
  <si>
    <t xml:space="preserve">   Posebna vodna naknada za zaštitu od poplava</t>
  </si>
  <si>
    <t xml:space="preserve">   Opća vodna naknada</t>
  </si>
  <si>
    <t xml:space="preserve">   Cestovne naknade</t>
  </si>
  <si>
    <t xml:space="preserve">   Naknada za uporabu cesta za vozila pravnih osoba</t>
  </si>
  <si>
    <t xml:space="preserve">   Naknada za uporabu cesta za vozila građana</t>
  </si>
  <si>
    <t xml:space="preserve">   Zaostale obveze po osnovi naknada za korištenje šuma</t>
  </si>
  <si>
    <t xml:space="preserve">   Naknada za korištenje općekorisnih funkcija šuma</t>
  </si>
  <si>
    <t xml:space="preserve">   Naknada za zaštitu okoliša</t>
  </si>
  <si>
    <t xml:space="preserve">   Naknada zagađivača okoliša pravnih osoba</t>
  </si>
  <si>
    <t xml:space="preserve">   Prihodi od pružanja javnih usluga</t>
  </si>
  <si>
    <t xml:space="preserve">   Federalna naknada za izvršene veterinarsko-zdravstvene 
   preglede i kontrolu u zemlji</t>
  </si>
  <si>
    <t xml:space="preserve">   Posebna vodna naknada za zaštitu voda za transportna 
   sredstva koja za pogon koriste naftu ili naftne derivate</t>
  </si>
  <si>
    <t xml:space="preserve">   Posebna vodna naknada za zaštitu voda (ispuštanje otpadnih 
   voda, uzgoj ribe, upotrebu umj.đubriva i kemik.za zašt.bilja)</t>
  </si>
  <si>
    <t xml:space="preserve">   Posebna vodna naknada za korištenje površinskih i 
   podzemnih voda za javnu vodoopskrbu</t>
  </si>
  <si>
    <t xml:space="preserve">   Posebne naknade za okoliš koje plaćaju pravne osobe pri 
   svakoj registraciji motornih vozila</t>
  </si>
  <si>
    <t xml:space="preserve">   Posebne naknade za okoliš koje plaćaju fizičke osobe pri 
   svakoj registraciji motornih vozila</t>
  </si>
  <si>
    <t xml:space="preserve">   Posebne naknade za zaštitu od prirodnih i dr.nesreća</t>
  </si>
  <si>
    <t xml:space="preserve">   Naknada za vatrogasne jedinice iz premije osiguranja imovine 
   od požara i prirodnih sila</t>
  </si>
  <si>
    <t xml:space="preserve">   Naknada iz funkcionalne premije osiguranja od 
   autoodgovornosti za vatrogasne jedinice</t>
  </si>
  <si>
    <t xml:space="preserve">   Naknada za zajedničke profesionalne vatrogasne jedinice iz 
   premije osiguranja imovine od požara i prirodnih sila</t>
  </si>
  <si>
    <t xml:space="preserve">   Prihodi od pružanja usluga građanima</t>
  </si>
  <si>
    <t xml:space="preserve">   Prihodi od pružanja usluga pravnim osobama</t>
  </si>
  <si>
    <t xml:space="preserve">   Prihodi od pružanja usluga drugima</t>
  </si>
  <si>
    <t xml:space="preserve">   Prihodi od pružanja usluga drugim razinama vlasti</t>
  </si>
  <si>
    <t xml:space="preserve">   Vlastiti prihodi proračunskih korisnika</t>
  </si>
  <si>
    <t xml:space="preserve">   Neplanirane uplate - prihodi</t>
  </si>
  <si>
    <t xml:space="preserve">   Prihodi od trošk.naplate po osn.pokret.postupka prin.naplate</t>
  </si>
  <si>
    <t xml:space="preserve">   Ostale neplanirane uplate</t>
  </si>
  <si>
    <t xml:space="preserve">   Novčane kazne</t>
  </si>
  <si>
    <t xml:space="preserve">   Novčane kazne po županijskim propisima</t>
  </si>
  <si>
    <t xml:space="preserve">   Ostale kazne</t>
  </si>
  <si>
    <t xml:space="preserve">   Ostali prihodi</t>
  </si>
  <si>
    <t xml:space="preserve">   Novčane kazne za prekršaje koje su registrirane u registru 
   novčanih kazni i troškovi prekršajnog postupka</t>
  </si>
  <si>
    <t>3. Donacije</t>
  </si>
  <si>
    <t xml:space="preserve">   Donacije</t>
  </si>
  <si>
    <t xml:space="preserve">   Domaće donacije</t>
  </si>
  <si>
    <t xml:space="preserve">   Donacije iz inozemstva</t>
  </si>
  <si>
    <t>V  PRIHODI PO OSNOVI ZAOSTALIH OBVEZA</t>
  </si>
  <si>
    <t xml:space="preserve">   Uplate zaostalih obveza od por.na promet visokotar.proizvoda</t>
  </si>
  <si>
    <t>VI KAPITALNI PRIMICI</t>
  </si>
  <si>
    <t xml:space="preserve">   Kapitalni primici od prodaje stalnih sredstava</t>
  </si>
  <si>
    <t>1.Kapitalni primici od prodaje stalnih sredstava</t>
  </si>
  <si>
    <t xml:space="preserve">   Porez na imovinu</t>
  </si>
  <si>
    <t xml:space="preserve">   Porezi na plaće (zaostale uplate poreza)</t>
  </si>
  <si>
    <t xml:space="preserve">2.Naknade i pristojbe i prihodi od pružanja javnih usluga </t>
  </si>
  <si>
    <t xml:space="preserve">   Naknade za korištenje, zaštitu i unapređenje šuma 
   utvrđene županijskim propisima</t>
  </si>
  <si>
    <t xml:space="preserve">   Naknade i pristojbe za veterinarske i sanitarne preglede 
   životinja i biljaka</t>
  </si>
  <si>
    <t xml:space="preserve">       9.1.  Izdaci za otplate dugova</t>
  </si>
  <si>
    <t xml:space="preserve">      17010001 Ministarstvo zdravstva, rada i socijalne politike - 
      Civilne žrtve rata</t>
  </si>
  <si>
    <t xml:space="preserve">      99999999 Riznica ŽP - Proračunska potpora</t>
  </si>
  <si>
    <t>UKUPNO POREZNI I NEPOREZNI PRIHODI (I+II)</t>
  </si>
  <si>
    <t>UKUPNO PRIHODI (I+II+III+IV+V)</t>
  </si>
  <si>
    <t xml:space="preserve">   Naknade za korištenje poljopr.zemljišta u nepoljopr.svrhe</t>
  </si>
  <si>
    <t xml:space="preserve"> Grantovi za poljoprivredu</t>
  </si>
  <si>
    <t xml:space="preserve"> Grantovi za vodoprivredu</t>
  </si>
  <si>
    <t xml:space="preserve"> Grant za uređenje poljoprivrednog zemljišta</t>
  </si>
  <si>
    <t xml:space="preserve"> Transfer za sufinanciranje prijevoza učenika</t>
  </si>
  <si>
    <t>Ministarstvo unutarnjih poslova</t>
  </si>
  <si>
    <t>Proračunski
korisnik</t>
  </si>
  <si>
    <t>Ministarstvo prosvjete, znanosti, kulture i športa - Srednja škola Pere Zečevića Odžak</t>
  </si>
  <si>
    <t>Ministarstvo prosvjete, znanosti, kulture i športa - Školski centar fra Martina Nedića Orašje</t>
  </si>
  <si>
    <t>Ministarstvo prosvjete, znanosti, kulture i športa - Srednja strukovna škola Orašje</t>
  </si>
  <si>
    <t>Ministarstvo prosvjete, znanosti, kulture i športa - Osnovna škola Orašje</t>
  </si>
  <si>
    <t>Ministarstvo prosvjete, znanosti, kulture i športa - Osnovna škola Vladimira Nazora Odžak</t>
  </si>
  <si>
    <t>Ministarstvo prosvjete, znanosti, kulture i športa - Osnovna škola Ruđera Boškovića Donja Mahala</t>
  </si>
  <si>
    <t>Ministarstvo prosvjete, znanosti, kulture i športa - Osnovna škola fra Ilije Starčevića Tolisa</t>
  </si>
  <si>
    <t>Ministarstvo prosvjete, znanosti, kulture i športa - Osnovna škola Stjepana Radića Oštra Luka-Bok</t>
  </si>
  <si>
    <t>Ministarstvo prosvjete, znanosti, kulture i športa - Osnovna škola A.G.Matoša Vidovice</t>
  </si>
  <si>
    <t>Ministarstvo prosvjete, znanosti, kulture i športa - Osnovna škola Braće Radića Domaljevac</t>
  </si>
  <si>
    <t>Bruto plaće
611100</t>
  </si>
  <si>
    <t>Nakn.trošk.zaposlenih
611200</t>
  </si>
  <si>
    <t xml:space="preserve">Tekući grantovi
614000 </t>
  </si>
  <si>
    <t>Kapitalni grantovi
615000</t>
  </si>
  <si>
    <t>Izdaci za kamate
616000</t>
  </si>
  <si>
    <t>Otplate dugova
823000</t>
  </si>
  <si>
    <t>UKUPNO</t>
  </si>
  <si>
    <t>NAZIV</t>
  </si>
  <si>
    <t>Dopr.posl.
612000</t>
  </si>
  <si>
    <t>Mat.trošk.
613000</t>
  </si>
  <si>
    <t>Nab.staln.
sredstava
821000</t>
  </si>
  <si>
    <t>UKUPNO:</t>
  </si>
  <si>
    <t>Tekuća pričuva</t>
  </si>
  <si>
    <t>Proračun</t>
  </si>
  <si>
    <t>Izvor financiranja</t>
  </si>
  <si>
    <t>3=4+5+6</t>
  </si>
  <si>
    <t>1. Primljeni tekući grantovi od inozemnih vlada i 
   međunarodnih organizacija</t>
  </si>
  <si>
    <t xml:space="preserve">   Primljeni tekući grantovi od inoz.vlada i međ.organizacija</t>
  </si>
  <si>
    <t xml:space="preserve">   Primljeni tekući grantovi od međunarodnih organizacija</t>
  </si>
  <si>
    <t>2. Primljeni tekući grantovi od ostalih razina vlasti</t>
  </si>
  <si>
    <t xml:space="preserve">   Primljeni tekući grantovi od ostalih razina vlasti i fondova</t>
  </si>
  <si>
    <t xml:space="preserve">   Primljeni tekući grantovi od ostalih razina vlasti</t>
  </si>
  <si>
    <t xml:space="preserve">   Primljeni tekući grantovi od FBiH</t>
  </si>
  <si>
    <t xml:space="preserve">   Primljeni namjenski grantovi od drugih razina vlasti</t>
  </si>
  <si>
    <t>IV KAPITALNI GRANTOVI</t>
  </si>
  <si>
    <t>1. Primljeni kapitalni grantovi od inozemnih vlada i 
   međunarodnih organizacija</t>
  </si>
  <si>
    <t xml:space="preserve">   Primljeni kapitalni grantovi od inozemnih vlada i 
   međunarodnih organizacija</t>
  </si>
  <si>
    <t xml:space="preserve">   Primljeni kapitalni grantovi od inozemnih vlada</t>
  </si>
  <si>
    <t>2. Kapitalni grantovi od ostalih razina vlasti</t>
  </si>
  <si>
    <t xml:space="preserve">   Kapitalni grantovi od ostalih razina vlasti i fondova</t>
  </si>
  <si>
    <t xml:space="preserve">   Primljeni kapitalni grantovi od Federacije</t>
  </si>
  <si>
    <t>UKUPNO PRIHODI, TEKUĆI I KAPITALNI GRANTOVI I PRIMICI:</t>
  </si>
  <si>
    <t>Rashodi i izdaci</t>
  </si>
  <si>
    <t>Pokriće deficita</t>
  </si>
  <si>
    <t>III TEKUĆI GRANTOVI (GRANTOVI I DONACIJE)</t>
  </si>
  <si>
    <t>Funk. kod</t>
  </si>
  <si>
    <t>Opis</t>
  </si>
  <si>
    <t>011</t>
  </si>
  <si>
    <t>012</t>
  </si>
  <si>
    <t>Strana ekonomska pomoć</t>
  </si>
  <si>
    <t>013</t>
  </si>
  <si>
    <t>Opće usluge</t>
  </si>
  <si>
    <t>014</t>
  </si>
  <si>
    <t>Osnovno istraživanje</t>
  </si>
  <si>
    <t>015</t>
  </si>
  <si>
    <t>IiR Opće javne usluge</t>
  </si>
  <si>
    <t>016</t>
  </si>
  <si>
    <t>Opće javne usluge n. k.</t>
  </si>
  <si>
    <t>017</t>
  </si>
  <si>
    <t xml:space="preserve">Transakcije vezane za javni dug </t>
  </si>
  <si>
    <t>018</t>
  </si>
  <si>
    <t>021</t>
  </si>
  <si>
    <t>022</t>
  </si>
  <si>
    <t>023</t>
  </si>
  <si>
    <t>024</t>
  </si>
  <si>
    <t>025</t>
  </si>
  <si>
    <t>031</t>
  </si>
  <si>
    <t>Policijske usluge</t>
  </si>
  <si>
    <t>032</t>
  </si>
  <si>
    <t>033</t>
  </si>
  <si>
    <t>Sudovi</t>
  </si>
  <si>
    <t>034</t>
  </si>
  <si>
    <t>Zatvori</t>
  </si>
  <si>
    <t>035</t>
  </si>
  <si>
    <t>IiR  Javni red i sigurnost</t>
  </si>
  <si>
    <t>036</t>
  </si>
  <si>
    <t>Javni red i sigurnost n. k.</t>
  </si>
  <si>
    <t>04</t>
  </si>
  <si>
    <t>Ekonomski poslovi    (25+….+33)</t>
  </si>
  <si>
    <t>041</t>
  </si>
  <si>
    <t>Opći ekonomski, komercijalni i poslovi po pitanju rada</t>
  </si>
  <si>
    <t>042</t>
  </si>
  <si>
    <t>Poljoprivreda, šumarstvo, lov i ribolov</t>
  </si>
  <si>
    <t>043</t>
  </si>
  <si>
    <t>Gorivo i energija</t>
  </si>
  <si>
    <t>044</t>
  </si>
  <si>
    <t xml:space="preserve">Rudarstvo, proizvodnja i izgradnja </t>
  </si>
  <si>
    <t>045</t>
  </si>
  <si>
    <t>046</t>
  </si>
  <si>
    <t>Komunikacije</t>
  </si>
  <si>
    <t>047</t>
  </si>
  <si>
    <t>Ostale industrije</t>
  </si>
  <si>
    <t>048</t>
  </si>
  <si>
    <t>IiR Ekonomski poslovi</t>
  </si>
  <si>
    <t>049</t>
  </si>
  <si>
    <t>Ekonomski poslovi n. k.</t>
  </si>
  <si>
    <t>Zaštita životne sredine      (35+…..+40)</t>
  </si>
  <si>
    <t>051</t>
  </si>
  <si>
    <t xml:space="preserve">Upravljanje otpadom </t>
  </si>
  <si>
    <t>052</t>
  </si>
  <si>
    <t>Upravljanje otpadnim vodama</t>
  </si>
  <si>
    <t>053</t>
  </si>
  <si>
    <t>Smanjenje zagađenosti</t>
  </si>
  <si>
    <t>054</t>
  </si>
  <si>
    <t>055</t>
  </si>
  <si>
    <t>056</t>
  </si>
  <si>
    <t>Zaštita životne sredine n. k.</t>
  </si>
  <si>
    <t>Stambeni i zajednički poslovi    (42+….+47)</t>
  </si>
  <si>
    <t>061</t>
  </si>
  <si>
    <t>Stambeni razvoj</t>
  </si>
  <si>
    <t>062</t>
  </si>
  <si>
    <t>Razvoj zajednice</t>
  </si>
  <si>
    <t>063</t>
  </si>
  <si>
    <t>064</t>
  </si>
  <si>
    <t>Ulična rasvjeta</t>
  </si>
  <si>
    <t>065</t>
  </si>
  <si>
    <t>IiR Stambeni i zajednički poslovi</t>
  </si>
  <si>
    <t>066</t>
  </si>
  <si>
    <t>Stambeni i zajednički poslovi n. k.</t>
  </si>
  <si>
    <t>07</t>
  </si>
  <si>
    <t>Zdravstvo    (49+….+54)</t>
  </si>
  <si>
    <t>071</t>
  </si>
  <si>
    <t>Medicinski proizvodi, uređaji i oprema</t>
  </si>
  <si>
    <t>072</t>
  </si>
  <si>
    <t xml:space="preserve"> Nabavka stalnih sredstava u obliku prava</t>
  </si>
  <si>
    <t xml:space="preserve">   Porez na ukupan prihod fizičkih osoba</t>
  </si>
  <si>
    <t xml:space="preserve">   Porez na promet proizvoda (niža stopa)</t>
  </si>
  <si>
    <r>
      <t xml:space="preserve">      99999999 Riznica </t>
    </r>
    <r>
      <rPr>
        <b/>
        <sz val="10"/>
        <color indexed="8"/>
        <rFont val="Calibri"/>
        <family val="2"/>
        <charset val="238"/>
      </rPr>
      <t>(razgraničenja)</t>
    </r>
  </si>
  <si>
    <t xml:space="preserve">   Posebna vodna naknada za vađenje materijala iz vodotoka</t>
  </si>
  <si>
    <t xml:space="preserve">   Ostali povrati</t>
  </si>
  <si>
    <t xml:space="preserve">       5.1.  Izdaci za nabavku stalnih sredstava</t>
  </si>
  <si>
    <t xml:space="preserve">   Prihodi od mjenice</t>
  </si>
  <si>
    <t>Minist.prosv., znanosti, kulture i športa - Osnovna škola fra Ilije Starčevića Tolisa</t>
  </si>
  <si>
    <t xml:space="preserve"> Naknade troškova zaposlenih - volonteri ()</t>
  </si>
  <si>
    <t xml:space="preserve"> Ugovorene i druge posebne usluge-volonteri ()</t>
  </si>
  <si>
    <t xml:space="preserve">   Primici od prodaje zemljišta</t>
  </si>
  <si>
    <t xml:space="preserve">   Primici od prodaje prometnih vozila</t>
  </si>
  <si>
    <t xml:space="preserve"> Potpora riznici</t>
  </si>
  <si>
    <t>Namjenski prihodi</t>
  </si>
  <si>
    <t>Grantovi i donacije</t>
  </si>
  <si>
    <t>Minist.prosv., znan., kult.i šp.- Osnovna škola Stjepana Radića Oštra Luka-Bok</t>
  </si>
  <si>
    <t>Minist.prosvj., znanosti, kulture i športa - Osnovna škola A.G.Matoša Vidovice</t>
  </si>
  <si>
    <t>Minist.prosv., znan., kulture i športa - Osnovna škola Braće Radića Domaljevac</t>
  </si>
  <si>
    <t xml:space="preserve">   Primljeni tekući grantovi od inozemnih vlada</t>
  </si>
  <si>
    <t xml:space="preserve">   Primljeni kapitalni grantovi od Države</t>
  </si>
  <si>
    <t>URED ZA RAZVOJ I EUROPSKE INTEGRACIJE ŽUPANIJE POSAVSKE</t>
  </si>
  <si>
    <t xml:space="preserve"> Ugovorene i druge posebne usluge-prostorni plan</t>
  </si>
  <si>
    <t xml:space="preserve"> Ugovorene i druge posebne usluge-Nerda</t>
  </si>
  <si>
    <t xml:space="preserve"> o/č Izdaci za tekuće održavanje</t>
  </si>
  <si>
    <t xml:space="preserve"> o/č Tekuće održavanje cesta</t>
  </si>
  <si>
    <t xml:space="preserve"> o/č Izdaci osiguranja, bank. usluga i usluga p.p.</t>
  </si>
  <si>
    <t xml:space="preserve"> o/č Izdaci za negativne tečajne razlike</t>
  </si>
  <si>
    <t xml:space="preserve"> o/č Ugovorene i druge posebne usluge</t>
  </si>
  <si>
    <t xml:space="preserve"> o/č Agencija za državnu službu</t>
  </si>
  <si>
    <t xml:space="preserve"> o/č Potpora riznici</t>
  </si>
  <si>
    <t xml:space="preserve"> o/č Vozački ispiti-vlastiti prihodi</t>
  </si>
  <si>
    <t xml:space="preserve"> o/č Ugovorene i druge posebne usluge-prostorni plan</t>
  </si>
  <si>
    <t xml:space="preserve"> o/č Ugovorene i druge posebne usluge-Nerda</t>
  </si>
  <si>
    <t xml:space="preserve"> o/č Grant za sanaciju šteta uzrokovanih poplavom</t>
  </si>
  <si>
    <t xml:space="preserve"> o/č Grant za Sveučilište u Mostaru</t>
  </si>
  <si>
    <t xml:space="preserve"> o/č Grantovi nižim razinama vlasti</t>
  </si>
  <si>
    <t xml:space="preserve"> o/č Transfer za zdravstvene institucije i centre za soc.rad</t>
  </si>
  <si>
    <t xml:space="preserve"> o/č Grant za zaštitu okoliša</t>
  </si>
  <si>
    <t xml:space="preserve"> o/č Grant za razvoj turizma</t>
  </si>
  <si>
    <t xml:space="preserve"> o/č Grantovi za šumarstvo</t>
  </si>
  <si>
    <t xml:space="preserve"> o/č Grantovi za financiranje višeg i visokog obrazovanja i 
       Zavoda za školstvo</t>
  </si>
  <si>
    <t xml:space="preserve"> o/č Grantovi za šport i kulturu</t>
  </si>
  <si>
    <t xml:space="preserve"> o/č Transfer za sufinanciranje prijevoza učenika</t>
  </si>
  <si>
    <t xml:space="preserve"> o/č Grantovi za povratak raseljenih osoba</t>
  </si>
  <si>
    <t xml:space="preserve"> o/č Grantovi za zdravstvene i socijalne potrebe</t>
  </si>
  <si>
    <t xml:space="preserve"> o/č Isplate stipendija</t>
  </si>
  <si>
    <t xml:space="preserve"> o/č Grantovi za branitelje i stradalnike dom. rata</t>
  </si>
  <si>
    <t xml:space="preserve"> o/č Grant za zaštitu od prirodnih i drugih nesreća</t>
  </si>
  <si>
    <t xml:space="preserve"> o/č Grantovi političkim strankama</t>
  </si>
  <si>
    <t xml:space="preserve"> o/č Grant za Crveni križ Županije Posavske</t>
  </si>
  <si>
    <t xml:space="preserve"> o/č Grant za Kuću nade Odžak</t>
  </si>
  <si>
    <t xml:space="preserve"> o/č Grant za Gospodarsku komoru ŽP</t>
  </si>
  <si>
    <t xml:space="preserve"> o/č Grantovi za informiranje</t>
  </si>
  <si>
    <t xml:space="preserve"> o/č Grantovi za financiranje vjerskih zajednica</t>
  </si>
  <si>
    <t xml:space="preserve"> o/č Grantovi za poljoprivredu</t>
  </si>
  <si>
    <t xml:space="preserve"> o/č Grantovi za vodoprivredu</t>
  </si>
  <si>
    <t xml:space="preserve"> o/č Grant za uređenje poljoprivrednog zemljišta</t>
  </si>
  <si>
    <t xml:space="preserve"> o/č Ostali grantovi-povrat i drugo</t>
  </si>
  <si>
    <t xml:space="preserve"> o/č Ostali grantovi-izvršenje sudskih presuda i rješenja o 
      izvršenju</t>
  </si>
  <si>
    <t xml:space="preserve"> Tekući grantovi drugim razinama vlasti i fondovima</t>
  </si>
  <si>
    <t xml:space="preserve"> Tekući grantovi pojedincima</t>
  </si>
  <si>
    <t xml:space="preserve"> Tekući grantovi neprofitnim organizacijama</t>
  </si>
  <si>
    <t xml:space="preserve"> Subvencije privatnim poduzećima i poduzetnicima</t>
  </si>
  <si>
    <t xml:space="preserve"> Drugi tekući rashodi</t>
  </si>
  <si>
    <t>Ekon. 
kod</t>
  </si>
  <si>
    <t xml:space="preserve"> Ostali grantovi-izvršenje sudskih presuda i rješenja
 o izvršenju</t>
  </si>
  <si>
    <t>Otplate domaćeg pozajmljivanja-Austrija</t>
  </si>
  <si>
    <t>Otplate domaćeg pozajmljivanja-Koreja</t>
  </si>
  <si>
    <t xml:space="preserve"> Otplate domaćeg pozajmljivanja - Austrija</t>
  </si>
  <si>
    <t xml:space="preserve"> Otplate domaćeg pozajmljivanja - Koreja</t>
  </si>
  <si>
    <t xml:space="preserve">   Grantovi od izvanproračunskih fondova</t>
  </si>
  <si>
    <t>Ured za razvoj i europske integracije Županije Posavske</t>
  </si>
  <si>
    <t xml:space="preserve"> Ugovorene i druge posebne usluge-volonteri (1) (0)</t>
  </si>
  <si>
    <t xml:space="preserve"> Ugovorene i druge posebne usluge-volonteri (2) (0)</t>
  </si>
  <si>
    <t>Javni red i sihurnost       (18+….+23)</t>
  </si>
  <si>
    <t xml:space="preserve">Usluge protupožarne zaštite </t>
  </si>
  <si>
    <t xml:space="preserve">   Prihodi od zakupa javnog vodnog dobra na površ.vodama I kateg.</t>
  </si>
  <si>
    <t xml:space="preserve">   Ostali prih.za korišt., zaštitu i unapređ.šuma po žup.propisima</t>
  </si>
  <si>
    <t xml:space="preserve">   Primljeni namj.grantovi za obrazov.- SSŠ Orašje - Udruga Nerda</t>
  </si>
  <si>
    <t xml:space="preserve">   Posebna naknada za zaštitu od prir.i drugih nesreća gdje 
   je osnovica sumarni iznos neto prim.po osnovi dr.samostalne 
   djelatnosti i povremenog samostalnog rada</t>
  </si>
  <si>
    <t xml:space="preserve">   Posebna vodna naknada za korištenje površ..i podzemnih 
   voda za industrijske procese, uključujući i termoelektrane</t>
  </si>
  <si>
    <t xml:space="preserve">   Poseb.vodna naknada za korištenje površ.i podzem.voda za
   flaš.vode i min.vode za uzgoj ribe u ribnj.za navod.i dr.namj.</t>
  </si>
  <si>
    <t xml:space="preserve">   Posebna naknada za zaštitu od prirodnih i drugih nesreća 
   gdje je osnovica sumarni iznos neto plaće za isplatu</t>
  </si>
  <si>
    <t xml:space="preserve">   Naknade i pristojbe po Fed.zakonima i dr.propisima</t>
  </si>
  <si>
    <r>
      <t xml:space="preserve">      19010001 Minist.poljopr., vodoprivrede i šumarstva </t>
    </r>
    <r>
      <rPr>
        <b/>
        <sz val="10"/>
        <color indexed="8"/>
        <rFont val="Calibri"/>
        <family val="2"/>
        <charset val="238"/>
      </rPr>
      <t>(razgr.)</t>
    </r>
  </si>
  <si>
    <t xml:space="preserve"> Grant za Obrtničku komoru ŽP</t>
  </si>
  <si>
    <t xml:space="preserve"> o/č Grant za Obrtničku komoru ŽP</t>
  </si>
  <si>
    <t xml:space="preserve"> Grant za sufinanc.nabavke udžbenika učenicima</t>
  </si>
  <si>
    <t xml:space="preserve"> o/č Grant za Udrugu osoba s posebnim potrebama Put u  
      život Orašje</t>
  </si>
  <si>
    <t xml:space="preserve">   Grant od Federalnog zavoda za zapošljavanje - osnovne škole</t>
  </si>
  <si>
    <t xml:space="preserve">   Grant od Federalnog zavoda za zapošljavanje-Min.pravosuđa</t>
  </si>
  <si>
    <t xml:space="preserve"> Grant za razvoj poduzetništva, obrta i zadruga</t>
  </si>
  <si>
    <t xml:space="preserve"> o/č Grant za razvoj poduzetništva, obrta i zadruga</t>
  </si>
  <si>
    <t xml:space="preserve">   Porez na temelju autorskih prava, patenata i tehn.unapređenja</t>
  </si>
  <si>
    <t xml:space="preserve">   Prihodi od neizravnih poreza na ime financ.autocesta u FBiH</t>
  </si>
  <si>
    <t xml:space="preserve">   Prihodi od zakupa korištenja sportsko-gospodarskih lovišta</t>
  </si>
  <si>
    <t xml:space="preserve">   Federalna naknada za uvjerenje o veterin.-zdravstvenom 
   stanju životinja iz uvoza</t>
  </si>
  <si>
    <t xml:space="preserve">   Kapitalni grantovi od nevladinih izvora</t>
  </si>
  <si>
    <t xml:space="preserve">   Kapitalni grantovi od poduzeća</t>
  </si>
  <si>
    <t xml:space="preserve">   Primljeni tekući grantovi od gradova</t>
  </si>
  <si>
    <t xml:space="preserve">      14020003 Općinski sud Orašje</t>
  </si>
  <si>
    <t>PRORAČUN za 2019.</t>
  </si>
  <si>
    <t>Subanalitika</t>
  </si>
  <si>
    <t>BA6017</t>
  </si>
  <si>
    <t>BA6006</t>
  </si>
  <si>
    <t>BA6012</t>
  </si>
  <si>
    <t>BA6014</t>
  </si>
  <si>
    <t>BA6016</t>
  </si>
  <si>
    <t>BA6001</t>
  </si>
  <si>
    <t>BA6008</t>
  </si>
  <si>
    <t>BA6009</t>
  </si>
  <si>
    <t>BA6013</t>
  </si>
  <si>
    <t>BA6015</t>
  </si>
  <si>
    <t>BA6007</t>
  </si>
  <si>
    <t>BA6018</t>
  </si>
  <si>
    <t>AA6001</t>
  </si>
  <si>
    <t>BA6010</t>
  </si>
  <si>
    <t>FA6002</t>
  </si>
  <si>
    <t>FA6001</t>
  </si>
  <si>
    <t>GA6003</t>
  </si>
  <si>
    <t>GA6002</t>
  </si>
  <si>
    <t>GA6005</t>
  </si>
  <si>
    <t>GA6006</t>
  </si>
  <si>
    <t>GA6008</t>
  </si>
  <si>
    <t>GA6009</t>
  </si>
  <si>
    <t>HA6001</t>
  </si>
  <si>
    <t>IA6004</t>
  </si>
  <si>
    <t>IA6002</t>
  </si>
  <si>
    <t>IA6003</t>
  </si>
  <si>
    <t>JA6004</t>
  </si>
  <si>
    <t>JA6008</t>
  </si>
  <si>
    <t>JA6005</t>
  </si>
  <si>
    <t>JA6007</t>
  </si>
  <si>
    <t>KA6007</t>
  </si>
  <si>
    <t>KA6004</t>
  </si>
  <si>
    <t xml:space="preserve"> Grantovi za šport</t>
  </si>
  <si>
    <t xml:space="preserve"> Grantovi za kulturu</t>
  </si>
  <si>
    <t>KA6009</t>
  </si>
  <si>
    <t>KA6003</t>
  </si>
  <si>
    <t>KA6008</t>
  </si>
  <si>
    <t>KA6001</t>
  </si>
  <si>
    <t>KA6006</t>
  </si>
  <si>
    <t>KB6001</t>
  </si>
  <si>
    <t>LA6001</t>
  </si>
  <si>
    <t>NA6002</t>
  </si>
  <si>
    <t>NA6003</t>
  </si>
  <si>
    <t xml:space="preserve"> Grantovi za zdravstvene potrebe</t>
  </si>
  <si>
    <t xml:space="preserve"> Grantovi za socijalne potrebe</t>
  </si>
  <si>
    <t xml:space="preserve"> o/č Grantovi za zdravstvene potrebe</t>
  </si>
  <si>
    <t xml:space="preserve"> o/č Grantovi za socijalne potrebe</t>
  </si>
  <si>
    <t xml:space="preserve"> o/č Grantovi za šport</t>
  </si>
  <si>
    <t xml:space="preserve"> o/č Grantovi za kulturu</t>
  </si>
  <si>
    <t xml:space="preserve">     15010001 Min.gospod.i prost.uređenja-Prostorni plan</t>
  </si>
  <si>
    <t>iz prorač.
sredstava</t>
  </si>
  <si>
    <t>iz ostalih izvora</t>
  </si>
  <si>
    <t>12=10+11</t>
  </si>
  <si>
    <t>8=6+7</t>
  </si>
  <si>
    <t xml:space="preserve"> Grantovi neprofitnim organizacijama i udrugama građana</t>
  </si>
  <si>
    <t>822, 823</t>
  </si>
  <si>
    <t>813, 814, 815</t>
  </si>
  <si>
    <t>Ekonomski 
kod</t>
  </si>
  <si>
    <t xml:space="preserve">     1.1.  Prihodi od poreza</t>
  </si>
  <si>
    <t xml:space="preserve">     1.2.  Neporezni prihodi</t>
  </si>
  <si>
    <t xml:space="preserve">     1.3.  Tekući grantovi (grantovi i donacije)</t>
  </si>
  <si>
    <t xml:space="preserve">     1.4.  Kapitalni grantovi</t>
  </si>
  <si>
    <t xml:space="preserve">     1.5.  Prihodi po osnovi zaostalih obveza</t>
  </si>
  <si>
    <t xml:space="preserve">     2.1.  Rashodi - Tekuća pričuva</t>
  </si>
  <si>
    <t xml:space="preserve">     2.2.  Plaće i naknade troškova zaposlenih</t>
  </si>
  <si>
    <t xml:space="preserve">     2.3.  Doprinosi poslodavca i ostali doprinosi</t>
  </si>
  <si>
    <t xml:space="preserve">     2.4.  Izdaci za materijal, sitan inventar i usluge</t>
  </si>
  <si>
    <t xml:space="preserve">     2.5.  Tekući grantovi i drugi tekući rashodi</t>
  </si>
  <si>
    <t xml:space="preserve">     2.6.  Kapitalni grantovi</t>
  </si>
  <si>
    <t xml:space="preserve">     2.7.  Izdaci za kamate</t>
  </si>
  <si>
    <t xml:space="preserve">   1. PRORAČUNSKI PRIHODI (1.1.+1.2.+1.3.+1.4.+1.5.)</t>
  </si>
  <si>
    <t xml:space="preserve">   2. PRORAČUNSKI RASHODI (2.1.+2.2.)</t>
  </si>
  <si>
    <t xml:space="preserve">   3. TEKUĆA BILANCA (1-2)</t>
  </si>
  <si>
    <t xml:space="preserve">   4. PRIMICI OD PRODAJE NEFINANCIJSKE IMOVINE</t>
  </si>
  <si>
    <t xml:space="preserve">   5. IZDACI ZA NABAVKU NEFINANCIJSKE IMOVINE</t>
  </si>
  <si>
    <t xml:space="preserve">   6. NETO NABAVKA NEFINANCIJSKE IMOVINE (4-5)</t>
  </si>
  <si>
    <t xml:space="preserve">   7. UKUPAN SUFICIT/DEFICIT (3+6)</t>
  </si>
  <si>
    <t xml:space="preserve">   8. PRIMICI OD FINANCIJSKE IMOVINE I ZADUŽIVANJA</t>
  </si>
  <si>
    <t xml:space="preserve">   9. IZDACI ZA NABAVKU FINANCIJSKE IMOVINE I     OTPLATE DUGOVA</t>
  </si>
  <si>
    <t xml:space="preserve">   10. NETO FINANCIRANJE (8-9)</t>
  </si>
  <si>
    <t xml:space="preserve">   11. UKUPAN FINANCIJSKI REZULTAT (7+10)</t>
  </si>
  <si>
    <t xml:space="preserve">   UKUPNO PRIHODI, PRIMICI I FINANCIRANJE</t>
  </si>
  <si>
    <t xml:space="preserve">   UKUPNO RASHODI I IZDACI</t>
  </si>
  <si>
    <t xml:space="preserve">   UKUPNO POKRIĆE AKUMULIRANOG DEFICITA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</si>
  <si>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</si>
  <si>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</si>
  <si>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</si>
  <si>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</si>
  <si>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</si>
  <si>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</si>
  <si>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</si>
  <si>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</si>
  <si>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</si>
  <si>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</si>
  <si>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</si>
  <si>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</si>
  <si>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</si>
  <si>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</si>
  <si>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</si>
  <si>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</si>
  <si>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</si>
  <si>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</si>
  <si>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</si>
  <si>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</si>
  <si>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</si>
  <si>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</si>
  <si>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</si>
  <si>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</si>
  <si>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</si>
  <si>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</si>
  <si>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</si>
  <si>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</si>
  <si>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</si>
  <si>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</si>
  <si>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</si>
  <si>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</si>
  <si>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</si>
  <si>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</si>
  <si>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</si>
  <si>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</si>
  <si>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</si>
  <si>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</si>
  <si>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</si>
  <si>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 Grant za sufinanciranje osn.i srednjeg obrazovanja djece s 
 posebnim potrebama</t>
  </si>
  <si>
    <t xml:space="preserve">      20010001 Ministarstvo prosvjete, znanosti, kulture i športa - 
      Nabavka besplatnih udžbenika</t>
  </si>
  <si>
    <t xml:space="preserve"> Grant za sufinanc.profesionalne vatrogasne postrojbe</t>
  </si>
  <si>
    <t xml:space="preserve">      20030002 Osnovna škola V.Nazora Odžak - Federalno ministarstvo 
      obrazovanja i nauke</t>
  </si>
  <si>
    <t xml:space="preserve">      20030004 Osnovna škola fra I.Starčevića Tolisa - Federalno ministarstvo 
      obrazovanja i nauke</t>
  </si>
  <si>
    <t xml:space="preserve">      23010001 Uprava za civilnu zaštitu</t>
  </si>
  <si>
    <r>
      <t xml:space="preserve">      19010001 Minist.poljopr., vodoprivrede i šumarstva </t>
    </r>
    <r>
      <rPr>
        <b/>
        <sz val="10"/>
        <color indexed="8"/>
        <rFont val="Calibri"/>
        <family val="2"/>
        <charset val="238"/>
      </rPr>
      <t>(razgraničenja)</t>
    </r>
  </si>
  <si>
    <t xml:space="preserve">      99999999 Riznica</t>
  </si>
  <si>
    <t xml:space="preserve"> Transfer za zdravstvene institucije i centre za soc.rad</t>
  </si>
  <si>
    <t xml:space="preserve"> Grant za Udr.rod.djece s pos.potr.Angelus Domaljevac</t>
  </si>
  <si>
    <t xml:space="preserve"> Grant za Udr.osoba s pos.potrebama Put u život Orašje</t>
  </si>
  <si>
    <t xml:space="preserve">   Prihodi od iznajmljivanja zemljišta</t>
  </si>
  <si>
    <t>KA6010</t>
  </si>
  <si>
    <t>KA6011</t>
  </si>
  <si>
    <t>HA6003</t>
  </si>
  <si>
    <t>HA6004</t>
  </si>
  <si>
    <r>
      <t xml:space="preserve">      20020004 Sred.struk.škola Orašje-Ured za Hrvate izvan RH </t>
    </r>
    <r>
      <rPr>
        <b/>
        <sz val="10"/>
        <color indexed="8"/>
        <rFont val="Calibri"/>
        <family val="2"/>
        <charset val="238"/>
      </rPr>
      <t>(razgr.)</t>
    </r>
  </si>
  <si>
    <r>
      <t xml:space="preserve">      27010001 Kant.tužiteljstvo - IPA </t>
    </r>
    <r>
      <rPr>
        <b/>
        <sz val="10"/>
        <color indexed="8"/>
        <rFont val="Calibri"/>
        <family val="2"/>
        <charset val="238"/>
      </rPr>
      <t>(razgr.)</t>
    </r>
  </si>
  <si>
    <t>5=3+4</t>
  </si>
  <si>
    <t>9=7+8</t>
  </si>
  <si>
    <t>TABLIČNI PREGLED</t>
  </si>
  <si>
    <t>IZVRŠENJE PRORAČUNA ŽUPANIJE POSAVSKE</t>
  </si>
  <si>
    <t xml:space="preserve">   Kamate primljene od pozajmica Državi</t>
  </si>
  <si>
    <t>Završni dio</t>
  </si>
  <si>
    <t xml:space="preserve">   Naknada zagađivača okoliša fizičkih osoba</t>
  </si>
  <si>
    <t xml:space="preserve">   Prihodi od prodanih pristojbenih biljega</t>
  </si>
  <si>
    <t xml:space="preserve">      20030007 Osn.škola Braće Radića Domaljevac - BH Telekom Sarajevo</t>
  </si>
  <si>
    <t xml:space="preserve">      20030006 Osn.škola A.G.Matoša Vidovice - BH Telekom Sarajevo</t>
  </si>
  <si>
    <t xml:space="preserve">      20020002 Srednja škola P.Zečevića Odžak -Strolit, Peplast i ST Company</t>
  </si>
  <si>
    <t xml:space="preserve">   Kapitalni grantovi od županija</t>
  </si>
  <si>
    <t xml:space="preserve">      20030006 Osnovna škola A.G.Matoša Vidovice</t>
  </si>
  <si>
    <t xml:space="preserve">      11010001 Vlada ŽP - Brčko Distrikt</t>
  </si>
  <si>
    <t>30 (31)</t>
  </si>
  <si>
    <t>49 (49)</t>
  </si>
  <si>
    <t>19 (19)</t>
  </si>
  <si>
    <t>50 (56)</t>
  </si>
  <si>
    <t>PRORAČUN/ Izmjene i dopune PRORAČUNA 
za 2019.</t>
  </si>
  <si>
    <t>Povećanje/smanjenje Proračuna za 2019.g.</t>
  </si>
  <si>
    <t>Izvršenje PRORAČUNA 
za 2019.g.</t>
  </si>
  <si>
    <t>INDEKS
5/4*100</t>
  </si>
  <si>
    <t xml:space="preserve">   Prihodi od iznajmljivanja vozila</t>
  </si>
  <si>
    <t xml:space="preserve">   Prihodi od prodaje mjeničnih blanketa</t>
  </si>
  <si>
    <t xml:space="preserve">   Naplate premija osiguranja</t>
  </si>
  <si>
    <t xml:space="preserve">      20010001 Ministarstvo prosvjete, znanosti, kulture i športa - Ured za
      Hrvate izvan RH</t>
  </si>
  <si>
    <t xml:space="preserve">      19010001 Ministarstvo poljoprivrede, vodoprivrede i šumarstva - Feder.
      ministarstvo prostornog uređenja - Ljetni nasip Kopanice</t>
  </si>
  <si>
    <t xml:space="preserve">      20010001 Ministarstvo prosvjete, znanosti, kulture i športa - Federalno
      ministarstvo obrazovanja i nauke</t>
  </si>
  <si>
    <t xml:space="preserve">      20020004 Srednja strukovna škola Orašje - Federalno 
      ministarstvo obrazovanja i nauke</t>
  </si>
  <si>
    <t xml:space="preserve">      20020004 Srednja strukovna škola Orašje - Min.poljoprivrede.
      vodoprivrede i šumarstva ŽP</t>
  </si>
  <si>
    <t xml:space="preserve">      20020002 Srednja škola Pere Zečevića Odžak - Min.poljoprivrede.
      vodoprivrede i šumarstva ŽP</t>
  </si>
  <si>
    <t>za 2019. godinu</t>
  </si>
  <si>
    <t>PRORAČUN za 2019./Izmjene i dopune PRORAČUNA za 2019.</t>
  </si>
  <si>
    <t>Izvršenje PRORAČUNa za 2019.g.</t>
  </si>
  <si>
    <t>Izvršenje PRORAČUNA za 2019.g.</t>
  </si>
  <si>
    <t xml:space="preserve"> Naknade troškova zaposlenih - volonteri (38) (2)</t>
  </si>
  <si>
    <t xml:space="preserve"> Ugovorene i dr. posebne usluge-volonteri (38) (2)</t>
  </si>
  <si>
    <t>54 (55)</t>
  </si>
  <si>
    <t>41 (47)</t>
  </si>
  <si>
    <t>53 (54)</t>
  </si>
  <si>
    <t>107 (113)</t>
  </si>
  <si>
    <t>39 (39)</t>
  </si>
  <si>
    <t>29 (29)</t>
  </si>
  <si>
    <t>957 (978)</t>
  </si>
  <si>
    <t>PRORAČUN za 
2019.g./Izmjene i dopune PRORAČUNA za 2019.g.</t>
  </si>
  <si>
    <t>Izvršenje PRORAČUNA za 
2019.g.</t>
  </si>
  <si>
    <t>Povećanje/smanjenje PRORAČUNA za 2019.godinu</t>
  </si>
  <si>
    <t>15=13+14</t>
  </si>
  <si>
    <t>INDEKS 15/12*
100</t>
  </si>
  <si>
    <t>Povećanje/smanjenje PRORAČUNA za 2019.</t>
  </si>
  <si>
    <t>11=9+10</t>
  </si>
  <si>
    <t>INDEKS 
11/8*
100</t>
  </si>
  <si>
    <t xml:space="preserve"> o/č Grant za sufinanciranje osn.i srednjeg obrazovanja 
      djece s posebnim potrebama</t>
  </si>
  <si>
    <t xml:space="preserve"> o/č Grant za Udrugu roditelja djece s posebnim 
       potrebama Angelus Domaljevac</t>
  </si>
  <si>
    <t xml:space="preserve"> o/č Grant za sufinanciranje nabavke udžbenika 
       učenicima </t>
  </si>
  <si>
    <t xml:space="preserve"> o/č Grantovi neprofit.organizacijama i udrugama građana</t>
  </si>
  <si>
    <t xml:space="preserve"> o/č Grant za sufinanciranje profes.vatrogasne postrojbe</t>
  </si>
  <si>
    <t>Povećanje/smanjenje PRORAČUNA za 2019.g.</t>
  </si>
  <si>
    <t>IZVRŠENJE PRORAČUNA ŽUPANIJE POSAVSKE ZA 2019.g. (po korisnicima i ekonomskim klasifikacijama izdataka)</t>
  </si>
  <si>
    <t>FUNKCIJSKA KLASIFIKACIJA RASHODA I IZDATAKA PRORAČUNA ŽUPANIJE POSAVSKE ZA 2019.g.</t>
  </si>
  <si>
    <t>Izvršenje PRORAČUNA za 2019.</t>
  </si>
  <si>
    <t>IZDACI ZA NABAVKU STALNIH SREDSTAVA ŽUPANIJE POSAVSKE ZA 2019.g. (po proračunskim korisnicima i izvorima financiranja)</t>
  </si>
  <si>
    <r>
      <t>IZVRŠENJE PRORAČUNA ŽUPANIJE POSAVSKE</t>
    </r>
    <r>
      <rPr>
        <b/>
        <sz val="10"/>
        <rFont val="Arial"/>
        <family val="2"/>
      </rPr>
      <t xml:space="preserve">
</t>
    </r>
    <r>
      <rPr>
        <b/>
        <sz val="14"/>
        <rFont val="Arial"/>
        <family val="2"/>
      </rPr>
      <t>za 2019. godinu</t>
    </r>
  </si>
  <si>
    <t>Bosna i Hercegovina
Federacija Bosne i Hercegovine
Županija Posavska
S K U P Š T I N A</t>
  </si>
  <si>
    <t>Bosnia and Herzegovina
Federation of Bosnia and Herzegovina
Posavina County
THE ASSEMBLY</t>
  </si>
  <si>
    <t>Domaljevac, ožujak 2020. godine</t>
  </si>
  <si>
    <t xml:space="preserve">Bosna i Hercegovina </t>
  </si>
  <si>
    <t xml:space="preserve">FEDERACIJA BOSNE I HERCEGOVINE </t>
  </si>
  <si>
    <t>ŽUPANIJA POSAVSKA</t>
  </si>
  <si>
    <t xml:space="preserve">Skupština </t>
  </si>
  <si>
    <t xml:space="preserve">Broj: </t>
  </si>
  <si>
    <t xml:space="preserve">Domaljevac, </t>
  </si>
  <si>
    <t>Predsjednik</t>
  </si>
  <si>
    <t>Blaž Župarić</t>
  </si>
  <si>
    <t>Izvršenje Proračuna ŽP za 2019.g. (po korisnic.i ek.klasifikac. izdataka)</t>
  </si>
  <si>
    <t>Funkcijska klasifikacija rashoda i izdataka Proračuna ŽP za 2019.g.</t>
  </si>
  <si>
    <t>Izdaci za nabavku st.sredstava za 2019.g.(po pror.korisn.i izv.financ.)</t>
  </si>
  <si>
    <t>INDEKS
(5/4)</t>
  </si>
  <si>
    <t xml:space="preserve"> o/č Ugovorene i druge posebne usluge-volont.rad (38) (2)</t>
  </si>
  <si>
    <t>49 (56)</t>
  </si>
  <si>
    <t>55 (56)</t>
  </si>
  <si>
    <t>107 (111)</t>
  </si>
  <si>
    <t>31 (32)</t>
  </si>
  <si>
    <t>47 (47)</t>
  </si>
  <si>
    <t>932 (952)</t>
  </si>
</sst>
</file>

<file path=xl/styles.xml><?xml version="1.0" encoding="utf-8"?>
<styleSheet xmlns="http://schemas.openxmlformats.org/spreadsheetml/2006/main">
  <numFmts count="5">
    <numFmt numFmtId="43" formatCode="_-* #,##0.00\ _k_n_-;\-* #,##0.00\ _k_n_-;_-* &quot;-&quot;??\ _k_n_-;_-@_-"/>
    <numFmt numFmtId="164" formatCode="#,##0\ &quot;KM&quot;;\-#,##0\ &quot;KM&quot;"/>
    <numFmt numFmtId="165" formatCode="_-* #,##0.00_-;\-* #,##0.00_-;_-* &quot;-&quot;??_-;_-@_-"/>
    <numFmt numFmtId="166" formatCode="_-* #,##0_-;\-* #,##0_-;_-* &quot;-&quot;??_-;_-@_-"/>
    <numFmt numFmtId="167" formatCode="000"/>
  </numFmts>
  <fonts count="46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i/>
      <sz val="10"/>
      <name val="Arial"/>
      <family val="2"/>
      <charset val="238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theme="0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i/>
      <sz val="8"/>
      <name val="Arial"/>
      <family val="2"/>
    </font>
    <font>
      <i/>
      <sz val="11"/>
      <name val="Arial"/>
      <family val="2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5" fontId="11" fillId="0" borderId="0" applyFont="0" applyFill="0" applyBorder="0" applyAlignment="0" applyProtection="0"/>
    <xf numFmtId="0" fontId="29" fillId="5" borderId="0" applyNumberFormat="0" applyBorder="0" applyAlignment="0" applyProtection="0"/>
    <xf numFmtId="0" fontId="2" fillId="0" borderId="0"/>
    <xf numFmtId="0" fontId="10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</cellStyleXfs>
  <cellXfs count="654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 vertical="center" textRotation="90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49" fontId="3" fillId="0" borderId="3" xfId="3" applyNumberFormat="1" applyFont="1" applyBorder="1" applyAlignment="1">
      <alignment horizontal="center"/>
    </xf>
    <xf numFmtId="49" fontId="3" fillId="0" borderId="4" xfId="3" applyNumberFormat="1" applyFont="1" applyBorder="1" applyAlignment="1">
      <alignment horizontal="center"/>
    </xf>
    <xf numFmtId="0" fontId="3" fillId="0" borderId="4" xfId="3" applyFont="1" applyBorder="1"/>
    <xf numFmtId="0" fontId="2" fillId="0" borderId="0" xfId="3"/>
    <xf numFmtId="0" fontId="2" fillId="0" borderId="3" xfId="3" applyBorder="1"/>
    <xf numFmtId="0" fontId="2" fillId="0" borderId="4" xfId="3" applyBorder="1"/>
    <xf numFmtId="0" fontId="3" fillId="0" borderId="3" xfId="3" applyFont="1" applyBorder="1"/>
    <xf numFmtId="0" fontId="4" fillId="0" borderId="4" xfId="3" applyFont="1" applyBorder="1"/>
    <xf numFmtId="0" fontId="2" fillId="0" borderId="4" xfId="3" applyFill="1" applyBorder="1"/>
    <xf numFmtId="0" fontId="2" fillId="0" borderId="5" xfId="3" applyBorder="1"/>
    <xf numFmtId="0" fontId="2" fillId="0" borderId="6" xfId="3" applyBorder="1"/>
    <xf numFmtId="0" fontId="2" fillId="0" borderId="0" xfId="3" applyAlignment="1">
      <alignment horizontal="center"/>
    </xf>
    <xf numFmtId="0" fontId="2" fillId="0" borderId="4" xfId="3" applyFont="1" applyBorder="1"/>
    <xf numFmtId="0" fontId="3" fillId="0" borderId="4" xfId="3" applyFont="1" applyBorder="1" applyAlignment="1">
      <alignment horizontal="left"/>
    </xf>
    <xf numFmtId="0" fontId="3" fillId="0" borderId="7" xfId="3" applyFont="1" applyBorder="1"/>
    <xf numFmtId="0" fontId="0" fillId="0" borderId="4" xfId="0" applyBorder="1"/>
    <xf numFmtId="0" fontId="2" fillId="0" borderId="8" xfId="3" applyBorder="1"/>
    <xf numFmtId="0" fontId="3" fillId="0" borderId="8" xfId="3" applyFont="1" applyBorder="1"/>
    <xf numFmtId="0" fontId="3" fillId="0" borderId="4" xfId="0" applyFont="1" applyBorder="1"/>
    <xf numFmtId="0" fontId="2" fillId="0" borderId="3" xfId="3" applyBorder="1" applyAlignment="1">
      <alignment horizontal="center"/>
    </xf>
    <xf numFmtId="0" fontId="2" fillId="0" borderId="5" xfId="3" applyBorder="1" applyAlignment="1">
      <alignment horizontal="center"/>
    </xf>
    <xf numFmtId="3" fontId="2" fillId="0" borderId="6" xfId="3" applyNumberFormat="1" applyBorder="1"/>
    <xf numFmtId="0" fontId="2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0" fontId="3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3" applyFont="1" applyBorder="1" applyAlignment="1">
      <alignment horizontal="left"/>
    </xf>
    <xf numFmtId="0" fontId="0" fillId="0" borderId="9" xfId="0" applyBorder="1"/>
    <xf numFmtId="0" fontId="2" fillId="0" borderId="9" xfId="3" applyFill="1" applyBorder="1"/>
    <xf numFmtId="3" fontId="4" fillId="0" borderId="4" xfId="3" applyNumberFormat="1" applyFont="1" applyBorder="1" applyAlignment="1">
      <alignment horizontal="right"/>
    </xf>
    <xf numFmtId="0" fontId="4" fillId="0" borderId="4" xfId="0" applyFont="1" applyBorder="1"/>
    <xf numFmtId="0" fontId="3" fillId="0" borderId="0" xfId="0" applyFont="1"/>
    <xf numFmtId="0" fontId="2" fillId="0" borderId="11" xfId="3" applyFont="1" applyBorder="1"/>
    <xf numFmtId="0" fontId="10" fillId="0" borderId="0" xfId="0" applyFont="1"/>
    <xf numFmtId="0" fontId="0" fillId="0" borderId="4" xfId="0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Fill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" fillId="0" borderId="11" xfId="3" applyFont="1" applyBorder="1"/>
    <xf numFmtId="0" fontId="2" fillId="0" borderId="12" xfId="3" applyBorder="1" applyAlignment="1">
      <alignment horizontal="center"/>
    </xf>
    <xf numFmtId="0" fontId="2" fillId="0" borderId="13" xfId="3" applyBorder="1"/>
    <xf numFmtId="0" fontId="2" fillId="0" borderId="0" xfId="3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Border="1" applyAlignment="1"/>
    <xf numFmtId="3" fontId="2" fillId="0" borderId="14" xfId="3" applyNumberFormat="1" applyBorder="1"/>
    <xf numFmtId="2" fontId="3" fillId="0" borderId="0" xfId="3" applyNumberFormat="1" applyFont="1"/>
    <xf numFmtId="3" fontId="2" fillId="0" borderId="0" xfId="3" applyNumberFormat="1"/>
    <xf numFmtId="3" fontId="3" fillId="0" borderId="0" xfId="3" applyNumberFormat="1" applyFont="1"/>
    <xf numFmtId="3" fontId="2" fillId="0" borderId="0" xfId="3" applyNumberFormat="1" applyFont="1"/>
    <xf numFmtId="0" fontId="4" fillId="0" borderId="0" xfId="3" applyFont="1"/>
    <xf numFmtId="0" fontId="4" fillId="0" borderId="3" xfId="3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wrapText="1"/>
    </xf>
    <xf numFmtId="3" fontId="0" fillId="0" borderId="0" xfId="0" applyNumberFormat="1"/>
    <xf numFmtId="0" fontId="6" fillId="0" borderId="0" xfId="3" applyFont="1" applyAlignment="1">
      <alignment horizontal="left"/>
    </xf>
    <xf numFmtId="0" fontId="10" fillId="0" borderId="0" xfId="3" applyFont="1" applyAlignment="1">
      <alignment horizontal="left"/>
    </xf>
    <xf numFmtId="0" fontId="2" fillId="0" borderId="4" xfId="3" applyFont="1" applyFill="1" applyBorder="1"/>
    <xf numFmtId="0" fontId="2" fillId="0" borderId="0" xfId="3" applyFill="1"/>
    <xf numFmtId="0" fontId="0" fillId="0" borderId="4" xfId="0" applyFill="1" applyBorder="1" applyAlignment="1">
      <alignment wrapText="1"/>
    </xf>
    <xf numFmtId="0" fontId="0" fillId="0" borderId="4" xfId="0" applyFill="1" applyBorder="1"/>
    <xf numFmtId="0" fontId="4" fillId="0" borderId="4" xfId="3" applyFont="1" applyFill="1" applyBorder="1"/>
    <xf numFmtId="3" fontId="4" fillId="0" borderId="4" xfId="3" applyNumberFormat="1" applyFont="1" applyFill="1" applyBorder="1" applyProtection="1">
      <protection locked="0"/>
    </xf>
    <xf numFmtId="0" fontId="9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49" fontId="3" fillId="0" borderId="3" xfId="3" applyNumberFormat="1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/>
    </xf>
    <xf numFmtId="3" fontId="3" fillId="0" borderId="0" xfId="3" applyNumberFormat="1" applyFont="1" applyAlignment="1">
      <alignment horizontal="center"/>
    </xf>
    <xf numFmtId="4" fontId="2" fillId="0" borderId="0" xfId="3" applyNumberFormat="1"/>
    <xf numFmtId="4" fontId="2" fillId="0" borderId="18" xfId="3" applyNumberFormat="1" applyBorder="1"/>
    <xf numFmtId="4" fontId="7" fillId="0" borderId="0" xfId="3" applyNumberFormat="1" applyFont="1" applyAlignment="1">
      <alignment horizontal="left"/>
    </xf>
    <xf numFmtId="4" fontId="2" fillId="0" borderId="20" xfId="3" applyNumberFormat="1" applyBorder="1"/>
    <xf numFmtId="3" fontId="3" fillId="0" borderId="4" xfId="3" applyNumberFormat="1" applyFont="1" applyBorder="1" applyAlignment="1">
      <alignment horizontal="center"/>
    </xf>
    <xf numFmtId="3" fontId="10" fillId="0" borderId="4" xfId="3" applyNumberFormat="1" applyFont="1" applyFill="1" applyBorder="1"/>
    <xf numFmtId="3" fontId="3" fillId="0" borderId="6" xfId="3" applyNumberFormat="1" applyFont="1" applyBorder="1"/>
    <xf numFmtId="4" fontId="4" fillId="0" borderId="19" xfId="3" applyNumberFormat="1" applyFont="1" applyBorder="1" applyAlignment="1">
      <alignment horizontal="right"/>
    </xf>
    <xf numFmtId="3" fontId="4" fillId="0" borderId="0" xfId="3" applyNumberFormat="1" applyFont="1"/>
    <xf numFmtId="3" fontId="4" fillId="0" borderId="0" xfId="0" applyNumberFormat="1" applyFont="1"/>
    <xf numFmtId="164" fontId="9" fillId="0" borderId="13" xfId="3" applyNumberFormat="1" applyFont="1" applyBorder="1" applyAlignment="1"/>
    <xf numFmtId="0" fontId="2" fillId="0" borderId="3" xfId="3" applyBorder="1" applyAlignment="1">
      <alignment vertical="center"/>
    </xf>
    <xf numFmtId="0" fontId="2" fillId="0" borderId="4" xfId="3" applyBorder="1" applyAlignment="1">
      <alignment vertical="center"/>
    </xf>
    <xf numFmtId="0" fontId="2" fillId="0" borderId="8" xfId="3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2" fillId="0" borderId="0" xfId="3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3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4" fillId="0" borderId="4" xfId="3" applyFont="1" applyFill="1" applyBorder="1" applyAlignment="1">
      <alignment vertical="center" wrapText="1"/>
    </xf>
    <xf numFmtId="0" fontId="4" fillId="0" borderId="0" xfId="3" applyFont="1" applyAlignment="1">
      <alignment vertical="center"/>
    </xf>
    <xf numFmtId="3" fontId="4" fillId="0" borderId="0" xfId="3" applyNumberFormat="1" applyFont="1" applyAlignment="1">
      <alignment vertical="center"/>
    </xf>
    <xf numFmtId="0" fontId="0" fillId="0" borderId="3" xfId="0" applyBorder="1" applyAlignment="1">
      <alignment horizontal="right"/>
    </xf>
    <xf numFmtId="4" fontId="8" fillId="0" borderId="17" xfId="0" applyNumberFormat="1" applyFont="1" applyBorder="1"/>
    <xf numFmtId="0" fontId="8" fillId="0" borderId="0" xfId="0" applyFont="1"/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wrapText="1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4" xfId="0" applyFont="1" applyFill="1" applyBorder="1"/>
    <xf numFmtId="4" fontId="8" fillId="0" borderId="17" xfId="0" applyNumberFormat="1" applyFont="1" applyFill="1" applyBorder="1"/>
    <xf numFmtId="0" fontId="8" fillId="0" borderId="4" xfId="0" applyFont="1" applyFill="1" applyBorder="1"/>
    <xf numFmtId="0" fontId="16" fillId="0" borderId="3" xfId="0" applyFont="1" applyBorder="1" applyAlignment="1">
      <alignment horizontal="right"/>
    </xf>
    <xf numFmtId="0" fontId="8" fillId="0" borderId="4" xfId="0" applyFont="1" applyFill="1" applyBorder="1" applyAlignment="1">
      <alignment wrapText="1"/>
    </xf>
    <xf numFmtId="0" fontId="15" fillId="0" borderId="3" xfId="0" applyFont="1" applyBorder="1" applyAlignment="1">
      <alignment horizontal="right"/>
    </xf>
    <xf numFmtId="0" fontId="16" fillId="0" borderId="4" xfId="0" applyFont="1" applyFill="1" applyBorder="1" applyAlignment="1">
      <alignment wrapText="1"/>
    </xf>
    <xf numFmtId="0" fontId="16" fillId="0" borderId="4" xfId="0" applyFont="1" applyFill="1" applyBorder="1"/>
    <xf numFmtId="0" fontId="12" fillId="0" borderId="3" xfId="0" applyFont="1" applyBorder="1" applyAlignment="1">
      <alignment horizontal="right" wrapText="1"/>
    </xf>
    <xf numFmtId="0" fontId="12" fillId="0" borderId="4" xfId="0" applyFont="1" applyBorder="1" applyAlignment="1">
      <alignment horizontal="right" wrapText="1"/>
    </xf>
    <xf numFmtId="0" fontId="12" fillId="0" borderId="0" xfId="0" applyFont="1"/>
    <xf numFmtId="0" fontId="3" fillId="0" borderId="0" xfId="0" applyFont="1" applyFill="1" applyBorder="1" applyAlignment="1"/>
    <xf numFmtId="3" fontId="4" fillId="0" borderId="4" xfId="0" applyNumberFormat="1" applyFont="1" applyFill="1" applyBorder="1" applyAlignment="1">
      <alignment horizontal="right" vertical="center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3" fontId="0" fillId="0" borderId="4" xfId="0" applyNumberFormat="1" applyBorder="1"/>
    <xf numFmtId="3" fontId="3" fillId="0" borderId="4" xfId="0" applyNumberFormat="1" applyFont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3" fillId="2" borderId="4" xfId="0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0" xfId="0" applyNumberFormat="1" applyFont="1" applyFill="1"/>
    <xf numFmtId="4" fontId="3" fillId="0" borderId="0" xfId="3" applyNumberFormat="1" applyFont="1" applyAlignment="1">
      <alignment horizontal="center"/>
    </xf>
    <xf numFmtId="0" fontId="0" fillId="0" borderId="13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 applyFill="1" applyBorder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Continuous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/>
    <xf numFmtId="4" fontId="4" fillId="0" borderId="4" xfId="0" applyNumberFormat="1" applyFont="1" applyBorder="1"/>
    <xf numFmtId="0" fontId="10" fillId="0" borderId="4" xfId="3" applyFont="1" applyFill="1" applyBorder="1"/>
    <xf numFmtId="0" fontId="0" fillId="0" borderId="0" xfId="0" applyFill="1"/>
    <xf numFmtId="0" fontId="6" fillId="0" borderId="0" xfId="0" applyFont="1" applyFill="1"/>
    <xf numFmtId="0" fontId="8" fillId="0" borderId="0" xfId="0" applyFont="1" applyFill="1"/>
    <xf numFmtId="0" fontId="23" fillId="0" borderId="4" xfId="0" applyFont="1" applyBorder="1"/>
    <xf numFmtId="0" fontId="24" fillId="0" borderId="4" xfId="0" applyFont="1" applyFill="1" applyBorder="1" applyAlignment="1">
      <alignment wrapText="1"/>
    </xf>
    <xf numFmtId="0" fontId="24" fillId="0" borderId="4" xfId="0" applyFont="1" applyBorder="1"/>
    <xf numFmtId="0" fontId="23" fillId="0" borderId="4" xfId="0" applyFont="1" applyBorder="1" applyAlignment="1">
      <alignment wrapText="1"/>
    </xf>
    <xf numFmtId="9" fontId="8" fillId="0" borderId="0" xfId="0" applyNumberFormat="1" applyFont="1" applyFill="1"/>
    <xf numFmtId="0" fontId="23" fillId="0" borderId="4" xfId="0" applyFont="1" applyFill="1" applyBorder="1"/>
    <xf numFmtId="0" fontId="25" fillId="0" borderId="4" xfId="0" applyFont="1" applyFill="1" applyBorder="1"/>
    <xf numFmtId="0" fontId="23" fillId="0" borderId="4" xfId="0" applyFont="1" applyFill="1" applyBorder="1" applyAlignment="1">
      <alignment wrapText="1"/>
    </xf>
    <xf numFmtId="0" fontId="25" fillId="0" borderId="4" xfId="0" applyFont="1" applyFill="1" applyBorder="1" applyAlignment="1">
      <alignment wrapText="1"/>
    </xf>
    <xf numFmtId="0" fontId="0" fillId="0" borderId="24" xfId="0" applyBorder="1" applyAlignment="1">
      <alignment horizontal="right"/>
    </xf>
    <xf numFmtId="0" fontId="23" fillId="0" borderId="11" xfId="0" applyFont="1" applyBorder="1"/>
    <xf numFmtId="0" fontId="0" fillId="0" borderId="11" xfId="0" applyFill="1" applyBorder="1" applyAlignment="1">
      <alignment wrapText="1"/>
    </xf>
    <xf numFmtId="0" fontId="0" fillId="0" borderId="11" xfId="0" applyBorder="1"/>
    <xf numFmtId="4" fontId="22" fillId="6" borderId="17" xfId="0" applyNumberFormat="1" applyFont="1" applyFill="1" applyBorder="1"/>
    <xf numFmtId="4" fontId="8" fillId="6" borderId="17" xfId="0" applyNumberFormat="1" applyFont="1" applyFill="1" applyBorder="1"/>
    <xf numFmtId="4" fontId="22" fillId="0" borderId="17" xfId="0" applyNumberFormat="1" applyFont="1" applyBorder="1"/>
    <xf numFmtId="4" fontId="22" fillId="6" borderId="28" xfId="0" applyNumberFormat="1" applyFont="1" applyFill="1" applyBorder="1"/>
    <xf numFmtId="0" fontId="10" fillId="0" borderId="4" xfId="3" applyFont="1" applyBorder="1"/>
    <xf numFmtId="3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horizontal="right"/>
    </xf>
    <xf numFmtId="4" fontId="30" fillId="0" borderId="0" xfId="5" applyNumberFormat="1" applyFont="1"/>
    <xf numFmtId="4" fontId="26" fillId="6" borderId="17" xfId="0" applyNumberFormat="1" applyFont="1" applyFill="1" applyBorder="1"/>
    <xf numFmtId="4" fontId="27" fillId="0" borderId="17" xfId="0" applyNumberFormat="1" applyFont="1" applyBorder="1"/>
    <xf numFmtId="4" fontId="27" fillId="0" borderId="17" xfId="0" applyNumberFormat="1" applyFont="1" applyFill="1" applyBorder="1"/>
    <xf numFmtId="0" fontId="10" fillId="0" borderId="4" xfId="0" applyFont="1" applyBorder="1"/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/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wrapText="1"/>
    </xf>
    <xf numFmtId="0" fontId="8" fillId="6" borderId="4" xfId="0" applyFont="1" applyFill="1" applyBorder="1"/>
    <xf numFmtId="0" fontId="8" fillId="6" borderId="4" xfId="1" applyNumberFormat="1" applyFont="1" applyFill="1" applyBorder="1" applyAlignment="1">
      <alignment wrapText="1"/>
    </xf>
    <xf numFmtId="0" fontId="12" fillId="6" borderId="4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wrapText="1"/>
    </xf>
    <xf numFmtId="0" fontId="16" fillId="6" borderId="3" xfId="0" applyFont="1" applyFill="1" applyBorder="1" applyAlignment="1">
      <alignment horizontal="center"/>
    </xf>
    <xf numFmtId="3" fontId="10" fillId="0" borderId="4" xfId="4" applyNumberFormat="1" applyFill="1" applyBorder="1"/>
    <xf numFmtId="3" fontId="3" fillId="0" borderId="4" xfId="4" applyNumberFormat="1" applyFont="1" applyFill="1" applyBorder="1"/>
    <xf numFmtId="3" fontId="10" fillId="0" borderId="9" xfId="4" applyNumberFormat="1" applyFill="1" applyBorder="1"/>
    <xf numFmtId="3" fontId="4" fillId="0" borderId="4" xfId="4" applyNumberFormat="1" applyFont="1" applyFill="1" applyBorder="1"/>
    <xf numFmtId="3" fontId="10" fillId="0" borderId="4" xfId="4" applyNumberFormat="1" applyFont="1" applyFill="1" applyBorder="1"/>
    <xf numFmtId="3" fontId="3" fillId="0" borderId="9" xfId="4" applyNumberFormat="1" applyFont="1" applyFill="1" applyBorder="1"/>
    <xf numFmtId="3" fontId="29" fillId="0" borderId="0" xfId="2" applyNumberFormat="1" applyFill="1"/>
    <xf numFmtId="3" fontId="0" fillId="0" borderId="0" xfId="0" applyNumberFormat="1" applyFill="1"/>
    <xf numFmtId="3" fontId="4" fillId="0" borderId="4" xfId="3" applyNumberFormat="1" applyFont="1" applyFill="1" applyBorder="1" applyAlignment="1">
      <alignment horizontal="right"/>
    </xf>
    <xf numFmtId="4" fontId="26" fillId="0" borderId="17" xfId="0" applyNumberFormat="1" applyFont="1" applyBorder="1"/>
    <xf numFmtId="3" fontId="3" fillId="7" borderId="4" xfId="4" applyNumberFormat="1" applyFont="1" applyFill="1" applyBorder="1"/>
    <xf numFmtId="3" fontId="10" fillId="7" borderId="4" xfId="4" applyNumberFormat="1" applyFill="1" applyBorder="1"/>
    <xf numFmtId="3" fontId="4" fillId="7" borderId="4" xfId="4" applyNumberFormat="1" applyFont="1" applyFill="1" applyBorder="1"/>
    <xf numFmtId="0" fontId="28" fillId="0" borderId="4" xfId="3" applyFont="1" applyBorder="1"/>
    <xf numFmtId="4" fontId="28" fillId="0" borderId="19" xfId="3" applyNumberFormat="1" applyFont="1" applyBorder="1" applyAlignment="1">
      <alignment horizontal="right"/>
    </xf>
    <xf numFmtId="0" fontId="28" fillId="0" borderId="4" xfId="3" applyFont="1" applyFill="1" applyBorder="1"/>
    <xf numFmtId="0" fontId="28" fillId="0" borderId="4" xfId="0" applyFont="1" applyBorder="1"/>
    <xf numFmtId="0" fontId="28" fillId="0" borderId="11" xfId="3" applyFont="1" applyBorder="1"/>
    <xf numFmtId="0" fontId="28" fillId="0" borderId="4" xfId="0" applyFont="1" applyFill="1" applyBorder="1" applyAlignment="1">
      <alignment wrapText="1"/>
    </xf>
    <xf numFmtId="0" fontId="28" fillId="0" borderId="4" xfId="0" applyFont="1" applyFill="1" applyBorder="1"/>
    <xf numFmtId="0" fontId="28" fillId="0" borderId="4" xfId="3" applyFont="1" applyFill="1" applyBorder="1" applyAlignment="1">
      <alignment wrapText="1"/>
    </xf>
    <xf numFmtId="0" fontId="28" fillId="0" borderId="4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Fill="1" applyBorder="1"/>
    <xf numFmtId="0" fontId="4" fillId="0" borderId="3" xfId="3" applyFont="1" applyBorder="1" applyAlignment="1">
      <alignment horizontal="center" vertical="top"/>
    </xf>
    <xf numFmtId="0" fontId="2" fillId="0" borderId="3" xfId="3" applyBorder="1" applyAlignment="1">
      <alignment horizontal="center" vertical="top"/>
    </xf>
    <xf numFmtId="0" fontId="28" fillId="0" borderId="3" xfId="3" applyFont="1" applyBorder="1" applyAlignment="1">
      <alignment horizontal="right" vertical="top"/>
    </xf>
    <xf numFmtId="0" fontId="2" fillId="0" borderId="3" xfId="3" applyFill="1" applyBorder="1" applyAlignment="1">
      <alignment horizontal="center" vertical="top"/>
    </xf>
    <xf numFmtId="0" fontId="28" fillId="0" borderId="3" xfId="3" applyFont="1" applyFill="1" applyBorder="1" applyAlignment="1">
      <alignment horizontal="right" vertical="top"/>
    </xf>
    <xf numFmtId="49" fontId="28" fillId="0" borderId="3" xfId="0" applyNumberFormat="1" applyFont="1" applyBorder="1" applyAlignment="1">
      <alignment horizontal="right" vertical="top"/>
    </xf>
    <xf numFmtId="49" fontId="28" fillId="0" borderId="3" xfId="0" applyNumberFormat="1" applyFont="1" applyFill="1" applyBorder="1" applyAlignment="1">
      <alignment horizontal="right" vertical="top"/>
    </xf>
    <xf numFmtId="0" fontId="3" fillId="0" borderId="3" xfId="3" applyFont="1" applyBorder="1" applyAlignment="1">
      <alignment vertical="top"/>
    </xf>
    <xf numFmtId="49" fontId="4" fillId="0" borderId="3" xfId="0" applyNumberFormat="1" applyFont="1" applyBorder="1" applyAlignment="1">
      <alignment horizontal="center" vertical="top"/>
    </xf>
    <xf numFmtId="49" fontId="2" fillId="0" borderId="3" xfId="3" applyNumberFormat="1" applyFont="1" applyBorder="1" applyAlignment="1">
      <alignment horizontal="center" vertical="top"/>
    </xf>
    <xf numFmtId="0" fontId="2" fillId="0" borderId="3" xfId="3" applyFont="1" applyBorder="1"/>
    <xf numFmtId="0" fontId="2" fillId="0" borderId="3" xfId="3" applyFont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0" fontId="2" fillId="0" borderId="4" xfId="3" applyFont="1" applyFill="1" applyBorder="1" applyAlignment="1">
      <alignment wrapText="1"/>
    </xf>
    <xf numFmtId="49" fontId="2" fillId="0" borderId="3" xfId="0" applyNumberFormat="1" applyFont="1" applyBorder="1" applyAlignment="1">
      <alignment horizontal="center" vertical="top"/>
    </xf>
    <xf numFmtId="0" fontId="2" fillId="0" borderId="9" xfId="0" applyFont="1" applyBorder="1" applyAlignment="1">
      <alignment wrapText="1"/>
    </xf>
    <xf numFmtId="0" fontId="18" fillId="0" borderId="26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3" fontId="12" fillId="0" borderId="0" xfId="0" applyNumberFormat="1" applyFont="1" applyFill="1"/>
    <xf numFmtId="3" fontId="8" fillId="0" borderId="0" xfId="0" applyNumberFormat="1" applyFont="1" applyFill="1"/>
    <xf numFmtId="4" fontId="8" fillId="0" borderId="0" xfId="0" applyNumberFormat="1" applyFont="1" applyFill="1"/>
    <xf numFmtId="0" fontId="3" fillId="0" borderId="0" xfId="0" applyFont="1" applyFill="1" applyBorder="1"/>
    <xf numFmtId="3" fontId="0" fillId="0" borderId="0" xfId="0" applyNumberFormat="1" applyFill="1" applyBorder="1"/>
    <xf numFmtId="0" fontId="8" fillId="0" borderId="4" xfId="0" applyFont="1" applyBorder="1" applyAlignment="1">
      <alignment horizontal="center"/>
    </xf>
    <xf numFmtId="4" fontId="8" fillId="0" borderId="19" xfId="3" applyNumberFormat="1" applyFont="1" applyBorder="1" applyAlignment="1">
      <alignment horizontal="right"/>
    </xf>
    <xf numFmtId="3" fontId="4" fillId="0" borderId="33" xfId="0" applyNumberFormat="1" applyFont="1" applyFill="1" applyBorder="1"/>
    <xf numFmtId="3" fontId="0" fillId="0" borderId="4" xfId="0" applyNumberFormat="1" applyFill="1" applyBorder="1"/>
    <xf numFmtId="3" fontId="2" fillId="0" borderId="9" xfId="3" applyNumberFormat="1" applyBorder="1"/>
    <xf numFmtId="3" fontId="3" fillId="3" borderId="9" xfId="3" applyNumberFormat="1" applyFont="1" applyFill="1" applyBorder="1"/>
    <xf numFmtId="3" fontId="4" fillId="0" borderId="9" xfId="3" applyNumberFormat="1" applyFont="1" applyBorder="1"/>
    <xf numFmtId="3" fontId="2" fillId="0" borderId="9" xfId="3" applyNumberFormat="1" applyFill="1" applyBorder="1"/>
    <xf numFmtId="3" fontId="3" fillId="0" borderId="9" xfId="3" applyNumberFormat="1" applyFont="1" applyFill="1" applyBorder="1" applyAlignment="1">
      <alignment horizontal="right"/>
    </xf>
    <xf numFmtId="3" fontId="3" fillId="0" borderId="9" xfId="3" applyNumberFormat="1" applyFont="1" applyBorder="1"/>
    <xf numFmtId="3" fontId="4" fillId="0" borderId="9" xfId="3" applyNumberFormat="1" applyFont="1" applyFill="1" applyBorder="1"/>
    <xf numFmtId="3" fontId="8" fillId="0" borderId="4" xfId="3" applyNumberFormat="1" applyFont="1" applyFill="1" applyBorder="1"/>
    <xf numFmtId="0" fontId="3" fillId="0" borderId="4" xfId="3" applyFont="1" applyFill="1" applyBorder="1"/>
    <xf numFmtId="3" fontId="4" fillId="0" borderId="4" xfId="3" applyNumberFormat="1" applyFont="1" applyFill="1" applyBorder="1" applyAlignment="1">
      <alignment vertical="center"/>
    </xf>
    <xf numFmtId="3" fontId="2" fillId="0" borderId="4" xfId="3" applyNumberFormat="1" applyFont="1" applyBorder="1"/>
    <xf numFmtId="3" fontId="2" fillId="0" borderId="4" xfId="3" applyNumberFormat="1" applyFont="1" applyFill="1" applyBorder="1"/>
    <xf numFmtId="3" fontId="3" fillId="0" borderId="4" xfId="3" applyNumberFormat="1" applyFont="1" applyBorder="1" applyAlignment="1">
      <alignment horizontal="right"/>
    </xf>
    <xf numFmtId="3" fontId="2" fillId="0" borderId="4" xfId="3" applyNumberFormat="1" applyBorder="1"/>
    <xf numFmtId="3" fontId="2" fillId="0" borderId="4" xfId="3" applyNumberFormat="1" applyFill="1" applyBorder="1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4" xfId="3" applyFont="1" applyBorder="1" applyAlignment="1">
      <alignment horizontal="center"/>
    </xf>
    <xf numFmtId="0" fontId="2" fillId="0" borderId="0" xfId="3"/>
    <xf numFmtId="0" fontId="2" fillId="0" borderId="3" xfId="3" applyBorder="1"/>
    <xf numFmtId="0" fontId="2" fillId="0" borderId="4" xfId="3" applyBorder="1"/>
    <xf numFmtId="0" fontId="3" fillId="0" borderId="3" xfId="3" applyFont="1" applyBorder="1"/>
    <xf numFmtId="3" fontId="3" fillId="0" borderId="4" xfId="3" applyNumberFormat="1" applyFont="1" applyBorder="1"/>
    <xf numFmtId="0" fontId="2" fillId="0" borderId="0" xfId="3" applyAlignment="1">
      <alignment horizontal="center"/>
    </xf>
    <xf numFmtId="0" fontId="2" fillId="0" borderId="4" xfId="3" applyFont="1" applyBorder="1"/>
    <xf numFmtId="3" fontId="4" fillId="0" borderId="4" xfId="3" applyNumberFormat="1" applyFont="1" applyBorder="1"/>
    <xf numFmtId="0" fontId="2" fillId="0" borderId="0" xfId="3" applyFont="1" applyAlignment="1">
      <alignment horizontal="left"/>
    </xf>
    <xf numFmtId="3" fontId="3" fillId="3" borderId="4" xfId="3" applyNumberFormat="1" applyFont="1" applyFill="1" applyBorder="1"/>
    <xf numFmtId="0" fontId="6" fillId="0" borderId="0" xfId="3" applyFont="1" applyAlignment="1">
      <alignment horizontal="left"/>
    </xf>
    <xf numFmtId="3" fontId="3" fillId="0" borderId="4" xfId="3" applyNumberFormat="1" applyFont="1" applyFill="1" applyBorder="1"/>
    <xf numFmtId="3" fontId="4" fillId="0" borderId="4" xfId="3" applyNumberFormat="1" applyFont="1" applyFill="1" applyBorder="1"/>
    <xf numFmtId="3" fontId="3" fillId="0" borderId="4" xfId="3" applyNumberFormat="1" applyFont="1" applyFill="1" applyBorder="1" applyAlignment="1">
      <alignment horizontal="right"/>
    </xf>
    <xf numFmtId="0" fontId="3" fillId="0" borderId="9" xfId="3" applyFont="1" applyBorder="1" applyAlignment="1">
      <alignment horizontal="center"/>
    </xf>
    <xf numFmtId="0" fontId="28" fillId="0" borderId="4" xfId="3" applyFont="1" applyBorder="1"/>
    <xf numFmtId="3" fontId="28" fillId="0" borderId="4" xfId="3" applyNumberFormat="1" applyFont="1" applyBorder="1"/>
    <xf numFmtId="4" fontId="28" fillId="0" borderId="19" xfId="3" applyNumberFormat="1" applyFont="1" applyBorder="1" applyAlignment="1">
      <alignment horizontal="right"/>
    </xf>
    <xf numFmtId="3" fontId="28" fillId="0" borderId="4" xfId="3" applyNumberFormat="1" applyFont="1" applyFill="1" applyBorder="1"/>
    <xf numFmtId="3" fontId="28" fillId="0" borderId="4" xfId="3" applyNumberFormat="1" applyFont="1" applyFill="1" applyBorder="1" applyProtection="1">
      <protection locked="0"/>
    </xf>
    <xf numFmtId="0" fontId="2" fillId="0" borderId="13" xfId="3" applyBorder="1" applyAlignment="1">
      <alignment horizontal="center"/>
    </xf>
    <xf numFmtId="0" fontId="31" fillId="0" borderId="4" xfId="3" applyFont="1" applyBorder="1" applyAlignment="1">
      <alignment horizontal="center"/>
    </xf>
    <xf numFmtId="0" fontId="33" fillId="0" borderId="4" xfId="3" applyFont="1" applyBorder="1" applyAlignment="1">
      <alignment horizontal="center"/>
    </xf>
    <xf numFmtId="0" fontId="33" fillId="0" borderId="6" xfId="3" applyFont="1" applyBorder="1" applyAlignment="1">
      <alignment horizontal="center"/>
    </xf>
    <xf numFmtId="0" fontId="33" fillId="0" borderId="0" xfId="3" applyFont="1" applyAlignment="1">
      <alignment horizontal="center"/>
    </xf>
    <xf numFmtId="0" fontId="33" fillId="0" borderId="4" xfId="3" applyFont="1" applyFill="1" applyBorder="1" applyAlignment="1">
      <alignment horizontal="center"/>
    </xf>
    <xf numFmtId="0" fontId="33" fillId="0" borderId="4" xfId="3" applyFont="1" applyBorder="1" applyAlignment="1">
      <alignment horizontal="center" vertical="center"/>
    </xf>
    <xf numFmtId="0" fontId="33" fillId="0" borderId="11" xfId="3" applyFont="1" applyFill="1" applyBorder="1" applyAlignment="1">
      <alignment horizontal="center"/>
    </xf>
    <xf numFmtId="0" fontId="33" fillId="0" borderId="10" xfId="3" applyFont="1" applyBorder="1" applyAlignment="1">
      <alignment horizontal="center"/>
    </xf>
    <xf numFmtId="0" fontId="33" fillId="0" borderId="9" xfId="3" applyFont="1" applyBorder="1" applyAlignment="1">
      <alignment horizontal="center"/>
    </xf>
    <xf numFmtId="0" fontId="33" fillId="0" borderId="11" xfId="3" applyFont="1" applyBorder="1" applyAlignment="1">
      <alignment horizontal="center"/>
    </xf>
    <xf numFmtId="0" fontId="31" fillId="0" borderId="15" xfId="3" applyFont="1" applyBorder="1" applyAlignment="1">
      <alignment horizontal="center"/>
    </xf>
    <xf numFmtId="0" fontId="31" fillId="0" borderId="10" xfId="3" applyFont="1" applyBorder="1" applyAlignment="1">
      <alignment horizontal="center"/>
    </xf>
    <xf numFmtId="0" fontId="18" fillId="0" borderId="9" xfId="3" applyFont="1" applyBorder="1" applyAlignment="1">
      <alignment horizontal="center"/>
    </xf>
    <xf numFmtId="0" fontId="18" fillId="0" borderId="9" xfId="3" applyFont="1" applyBorder="1" applyAlignment="1">
      <alignment horizontal="center" vertical="top"/>
    </xf>
    <xf numFmtId="0" fontId="17" fillId="0" borderId="9" xfId="3" applyFont="1" applyBorder="1" applyAlignment="1">
      <alignment horizontal="center" vertical="top"/>
    </xf>
    <xf numFmtId="0" fontId="34" fillId="0" borderId="9" xfId="3" applyFont="1" applyBorder="1" applyAlignment="1">
      <alignment horizontal="center" vertical="top"/>
    </xf>
    <xf numFmtId="0" fontId="17" fillId="0" borderId="9" xfId="3" applyFont="1" applyFill="1" applyBorder="1" applyAlignment="1">
      <alignment horizontal="center" vertical="top"/>
    </xf>
    <xf numFmtId="0" fontId="34" fillId="0" borderId="9" xfId="3" applyFont="1" applyFill="1" applyBorder="1" applyAlignment="1">
      <alignment horizontal="center" vertical="top"/>
    </xf>
    <xf numFmtId="49" fontId="34" fillId="0" borderId="9" xfId="0" applyNumberFormat="1" applyFont="1" applyBorder="1" applyAlignment="1">
      <alignment horizontal="center" vertical="top"/>
    </xf>
    <xf numFmtId="0" fontId="34" fillId="0" borderId="15" xfId="3" applyFont="1" applyBorder="1" applyAlignment="1">
      <alignment horizontal="center" vertical="top"/>
    </xf>
    <xf numFmtId="49" fontId="34" fillId="0" borderId="9" xfId="0" applyNumberFormat="1" applyFont="1" applyFill="1" applyBorder="1" applyAlignment="1">
      <alignment horizontal="center" vertical="top"/>
    </xf>
    <xf numFmtId="49" fontId="17" fillId="0" borderId="9" xfId="0" applyNumberFormat="1" applyFont="1" applyFill="1" applyBorder="1" applyAlignment="1">
      <alignment horizontal="center" vertical="top"/>
    </xf>
    <xf numFmtId="49" fontId="17" fillId="0" borderId="9" xfId="0" applyNumberFormat="1" applyFont="1" applyBorder="1" applyAlignment="1">
      <alignment horizontal="center" vertical="top"/>
    </xf>
    <xf numFmtId="49" fontId="17" fillId="0" borderId="9" xfId="3" applyNumberFormat="1" applyFont="1" applyBorder="1" applyAlignment="1">
      <alignment horizontal="center" vertical="top"/>
    </xf>
    <xf numFmtId="0" fontId="17" fillId="0" borderId="9" xfId="3" applyFont="1" applyBorder="1" applyAlignment="1">
      <alignment horizontal="center"/>
    </xf>
    <xf numFmtId="0" fontId="17" fillId="0" borderId="35" xfId="3" applyFont="1" applyBorder="1" applyAlignment="1">
      <alignment horizontal="center"/>
    </xf>
    <xf numFmtId="0" fontId="18" fillId="0" borderId="4" xfId="3" applyFont="1" applyBorder="1" applyAlignment="1">
      <alignment horizontal="center"/>
    </xf>
    <xf numFmtId="0" fontId="17" fillId="0" borderId="4" xfId="3" applyFont="1" applyBorder="1" applyAlignment="1">
      <alignment horizontal="center"/>
    </xf>
    <xf numFmtId="0" fontId="17" fillId="0" borderId="6" xfId="3" applyFont="1" applyBorder="1" applyAlignment="1">
      <alignment horizontal="center"/>
    </xf>
    <xf numFmtId="0" fontId="17" fillId="0" borderId="0" xfId="3" applyFont="1" applyAlignment="1">
      <alignment horizontal="center"/>
    </xf>
    <xf numFmtId="0" fontId="17" fillId="0" borderId="4" xfId="3" applyFont="1" applyFill="1" applyBorder="1" applyAlignment="1">
      <alignment horizontal="center"/>
    </xf>
    <xf numFmtId="0" fontId="17" fillId="0" borderId="4" xfId="3" applyFont="1" applyBorder="1" applyAlignment="1">
      <alignment horizontal="center" vertical="center"/>
    </xf>
    <xf numFmtId="0" fontId="17" fillId="0" borderId="11" xfId="3" applyFont="1" applyFill="1" applyBorder="1" applyAlignment="1">
      <alignment horizontal="center"/>
    </xf>
    <xf numFmtId="0" fontId="17" fillId="0" borderId="10" xfId="3" applyFont="1" applyBorder="1" applyAlignment="1">
      <alignment horizontal="center"/>
    </xf>
    <xf numFmtId="0" fontId="17" fillId="0" borderId="11" xfId="3" applyFont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17" fillId="0" borderId="15" xfId="0" applyNumberFormat="1" applyFont="1" applyBorder="1" applyAlignment="1">
      <alignment horizontal="center"/>
    </xf>
    <xf numFmtId="0" fontId="18" fillId="0" borderId="15" xfId="3" applyFont="1" applyBorder="1" applyAlignment="1">
      <alignment horizontal="center"/>
    </xf>
    <xf numFmtId="0" fontId="18" fillId="0" borderId="10" xfId="3" applyFont="1" applyBorder="1" applyAlignment="1">
      <alignment horizontal="center"/>
    </xf>
    <xf numFmtId="164" fontId="21" fillId="0" borderId="13" xfId="0" applyNumberFormat="1" applyFont="1" applyBorder="1" applyAlignment="1"/>
    <xf numFmtId="4" fontId="32" fillId="0" borderId="19" xfId="3" applyNumberFormat="1" applyFont="1" applyBorder="1" applyAlignment="1">
      <alignment horizontal="center"/>
    </xf>
    <xf numFmtId="4" fontId="32" fillId="0" borderId="19" xfId="3" applyNumberFormat="1" applyFont="1" applyFill="1" applyBorder="1"/>
    <xf numFmtId="4" fontId="21" fillId="0" borderId="19" xfId="3" applyNumberFormat="1" applyFont="1" applyFill="1" applyBorder="1"/>
    <xf numFmtId="4" fontId="21" fillId="0" borderId="19" xfId="3" applyNumberFormat="1" applyFont="1" applyBorder="1"/>
    <xf numFmtId="4" fontId="21" fillId="0" borderId="20" xfId="3" applyNumberFormat="1" applyFont="1" applyBorder="1"/>
    <xf numFmtId="4" fontId="21" fillId="0" borderId="0" xfId="3" applyNumberFormat="1" applyFont="1"/>
    <xf numFmtId="4" fontId="32" fillId="0" borderId="20" xfId="3" applyNumberFormat="1" applyFont="1" applyBorder="1"/>
    <xf numFmtId="4" fontId="21" fillId="0" borderId="14" xfId="3" applyNumberFormat="1" applyFont="1" applyBorder="1"/>
    <xf numFmtId="4" fontId="32" fillId="0" borderId="19" xfId="3" applyNumberFormat="1" applyFont="1" applyBorder="1"/>
    <xf numFmtId="49" fontId="33" fillId="0" borderId="4" xfId="0" applyNumberFormat="1" applyFont="1" applyBorder="1" applyAlignment="1">
      <alignment horizontal="center"/>
    </xf>
    <xf numFmtId="49" fontId="33" fillId="0" borderId="11" xfId="0" applyNumberFormat="1" applyFont="1" applyBorder="1" applyAlignment="1">
      <alignment horizontal="center"/>
    </xf>
    <xf numFmtId="0" fontId="1" fillId="0" borderId="4" xfId="3" applyFont="1" applyBorder="1"/>
    <xf numFmtId="3" fontId="4" fillId="0" borderId="9" xfId="12" applyNumberFormat="1" applyFont="1" applyBorder="1"/>
    <xf numFmtId="3" fontId="4" fillId="0" borderId="9" xfId="12" applyNumberFormat="1" applyFont="1" applyFill="1" applyBorder="1"/>
    <xf numFmtId="3" fontId="1" fillId="0" borderId="4" xfId="12" applyNumberFormat="1" applyFont="1" applyBorder="1"/>
    <xf numFmtId="3" fontId="4" fillId="7" borderId="4" xfId="12" applyNumberFormat="1" applyFont="1" applyFill="1" applyBorder="1"/>
    <xf numFmtId="3" fontId="1" fillId="0" borderId="4" xfId="12" applyNumberFormat="1" applyFont="1" applyFill="1" applyBorder="1"/>
    <xf numFmtId="3" fontId="1" fillId="0" borderId="4" xfId="12" applyNumberFormat="1" applyBorder="1"/>
    <xf numFmtId="3" fontId="4" fillId="0" borderId="4" xfId="12" applyNumberFormat="1" applyFont="1" applyBorder="1"/>
    <xf numFmtId="3" fontId="1" fillId="0" borderId="4" xfId="12" applyNumberFormat="1" applyFill="1" applyBorder="1"/>
    <xf numFmtId="3" fontId="4" fillId="0" borderId="4" xfId="12" applyNumberFormat="1" applyFont="1" applyFill="1" applyBorder="1"/>
    <xf numFmtId="0" fontId="23" fillId="0" borderId="4" xfId="11" applyFont="1" applyFill="1" applyBorder="1" applyAlignment="1">
      <alignment wrapText="1"/>
    </xf>
    <xf numFmtId="164" fontId="18" fillId="0" borderId="13" xfId="3" applyNumberFormat="1" applyFont="1" applyBorder="1" applyAlignment="1"/>
    <xf numFmtId="164" fontId="3" fillId="0" borderId="0" xfId="3" applyNumberFormat="1" applyFont="1"/>
    <xf numFmtId="0" fontId="5" fillId="0" borderId="0" xfId="3" applyFont="1" applyBorder="1" applyAlignment="1">
      <alignment horizontal="left"/>
    </xf>
    <xf numFmtId="0" fontId="7" fillId="0" borderId="0" xfId="3" applyFont="1" applyAlignment="1">
      <alignment horizontal="left"/>
    </xf>
    <xf numFmtId="0" fontId="3" fillId="0" borderId="11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 textRotation="90" wrapText="1"/>
    </xf>
    <xf numFmtId="0" fontId="1" fillId="0" borderId="4" xfId="3" applyFont="1" applyFill="1" applyBorder="1" applyAlignment="1">
      <alignment wrapText="1"/>
    </xf>
    <xf numFmtId="0" fontId="1" fillId="3" borderId="4" xfId="3" applyFont="1" applyFill="1" applyBorder="1" applyAlignment="1">
      <alignment wrapText="1"/>
    </xf>
    <xf numFmtId="0" fontId="2" fillId="0" borderId="0" xfId="3" applyFill="1" applyAlignment="1">
      <alignment vertical="center"/>
    </xf>
    <xf numFmtId="3" fontId="14" fillId="6" borderId="42" xfId="3" applyNumberFormat="1" applyFont="1" applyFill="1" applyBorder="1" applyAlignment="1">
      <alignment vertical="center"/>
    </xf>
    <xf numFmtId="0" fontId="14" fillId="6" borderId="42" xfId="3" applyFont="1" applyFill="1" applyBorder="1" applyAlignment="1">
      <alignment vertical="center"/>
    </xf>
    <xf numFmtId="4" fontId="9" fillId="6" borderId="43" xfId="3" applyNumberFormat="1" applyFont="1" applyFill="1" applyBorder="1" applyAlignment="1">
      <alignment horizontal="left" vertical="center"/>
    </xf>
    <xf numFmtId="4" fontId="14" fillId="6" borderId="43" xfId="3" applyNumberFormat="1" applyFont="1" applyFill="1" applyBorder="1" applyAlignment="1">
      <alignment vertical="center"/>
    </xf>
    <xf numFmtId="3" fontId="4" fillId="0" borderId="9" xfId="12" applyNumberFormat="1" applyFont="1" applyFill="1" applyBorder="1" applyAlignment="1">
      <alignment vertical="center"/>
    </xf>
    <xf numFmtId="0" fontId="12" fillId="6" borderId="11" xfId="3" applyFont="1" applyFill="1" applyBorder="1" applyAlignment="1">
      <alignment horizontal="center" vertical="center" wrapText="1"/>
    </xf>
    <xf numFmtId="0" fontId="12" fillId="6" borderId="4" xfId="3" applyFont="1" applyFill="1" applyBorder="1" applyAlignment="1">
      <alignment horizontal="center"/>
    </xf>
    <xf numFmtId="3" fontId="12" fillId="6" borderId="4" xfId="4" applyNumberFormat="1" applyFont="1" applyFill="1" applyBorder="1"/>
    <xf numFmtId="3" fontId="6" fillId="6" borderId="4" xfId="4" applyNumberFormat="1" applyFont="1" applyFill="1" applyBorder="1"/>
    <xf numFmtId="3" fontId="6" fillId="6" borderId="4" xfId="3" applyNumberFormat="1" applyFont="1" applyFill="1" applyBorder="1"/>
    <xf numFmtId="3" fontId="12" fillId="6" borderId="4" xfId="3" applyNumberFormat="1" applyFont="1" applyFill="1" applyBorder="1"/>
    <xf numFmtId="3" fontId="6" fillId="6" borderId="4" xfId="12" applyNumberFormat="1" applyFont="1" applyFill="1" applyBorder="1"/>
    <xf numFmtId="3" fontId="12" fillId="6" borderId="4" xfId="3" applyNumberFormat="1" applyFont="1" applyFill="1" applyBorder="1" applyAlignment="1">
      <alignment horizontal="right"/>
    </xf>
    <xf numFmtId="3" fontId="6" fillId="6" borderId="6" xfId="3" applyNumberFormat="1" applyFont="1" applyFill="1" applyBorder="1"/>
    <xf numFmtId="0" fontId="6" fillId="0" borderId="0" xfId="3" applyFont="1"/>
    <xf numFmtId="3" fontId="12" fillId="6" borderId="4" xfId="3" applyNumberFormat="1" applyFont="1" applyFill="1" applyBorder="1" applyAlignment="1">
      <alignment horizontal="center"/>
    </xf>
    <xf numFmtId="3" fontId="6" fillId="0" borderId="0" xfId="3" applyNumberFormat="1" applyFont="1"/>
    <xf numFmtId="0" fontId="6" fillId="6" borderId="6" xfId="3" applyFont="1" applyFill="1" applyBorder="1"/>
    <xf numFmtId="3" fontId="12" fillId="6" borderId="6" xfId="3" applyNumberFormat="1" applyFont="1" applyFill="1" applyBorder="1"/>
    <xf numFmtId="3" fontId="6" fillId="0" borderId="14" xfId="3" applyNumberFormat="1" applyFont="1" applyBorder="1"/>
    <xf numFmtId="0" fontId="6" fillId="6" borderId="4" xfId="3" applyFont="1" applyFill="1" applyBorder="1"/>
    <xf numFmtId="3" fontId="12" fillId="6" borderId="4" xfId="12" applyNumberFormat="1" applyFont="1" applyFill="1" applyBorder="1"/>
    <xf numFmtId="0" fontId="12" fillId="6" borderId="9" xfId="3" applyFont="1" applyFill="1" applyBorder="1" applyAlignment="1">
      <alignment horizontal="center"/>
    </xf>
    <xf numFmtId="3" fontId="12" fillId="6" borderId="9" xfId="3" applyNumberFormat="1" applyFont="1" applyFill="1" applyBorder="1" applyAlignment="1">
      <alignment horizontal="right"/>
    </xf>
    <xf numFmtId="3" fontId="6" fillId="6" borderId="9" xfId="3" applyNumberFormat="1" applyFont="1" applyFill="1" applyBorder="1"/>
    <xf numFmtId="3" fontId="12" fillId="6" borderId="9" xfId="3" applyNumberFormat="1" applyFont="1" applyFill="1" applyBorder="1"/>
    <xf numFmtId="3" fontId="12" fillId="6" borderId="9" xfId="4" applyNumberFormat="1" applyFont="1" applyFill="1" applyBorder="1"/>
    <xf numFmtId="0" fontId="12" fillId="6" borderId="4" xfId="3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6" borderId="11" xfId="3" applyFont="1" applyFill="1" applyBorder="1" applyAlignment="1">
      <alignment horizontal="center" vertical="center" wrapText="1"/>
    </xf>
    <xf numFmtId="3" fontId="6" fillId="6" borderId="4" xfId="3" applyNumberFormat="1" applyFont="1" applyFill="1" applyBorder="1" applyAlignment="1">
      <alignment horizontal="right"/>
    </xf>
    <xf numFmtId="3" fontId="35" fillId="6" borderId="4" xfId="3" applyNumberFormat="1" applyFont="1" applyFill="1" applyBorder="1"/>
    <xf numFmtId="3" fontId="6" fillId="6" borderId="4" xfId="3" applyNumberFormat="1" applyFont="1" applyFill="1" applyBorder="1" applyProtection="1">
      <protection locked="0"/>
    </xf>
    <xf numFmtId="3" fontId="35" fillId="6" borderId="4" xfId="3" applyNumberFormat="1" applyFont="1" applyFill="1" applyBorder="1" applyProtection="1">
      <protection locked="0"/>
    </xf>
    <xf numFmtId="0" fontId="3" fillId="6" borderId="3" xfId="3" applyFont="1" applyFill="1" applyBorder="1" applyAlignment="1">
      <alignment horizontal="center"/>
    </xf>
    <xf numFmtId="0" fontId="3" fillId="6" borderId="9" xfId="3" applyFont="1" applyFill="1" applyBorder="1" applyAlignment="1">
      <alignment horizontal="center"/>
    </xf>
    <xf numFmtId="0" fontId="3" fillId="6" borderId="4" xfId="3" applyFont="1" applyFill="1" applyBorder="1" applyAlignment="1">
      <alignment horizontal="left"/>
    </xf>
    <xf numFmtId="3" fontId="3" fillId="6" borderId="4" xfId="3" applyNumberFormat="1" applyFont="1" applyFill="1" applyBorder="1" applyAlignment="1">
      <alignment horizontal="right"/>
    </xf>
    <xf numFmtId="4" fontId="3" fillId="6" borderId="19" xfId="3" applyNumberFormat="1" applyFont="1" applyFill="1" applyBorder="1" applyAlignment="1">
      <alignment horizontal="right"/>
    </xf>
    <xf numFmtId="0" fontId="3" fillId="6" borderId="3" xfId="3" applyFont="1" applyFill="1" applyBorder="1" applyAlignment="1">
      <alignment horizontal="center" vertical="top"/>
    </xf>
    <xf numFmtId="0" fontId="18" fillId="6" borderId="9" xfId="3" applyFont="1" applyFill="1" applyBorder="1" applyAlignment="1">
      <alignment horizontal="center" vertical="top"/>
    </xf>
    <xf numFmtId="0" fontId="3" fillId="6" borderId="4" xfId="3" applyFont="1" applyFill="1" applyBorder="1"/>
    <xf numFmtId="3" fontId="3" fillId="6" borderId="4" xfId="3" applyNumberFormat="1" applyFont="1" applyFill="1" applyBorder="1"/>
    <xf numFmtId="4" fontId="8" fillId="6" borderId="19" xfId="3" applyNumberFormat="1" applyFont="1" applyFill="1" applyBorder="1" applyAlignment="1">
      <alignment horizontal="right"/>
    </xf>
    <xf numFmtId="49" fontId="3" fillId="6" borderId="3" xfId="0" applyNumberFormat="1" applyFont="1" applyFill="1" applyBorder="1" applyAlignment="1">
      <alignment horizontal="center" vertical="top"/>
    </xf>
    <xf numFmtId="49" fontId="18" fillId="6" borderId="9" xfId="0" applyNumberFormat="1" applyFont="1" applyFill="1" applyBorder="1" applyAlignment="1">
      <alignment horizontal="center" vertical="top"/>
    </xf>
    <xf numFmtId="0" fontId="3" fillId="6" borderId="4" xfId="0" applyFont="1" applyFill="1" applyBorder="1"/>
    <xf numFmtId="49" fontId="3" fillId="6" borderId="3" xfId="3" applyNumberFormat="1" applyFont="1" applyFill="1" applyBorder="1" applyAlignment="1">
      <alignment horizontal="center" vertical="top"/>
    </xf>
    <xf numFmtId="49" fontId="18" fillId="6" borderId="9" xfId="3" applyNumberFormat="1" applyFont="1" applyFill="1" applyBorder="1" applyAlignment="1">
      <alignment horizontal="center" vertical="top"/>
    </xf>
    <xf numFmtId="0" fontId="22" fillId="2" borderId="2" xfId="0" applyFont="1" applyFill="1" applyBorder="1" applyAlignment="1">
      <alignment horizontal="center" vertical="center" wrapText="1"/>
    </xf>
    <xf numFmtId="3" fontId="22" fillId="6" borderId="4" xfId="0" applyNumberFormat="1" applyFont="1" applyFill="1" applyBorder="1"/>
    <xf numFmtId="3" fontId="22" fillId="6" borderId="8" xfId="0" applyNumberFormat="1" applyFont="1" applyFill="1" applyBorder="1"/>
    <xf numFmtId="3" fontId="22" fillId="0" borderId="8" xfId="0" applyNumberFormat="1" applyFont="1" applyBorder="1"/>
    <xf numFmtId="3" fontId="36" fillId="0" borderId="8" xfId="0" applyNumberFormat="1" applyFont="1" applyBorder="1"/>
    <xf numFmtId="3" fontId="36" fillId="0" borderId="8" xfId="0" applyNumberFormat="1" applyFont="1" applyFill="1" applyBorder="1"/>
    <xf numFmtId="3" fontId="22" fillId="0" borderId="8" xfId="0" applyNumberFormat="1" applyFont="1" applyFill="1" applyBorder="1"/>
    <xf numFmtId="3" fontId="36" fillId="0" borderId="26" xfId="0" applyNumberFormat="1" applyFont="1" applyFill="1" applyBorder="1"/>
    <xf numFmtId="3" fontId="37" fillId="0" borderId="8" xfId="0" applyNumberFormat="1" applyFont="1" applyFill="1" applyBorder="1"/>
    <xf numFmtId="3" fontId="36" fillId="0" borderId="26" xfId="0" applyNumberFormat="1" applyFont="1" applyBorder="1"/>
    <xf numFmtId="3" fontId="22" fillId="0" borderId="4" xfId="0" applyNumberFormat="1" applyFont="1" applyBorder="1"/>
    <xf numFmtId="0" fontId="36" fillId="0" borderId="6" xfId="0" applyFont="1" applyBorder="1"/>
    <xf numFmtId="3" fontId="22" fillId="6" borderId="29" xfId="0" applyNumberFormat="1" applyFont="1" applyFill="1" applyBorder="1"/>
    <xf numFmtId="0" fontId="36" fillId="0" borderId="0" xfId="0" applyFont="1"/>
    <xf numFmtId="0" fontId="0" fillId="0" borderId="0" xfId="0"/>
    <xf numFmtId="3" fontId="1" fillId="0" borderId="4" xfId="0" applyNumberFormat="1" applyFont="1" applyFill="1" applyBorder="1" applyAlignment="1"/>
    <xf numFmtId="3" fontId="1" fillId="0" borderId="4" xfId="0" applyNumberFormat="1" applyFont="1" applyFill="1" applyBorder="1" applyAlignment="1">
      <alignment horizontal="right" vertical="center"/>
    </xf>
    <xf numFmtId="3" fontId="1" fillId="0" borderId="21" xfId="0" applyNumberFormat="1" applyFont="1" applyFill="1" applyBorder="1" applyAlignment="1">
      <alignment horizontal="right" vertical="center"/>
    </xf>
    <xf numFmtId="0" fontId="21" fillId="0" borderId="0" xfId="0" applyFont="1"/>
    <xf numFmtId="0" fontId="32" fillId="6" borderId="4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 wrapText="1"/>
    </xf>
    <xf numFmtId="0" fontId="21" fillId="0" borderId="0" xfId="0" applyFont="1" applyBorder="1" applyAlignment="1"/>
    <xf numFmtId="0" fontId="32" fillId="6" borderId="4" xfId="0" applyFont="1" applyFill="1" applyBorder="1" applyAlignment="1"/>
    <xf numFmtId="3" fontId="32" fillId="6" borderId="4" xfId="0" applyNumberFormat="1" applyFont="1" applyFill="1" applyBorder="1" applyAlignment="1"/>
    <xf numFmtId="2" fontId="32" fillId="6" borderId="4" xfId="0" applyNumberFormat="1" applyFont="1" applyFill="1" applyBorder="1" applyAlignment="1"/>
    <xf numFmtId="0" fontId="21" fillId="0" borderId="4" xfId="0" applyFont="1" applyFill="1" applyBorder="1" applyAlignment="1"/>
    <xf numFmtId="0" fontId="38" fillId="0" borderId="4" xfId="0" applyFont="1" applyFill="1" applyBorder="1" applyAlignment="1">
      <alignment horizontal="center"/>
    </xf>
    <xf numFmtId="3" fontId="21" fillId="0" borderId="4" xfId="0" applyNumberFormat="1" applyFont="1" applyFill="1" applyBorder="1" applyAlignment="1"/>
    <xf numFmtId="2" fontId="21" fillId="0" borderId="4" xfId="0" applyNumberFormat="1" applyFont="1" applyFill="1" applyBorder="1" applyAlignment="1">
      <alignment horizontal="right"/>
    </xf>
    <xf numFmtId="0" fontId="21" fillId="0" borderId="4" xfId="0" applyFont="1" applyFill="1" applyBorder="1" applyAlignment="1">
      <alignment horizontal="left" vertical="center"/>
    </xf>
    <xf numFmtId="0" fontId="38" fillId="0" borderId="4" xfId="0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right" vertical="center"/>
    </xf>
    <xf numFmtId="2" fontId="21" fillId="0" borderId="4" xfId="0" applyNumberFormat="1" applyFont="1" applyFill="1" applyBorder="1" applyAlignment="1">
      <alignment horizontal="right" vertical="center"/>
    </xf>
    <xf numFmtId="0" fontId="32" fillId="4" borderId="4" xfId="0" applyFont="1" applyFill="1" applyBorder="1" applyAlignment="1"/>
    <xf numFmtId="0" fontId="39" fillId="4" borderId="4" xfId="0" applyFont="1" applyFill="1" applyBorder="1" applyAlignment="1">
      <alignment horizontal="center"/>
    </xf>
    <xf numFmtId="3" fontId="32" fillId="4" borderId="4" xfId="0" applyNumberFormat="1" applyFont="1" applyFill="1" applyBorder="1" applyAlignment="1"/>
    <xf numFmtId="2" fontId="32" fillId="4" borderId="4" xfId="0" applyNumberFormat="1" applyFont="1" applyFill="1" applyBorder="1" applyAlignment="1">
      <alignment horizontal="right" vertical="center"/>
    </xf>
    <xf numFmtId="0" fontId="32" fillId="0" borderId="0" xfId="0" applyFont="1"/>
    <xf numFmtId="0" fontId="32" fillId="0" borderId="0" xfId="0" applyFont="1" applyFill="1" applyBorder="1" applyAlignment="1"/>
    <xf numFmtId="0" fontId="32" fillId="0" borderId="0" xfId="0" applyFont="1" applyBorder="1" applyAlignment="1"/>
    <xf numFmtId="0" fontId="21" fillId="0" borderId="21" xfId="0" applyFont="1" applyFill="1" applyBorder="1" applyAlignment="1">
      <alignment horizontal="left" vertical="center"/>
    </xf>
    <xf numFmtId="0" fontId="38" fillId="0" borderId="21" xfId="0" applyFont="1" applyFill="1" applyBorder="1" applyAlignment="1">
      <alignment horizontal="center" vertical="center"/>
    </xf>
    <xf numFmtId="3" fontId="21" fillId="0" borderId="21" xfId="0" applyNumberFormat="1" applyFont="1" applyFill="1" applyBorder="1" applyAlignment="1">
      <alignment horizontal="right" vertical="center"/>
    </xf>
    <xf numFmtId="2" fontId="21" fillId="0" borderId="21" xfId="0" applyNumberFormat="1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left" vertical="center"/>
    </xf>
    <xf numFmtId="0" fontId="39" fillId="4" borderId="21" xfId="0" applyFont="1" applyFill="1" applyBorder="1" applyAlignment="1">
      <alignment horizontal="center" vertical="center"/>
    </xf>
    <xf numFmtId="3" fontId="32" fillId="4" borderId="21" xfId="0" applyNumberFormat="1" applyFont="1" applyFill="1" applyBorder="1" applyAlignment="1"/>
    <xf numFmtId="2" fontId="32" fillId="4" borderId="21" xfId="0" applyNumberFormat="1" applyFont="1" applyFill="1" applyBorder="1" applyAlignment="1">
      <alignment horizontal="right" vertical="center"/>
    </xf>
    <xf numFmtId="0" fontId="32" fillId="4" borderId="22" xfId="0" applyFont="1" applyFill="1" applyBorder="1" applyAlignment="1"/>
    <xf numFmtId="0" fontId="39" fillId="4" borderId="22" xfId="0" applyFont="1" applyFill="1" applyBorder="1" applyAlignment="1">
      <alignment horizontal="center"/>
    </xf>
    <xf numFmtId="3" fontId="32" fillId="4" borderId="22" xfId="0" applyNumberFormat="1" applyFont="1" applyFill="1" applyBorder="1" applyAlignment="1"/>
    <xf numFmtId="2" fontId="32" fillId="4" borderId="22" xfId="0" applyNumberFormat="1" applyFont="1" applyFill="1" applyBorder="1" applyAlignment="1">
      <alignment horizontal="right" vertical="center"/>
    </xf>
    <xf numFmtId="3" fontId="32" fillId="4" borderId="21" xfId="0" applyNumberFormat="1" applyFont="1" applyFill="1" applyBorder="1" applyAlignment="1">
      <alignment vertical="center"/>
    </xf>
    <xf numFmtId="0" fontId="32" fillId="4" borderId="4" xfId="0" applyFont="1" applyFill="1" applyBorder="1" applyAlignment="1">
      <alignment wrapText="1"/>
    </xf>
    <xf numFmtId="0" fontId="39" fillId="4" borderId="4" xfId="0" applyFont="1" applyFill="1" applyBorder="1" applyAlignment="1">
      <alignment horizontal="center" wrapText="1"/>
    </xf>
    <xf numFmtId="3" fontId="32" fillId="4" borderId="4" xfId="0" applyNumberFormat="1" applyFont="1" applyFill="1" applyBorder="1" applyAlignment="1">
      <alignment vertical="center"/>
    </xf>
    <xf numFmtId="0" fontId="32" fillId="0" borderId="23" xfId="0" applyFont="1" applyFill="1" applyBorder="1" applyAlignment="1"/>
    <xf numFmtId="0" fontId="39" fillId="0" borderId="23" xfId="0" applyFont="1" applyFill="1" applyBorder="1" applyAlignment="1">
      <alignment horizontal="center"/>
    </xf>
    <xf numFmtId="4" fontId="21" fillId="0" borderId="23" xfId="0" applyNumberFormat="1" applyFont="1" applyFill="1" applyBorder="1" applyAlignment="1"/>
    <xf numFmtId="2" fontId="21" fillId="0" borderId="23" xfId="0" applyNumberFormat="1" applyFont="1" applyFill="1" applyBorder="1" applyAlignment="1">
      <alignment horizontal="right" vertical="center"/>
    </xf>
    <xf numFmtId="3" fontId="21" fillId="0" borderId="0" xfId="0" applyNumberFormat="1" applyFont="1" applyBorder="1" applyAlignment="1"/>
    <xf numFmtId="0" fontId="8" fillId="6" borderId="4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/>
    <xf numFmtId="3" fontId="8" fillId="4" borderId="4" xfId="0" applyNumberFormat="1" applyFont="1" applyFill="1" applyBorder="1" applyAlignment="1"/>
    <xf numFmtId="3" fontId="8" fillId="4" borderId="21" xfId="0" applyNumberFormat="1" applyFont="1" applyFill="1" applyBorder="1" applyAlignment="1"/>
    <xf numFmtId="3" fontId="8" fillId="4" borderId="22" xfId="0" applyNumberFormat="1" applyFont="1" applyFill="1" applyBorder="1" applyAlignment="1"/>
    <xf numFmtId="3" fontId="8" fillId="4" borderId="21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vertical="center"/>
    </xf>
    <xf numFmtId="4" fontId="1" fillId="0" borderId="23" xfId="0" applyNumberFormat="1" applyFont="1" applyFill="1" applyBorder="1" applyAlignment="1"/>
    <xf numFmtId="0" fontId="40" fillId="0" borderId="0" xfId="0" applyFont="1"/>
    <xf numFmtId="0" fontId="41" fillId="0" borderId="4" xfId="0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 wrapText="1"/>
    </xf>
    <xf numFmtId="0" fontId="40" fillId="0" borderId="0" xfId="0" applyFont="1" applyBorder="1" applyAlignment="1"/>
    <xf numFmtId="0" fontId="18" fillId="0" borderId="3" xfId="3" applyFont="1" applyBorder="1" applyAlignment="1">
      <alignment horizontal="center"/>
    </xf>
    <xf numFmtId="0" fontId="18" fillId="0" borderId="19" xfId="3" applyFont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0" fontId="0" fillId="0" borderId="44" xfId="0" applyBorder="1"/>
    <xf numFmtId="0" fontId="33" fillId="0" borderId="57" xfId="0" applyFont="1" applyBorder="1" applyAlignment="1">
      <alignment horizontal="center"/>
    </xf>
    <xf numFmtId="0" fontId="33" fillId="0" borderId="0" xfId="0" applyFont="1"/>
    <xf numFmtId="0" fontId="33" fillId="0" borderId="45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0" fontId="33" fillId="0" borderId="50" xfId="0" applyFont="1" applyBorder="1" applyAlignment="1">
      <alignment horizontal="left"/>
    </xf>
    <xf numFmtId="0" fontId="33" fillId="0" borderId="51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53" xfId="0" applyFont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 wrapText="1"/>
    </xf>
    <xf numFmtId="3" fontId="3" fillId="6" borderId="4" xfId="0" applyNumberFormat="1" applyFont="1" applyFill="1" applyBorder="1" applyAlignment="1">
      <alignment horizontal="right" vertical="center"/>
    </xf>
    <xf numFmtId="4" fontId="3" fillId="6" borderId="4" xfId="0" applyNumberFormat="1" applyFont="1" applyFill="1" applyBorder="1" applyAlignment="1">
      <alignment vertical="center"/>
    </xf>
    <xf numFmtId="49" fontId="3" fillId="6" borderId="4" xfId="0" applyNumberFormat="1" applyFont="1" applyFill="1" applyBorder="1" applyAlignment="1">
      <alignment horizontal="center" vertical="center" wrapText="1"/>
    </xf>
    <xf numFmtId="167" fontId="3" fillId="6" borderId="4" xfId="0" applyNumberFormat="1" applyFont="1" applyFill="1" applyBorder="1" applyAlignment="1">
      <alignment horizontal="left" vertical="center" wrapText="1"/>
    </xf>
    <xf numFmtId="4" fontId="3" fillId="6" borderId="4" xfId="0" applyNumberFormat="1" applyFont="1" applyFill="1" applyBorder="1"/>
    <xf numFmtId="0" fontId="18" fillId="6" borderId="4" xfId="3" applyFont="1" applyFill="1" applyBorder="1" applyAlignment="1">
      <alignment horizontal="center"/>
    </xf>
    <xf numFmtId="0" fontId="18" fillId="0" borderId="0" xfId="3" applyFont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" fillId="0" borderId="4" xfId="3" applyFont="1" applyBorder="1" applyAlignment="1">
      <alignment wrapText="1"/>
    </xf>
    <xf numFmtId="0" fontId="0" fillId="0" borderId="0" xfId="0"/>
    <xf numFmtId="0" fontId="7" fillId="0" borderId="0" xfId="3" applyFont="1" applyAlignment="1">
      <alignment horizontal="left"/>
    </xf>
    <xf numFmtId="0" fontId="9" fillId="6" borderId="42" xfId="3" applyFont="1" applyFill="1" applyBorder="1" applyAlignment="1">
      <alignment horizontal="left" vertical="center"/>
    </xf>
    <xf numFmtId="0" fontId="3" fillId="0" borderId="13" xfId="3" applyFont="1" applyBorder="1" applyAlignment="1">
      <alignment horizontal="right"/>
    </xf>
    <xf numFmtId="0" fontId="0" fillId="0" borderId="0" xfId="0" applyBorder="1"/>
    <xf numFmtId="3" fontId="6" fillId="6" borderId="4" xfId="4" applyNumberFormat="1" applyFont="1" applyFill="1" applyBorder="1" applyAlignment="1">
      <alignment vertical="center"/>
    </xf>
    <xf numFmtId="0" fontId="1" fillId="0" borderId="4" xfId="0" applyFont="1" applyFill="1" applyBorder="1"/>
    <xf numFmtId="0" fontId="1" fillId="0" borderId="0" xfId="0" applyFont="1" applyFill="1"/>
    <xf numFmtId="3" fontId="43" fillId="6" borderId="4" xfId="3" applyNumberFormat="1" applyFont="1" applyFill="1" applyBorder="1"/>
    <xf numFmtId="3" fontId="7" fillId="0" borderId="0" xfId="3" applyNumberFormat="1" applyFont="1" applyAlignment="1">
      <alignment horizontal="left"/>
    </xf>
    <xf numFmtId="0" fontId="0" fillId="0" borderId="0" xfId="0"/>
    <xf numFmtId="0" fontId="3" fillId="2" borderId="16" xfId="12" applyFont="1" applyFill="1" applyBorder="1" applyAlignment="1">
      <alignment horizontal="center" vertical="center" wrapText="1"/>
    </xf>
    <xf numFmtId="0" fontId="26" fillId="0" borderId="26" xfId="12" applyFont="1" applyFill="1" applyBorder="1" applyAlignment="1">
      <alignment horizontal="center" vertical="center" wrapText="1"/>
    </xf>
    <xf numFmtId="0" fontId="18" fillId="0" borderId="17" xfId="12" applyFont="1" applyFill="1" applyBorder="1" applyAlignment="1">
      <alignment horizontal="center" vertical="center" wrapText="1"/>
    </xf>
    <xf numFmtId="4" fontId="1" fillId="0" borderId="17" xfId="0" applyNumberFormat="1" applyFont="1" applyFill="1" applyBorder="1"/>
    <xf numFmtId="43" fontId="8" fillId="0" borderId="0" xfId="13" applyFont="1" applyFill="1"/>
    <xf numFmtId="4" fontId="1" fillId="0" borderId="27" xfId="0" applyNumberFormat="1" applyFont="1" applyBorder="1"/>
    <xf numFmtId="4" fontId="1" fillId="0" borderId="17" xfId="0" applyNumberFormat="1" applyFont="1" applyBorder="1"/>
    <xf numFmtId="0" fontId="0" fillId="0" borderId="0" xfId="0" applyFill="1" applyBorder="1"/>
    <xf numFmtId="0" fontId="1" fillId="0" borderId="3" xfId="0" applyFont="1" applyBorder="1" applyAlignment="1">
      <alignment horizontal="right"/>
    </xf>
    <xf numFmtId="4" fontId="1" fillId="0" borderId="27" xfId="0" applyNumberFormat="1" applyFont="1" applyFill="1" applyBorder="1"/>
    <xf numFmtId="0" fontId="1" fillId="0" borderId="4" xfId="0" applyFont="1" applyFill="1" applyBorder="1" applyAlignment="1">
      <alignment wrapText="1"/>
    </xf>
    <xf numFmtId="0" fontId="1" fillId="0" borderId="24" xfId="0" applyFont="1" applyBorder="1" applyAlignment="1">
      <alignment horizontal="right"/>
    </xf>
    <xf numFmtId="0" fontId="1" fillId="0" borderId="4" xfId="0" applyFont="1" applyBorder="1" applyAlignment="1">
      <alignment wrapText="1"/>
    </xf>
    <xf numFmtId="4" fontId="1" fillId="0" borderId="30" xfId="0" applyNumberFormat="1" applyFont="1" applyBorder="1"/>
    <xf numFmtId="3" fontId="36" fillId="0" borderId="33" xfId="0" applyNumberFormat="1" applyFont="1" applyFill="1" applyBorder="1"/>
    <xf numFmtId="3" fontId="1" fillId="0" borderId="0" xfId="0" applyNumberFormat="1" applyFont="1" applyFill="1"/>
    <xf numFmtId="0" fontId="0" fillId="0" borderId="0" xfId="0"/>
    <xf numFmtId="0" fontId="33" fillId="0" borderId="50" xfId="0" applyFont="1" applyBorder="1" applyAlignment="1">
      <alignment horizontal="left"/>
    </xf>
    <xf numFmtId="0" fontId="7" fillId="0" borderId="0" xfId="3" applyFont="1" applyAlignment="1">
      <alignment horizontal="left"/>
    </xf>
    <xf numFmtId="0" fontId="9" fillId="6" borderId="42" xfId="3" applyFont="1" applyFill="1" applyBorder="1" applyAlignment="1">
      <alignment horizontal="left" vertical="center"/>
    </xf>
    <xf numFmtId="0" fontId="0" fillId="0" borderId="0" xfId="0" applyBorder="1" applyAlignment="1"/>
    <xf numFmtId="3" fontId="36" fillId="0" borderId="0" xfId="0" applyNumberFormat="1" applyFont="1" applyFill="1" applyBorder="1"/>
    <xf numFmtId="4" fontId="0" fillId="0" borderId="0" xfId="0" applyNumberFormat="1" applyFill="1"/>
    <xf numFmtId="4" fontId="1" fillId="0" borderId="0" xfId="0" applyNumberFormat="1" applyFont="1" applyFill="1"/>
    <xf numFmtId="0" fontId="3" fillId="0" borderId="0" xfId="3" applyFont="1" applyFill="1"/>
    <xf numFmtId="0" fontId="1" fillId="0" borderId="0" xfId="0" applyFont="1"/>
    <xf numFmtId="0" fontId="0" fillId="0" borderId="61" xfId="0" applyBorder="1" applyAlignment="1">
      <alignment horizontal="center"/>
    </xf>
    <xf numFmtId="0" fontId="1" fillId="0" borderId="0" xfId="0" applyFont="1" applyAlignment="1">
      <alignment horizontal="center"/>
    </xf>
    <xf numFmtId="3" fontId="22" fillId="6" borderId="4" xfId="0" applyNumberFormat="1" applyFont="1" applyFill="1" applyBorder="1" applyAlignment="1"/>
    <xf numFmtId="3" fontId="36" fillId="0" borderId="4" xfId="0" applyNumberFormat="1" applyFont="1" applyFill="1" applyBorder="1" applyAlignment="1"/>
    <xf numFmtId="3" fontId="22" fillId="4" borderId="4" xfId="0" applyNumberFormat="1" applyFont="1" applyFill="1" applyBorder="1" applyAlignment="1"/>
    <xf numFmtId="3" fontId="36" fillId="0" borderId="4" xfId="0" applyNumberFormat="1" applyFont="1" applyFill="1" applyBorder="1" applyAlignment="1">
      <alignment horizontal="right" vertical="center"/>
    </xf>
    <xf numFmtId="3" fontId="36" fillId="0" borderId="21" xfId="0" applyNumberFormat="1" applyFont="1" applyFill="1" applyBorder="1" applyAlignment="1">
      <alignment horizontal="right" vertical="center"/>
    </xf>
    <xf numFmtId="3" fontId="22" fillId="4" borderId="21" xfId="0" applyNumberFormat="1" applyFont="1" applyFill="1" applyBorder="1" applyAlignment="1"/>
    <xf numFmtId="3" fontId="22" fillId="4" borderId="22" xfId="0" applyNumberFormat="1" applyFont="1" applyFill="1" applyBorder="1" applyAlignment="1"/>
    <xf numFmtId="3" fontId="22" fillId="4" borderId="21" xfId="0" applyNumberFormat="1" applyFont="1" applyFill="1" applyBorder="1" applyAlignment="1">
      <alignment vertical="center"/>
    </xf>
    <xf numFmtId="3" fontId="22" fillId="4" borderId="4" xfId="0" applyNumberFormat="1" applyFont="1" applyFill="1" applyBorder="1" applyAlignment="1">
      <alignment vertical="center"/>
    </xf>
    <xf numFmtId="4" fontId="36" fillId="0" borderId="23" xfId="0" applyNumberFormat="1" applyFont="1" applyFill="1" applyBorder="1" applyAlignment="1"/>
    <xf numFmtId="0" fontId="0" fillId="0" borderId="0" xfId="0"/>
    <xf numFmtId="43" fontId="0" fillId="0" borderId="0" xfId="14" applyFont="1"/>
    <xf numFmtId="43" fontId="0" fillId="0" borderId="0" xfId="0" applyNumberFormat="1"/>
    <xf numFmtId="0" fontId="2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1" fillId="0" borderId="0" xfId="0" applyFont="1" applyAlignment="1">
      <alignment horizontal="left"/>
    </xf>
    <xf numFmtId="43" fontId="45" fillId="0" borderId="0" xfId="0" applyNumberFormat="1" applyFont="1" applyAlignment="1">
      <alignment horizontal="justify"/>
    </xf>
    <xf numFmtId="0" fontId="1" fillId="0" borderId="0" xfId="0" applyFont="1" applyBorder="1" applyAlignment="1"/>
    <xf numFmtId="43" fontId="0" fillId="0" borderId="0" xfId="14" applyFont="1" applyBorder="1" applyAlignment="1"/>
    <xf numFmtId="43" fontId="26" fillId="0" borderId="0" xfId="0" applyNumberFormat="1" applyFont="1" applyFill="1"/>
    <xf numFmtId="43" fontId="0" fillId="0" borderId="0" xfId="0" applyNumberFormat="1" applyFill="1"/>
    <xf numFmtId="3" fontId="6" fillId="0" borderId="0" xfId="0" applyNumberFormat="1" applyFont="1" applyFill="1"/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3" fillId="7" borderId="0" xfId="0" applyFont="1" applyFill="1" applyAlignment="1">
      <alignment horizontal="center" wrapText="1"/>
    </xf>
    <xf numFmtId="0" fontId="0" fillId="0" borderId="0" xfId="0"/>
    <xf numFmtId="0" fontId="0" fillId="7" borderId="0" xfId="0" applyFill="1" applyAlignment="1"/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33" fillId="0" borderId="54" xfId="0" applyFont="1" applyBorder="1" applyAlignment="1">
      <alignment horizontal="left"/>
    </xf>
    <xf numFmtId="0" fontId="33" fillId="0" borderId="55" xfId="0" applyFont="1" applyBorder="1" applyAlignment="1">
      <alignment horizontal="left"/>
    </xf>
    <xf numFmtId="0" fontId="33" fillId="0" borderId="56" xfId="0" applyFont="1" applyBorder="1" applyAlignment="1">
      <alignment horizontal="left"/>
    </xf>
    <xf numFmtId="0" fontId="33" fillId="0" borderId="46" xfId="0" applyFont="1" applyBorder="1" applyAlignment="1">
      <alignment horizontal="left"/>
    </xf>
    <xf numFmtId="0" fontId="33" fillId="0" borderId="47" xfId="0" applyFont="1" applyBorder="1" applyAlignment="1">
      <alignment horizontal="left"/>
    </xf>
    <xf numFmtId="0" fontId="33" fillId="0" borderId="48" xfId="0" applyFont="1" applyBorder="1" applyAlignment="1">
      <alignment horizontal="left"/>
    </xf>
    <xf numFmtId="0" fontId="33" fillId="0" borderId="50" xfId="0" applyFont="1" applyBorder="1" applyAlignment="1">
      <alignment horizontal="left"/>
    </xf>
    <xf numFmtId="0" fontId="33" fillId="0" borderId="51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58" xfId="0" applyFont="1" applyBorder="1" applyAlignment="1">
      <alignment horizontal="left"/>
    </xf>
    <xf numFmtId="0" fontId="33" fillId="0" borderId="59" xfId="0" applyFont="1" applyBorder="1" applyAlignment="1">
      <alignment horizontal="left"/>
    </xf>
    <xf numFmtId="0" fontId="33" fillId="0" borderId="60" xfId="0" applyFont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3" fillId="6" borderId="25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33" fillId="0" borderId="50" xfId="0" applyFont="1" applyBorder="1" applyAlignment="1">
      <alignment horizontal="left" wrapText="1"/>
    </xf>
    <xf numFmtId="0" fontId="33" fillId="0" borderId="53" xfId="0" applyFont="1" applyBorder="1" applyAlignment="1">
      <alignment horizontal="left"/>
    </xf>
    <xf numFmtId="0" fontId="1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6" borderId="12" xfId="0" applyFont="1" applyFill="1" applyBorder="1" applyAlignment="1">
      <alignment horizontal="right" wrapText="1"/>
    </xf>
    <xf numFmtId="0" fontId="12" fillId="6" borderId="32" xfId="0" applyFont="1" applyFill="1" applyBorder="1" applyAlignment="1">
      <alignment horizontal="right" wrapText="1"/>
    </xf>
    <xf numFmtId="166" fontId="5" fillId="0" borderId="13" xfId="1" applyNumberFormat="1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12" fillId="0" borderId="31" xfId="0" applyFont="1" applyBorder="1" applyAlignment="1">
      <alignment horizontal="right" wrapText="1"/>
    </xf>
    <xf numFmtId="0" fontId="12" fillId="0" borderId="9" xfId="0" applyFont="1" applyBorder="1" applyAlignment="1">
      <alignment horizontal="right" wrapText="1"/>
    </xf>
    <xf numFmtId="3" fontId="5" fillId="0" borderId="13" xfId="3" applyNumberFormat="1" applyFont="1" applyBorder="1" applyAlignment="1">
      <alignment horizontal="left"/>
    </xf>
    <xf numFmtId="3" fontId="0" fillId="0" borderId="13" xfId="0" applyNumberFormat="1" applyBorder="1" applyAlignment="1"/>
    <xf numFmtId="0" fontId="5" fillId="0" borderId="0" xfId="3" applyFont="1" applyBorder="1" applyAlignment="1">
      <alignment horizontal="left"/>
    </xf>
    <xf numFmtId="0" fontId="7" fillId="0" borderId="0" xfId="3" applyFont="1" applyAlignment="1">
      <alignment horizontal="left"/>
    </xf>
    <xf numFmtId="0" fontId="0" fillId="0" borderId="0" xfId="0" applyFill="1" applyAlignment="1">
      <alignment horizontal="justify" vertical="top"/>
    </xf>
    <xf numFmtId="0" fontId="3" fillId="6" borderId="36" xfId="3" applyFont="1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3" fillId="6" borderId="38" xfId="3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3" fillId="6" borderId="39" xfId="3" applyFont="1" applyFill="1" applyBorder="1" applyAlignment="1">
      <alignment horizontal="center" vertical="center" textRotation="90" wrapText="1"/>
    </xf>
    <xf numFmtId="0" fontId="0" fillId="6" borderId="11" xfId="0" applyFill="1" applyBorder="1" applyAlignment="1">
      <alignment horizontal="center" vertical="center" textRotation="90" wrapText="1"/>
    </xf>
    <xf numFmtId="0" fontId="3" fillId="6" borderId="39" xfId="3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4" fontId="31" fillId="6" borderId="40" xfId="3" applyNumberFormat="1" applyFont="1" applyFill="1" applyBorder="1" applyAlignment="1">
      <alignment horizontal="center" vertical="center" wrapText="1"/>
    </xf>
    <xf numFmtId="0" fontId="33" fillId="6" borderId="27" xfId="0" applyFont="1" applyFill="1" applyBorder="1" applyAlignment="1">
      <alignment horizontal="center" vertical="center"/>
    </xf>
    <xf numFmtId="0" fontId="9" fillId="6" borderId="41" xfId="3" applyFont="1" applyFill="1" applyBorder="1" applyAlignment="1">
      <alignment horizontal="left" vertical="center"/>
    </xf>
    <xf numFmtId="0" fontId="9" fillId="6" borderId="42" xfId="3" applyFont="1" applyFill="1" applyBorder="1" applyAlignment="1">
      <alignment horizontal="left" vertical="center"/>
    </xf>
    <xf numFmtId="0" fontId="9" fillId="6" borderId="43" xfId="3" applyFont="1" applyFill="1" applyBorder="1" applyAlignment="1">
      <alignment horizontal="left" vertical="center"/>
    </xf>
    <xf numFmtId="0" fontId="8" fillId="0" borderId="36" xfId="3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31" fillId="0" borderId="38" xfId="3" applyFont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31" fillId="0" borderId="39" xfId="3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31" fillId="0" borderId="39" xfId="3" applyFont="1" applyFill="1" applyBorder="1" applyAlignment="1">
      <alignment horizontal="center" vertical="center" textRotation="90" wrapText="1"/>
    </xf>
    <xf numFmtId="0" fontId="8" fillId="0" borderId="39" xfId="3" applyFont="1" applyBorder="1" applyAlignment="1">
      <alignment horizontal="center" vertical="center" textRotation="90" wrapText="1"/>
    </xf>
    <xf numFmtId="0" fontId="3" fillId="0" borderId="39" xfId="3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32" fillId="0" borderId="40" xfId="3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3" fillId="0" borderId="39" xfId="3" applyFont="1" applyBorder="1" applyAlignment="1">
      <alignment horizontal="center" vertical="center" textRotation="90" wrapText="1"/>
    </xf>
    <xf numFmtId="0" fontId="3" fillId="0" borderId="39" xfId="3" applyFont="1" applyFill="1" applyBorder="1" applyAlignment="1">
      <alignment horizontal="center" vertical="center" textRotation="90" wrapText="1"/>
    </xf>
    <xf numFmtId="0" fontId="8" fillId="0" borderId="39" xfId="3" applyFont="1" applyBorder="1" applyAlignment="1">
      <alignment horizontal="center" vertical="center" wrapText="1"/>
    </xf>
    <xf numFmtId="0" fontId="42" fillId="0" borderId="36" xfId="3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4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horizontal="center"/>
    </xf>
  </cellXfs>
  <cellStyles count="15">
    <cellStyle name="Comma_izvrsenje300903-s planom 2" xfId="1"/>
    <cellStyle name="Loše" xfId="2" builtinId="27"/>
    <cellStyle name="Normal_sablon1-230704" xfId="3"/>
    <cellStyle name="Normal_sablon1-230704 2" xfId="4"/>
    <cellStyle name="Normal_sablon1-230704 2 2 2" xfId="12"/>
    <cellStyle name="Obično" xfId="0" builtinId="0"/>
    <cellStyle name="Obično 2" xfId="7"/>
    <cellStyle name="Obično 2 2" xfId="11"/>
    <cellStyle name="Obično 3" xfId="9"/>
    <cellStyle name="Postotak" xfId="5" builtinId="5"/>
    <cellStyle name="Zarez" xfId="14" builtinId="3"/>
    <cellStyle name="Zarez 2" xfId="6"/>
    <cellStyle name="Zarez 2 2" xfId="8"/>
    <cellStyle name="Zarez 2 2 2" xfId="13"/>
    <cellStyle name="Zarez 2 3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105704</xdr:rowOff>
    </xdr:from>
    <xdr:to>
      <xdr:col>7</xdr:col>
      <xdr:colOff>495694</xdr:colOff>
      <xdr:row>7</xdr:row>
      <xdr:rowOff>91836</xdr:rowOff>
    </xdr:to>
    <xdr:pic>
      <xdr:nvPicPr>
        <xdr:cNvPr id="5" name="Slika 4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76700" y="105704"/>
          <a:ext cx="952894" cy="111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opLeftCell="A13" zoomScaleNormal="100" workbookViewId="0">
      <selection activeCell="U47" sqref="U47"/>
    </sheetView>
  </sheetViews>
  <sheetFormatPr defaultRowHeight="12.75"/>
  <cols>
    <col min="1" max="14" width="9.7109375" customWidth="1"/>
  </cols>
  <sheetData>
    <row r="1" spans="1:14">
      <c r="A1" s="562"/>
      <c r="B1" s="562"/>
      <c r="C1" s="562"/>
      <c r="D1" s="562"/>
      <c r="E1" s="562"/>
      <c r="F1" s="562"/>
      <c r="G1" s="562"/>
      <c r="H1" s="562"/>
      <c r="I1" s="562"/>
    </row>
    <row r="2" spans="1:14" ht="12.75" customHeight="1">
      <c r="B2" s="383"/>
      <c r="C2" s="384"/>
      <c r="D2" s="563" t="s">
        <v>826</v>
      </c>
      <c r="E2" s="564"/>
      <c r="F2" s="564"/>
      <c r="I2" s="563" t="s">
        <v>827</v>
      </c>
      <c r="J2" s="569"/>
      <c r="K2" s="569"/>
    </row>
    <row r="3" spans="1:14">
      <c r="B3" s="384"/>
      <c r="C3" s="384"/>
      <c r="D3" s="564"/>
      <c r="E3" s="564"/>
      <c r="F3" s="564"/>
      <c r="I3" s="569"/>
      <c r="J3" s="569"/>
      <c r="K3" s="569"/>
    </row>
    <row r="4" spans="1:14">
      <c r="B4" s="384"/>
      <c r="C4" s="384"/>
      <c r="D4" s="564"/>
      <c r="E4" s="564"/>
      <c r="F4" s="564"/>
      <c r="I4" s="569"/>
      <c r="J4" s="569"/>
      <c r="K4" s="569"/>
    </row>
    <row r="5" spans="1:14">
      <c r="B5" s="384"/>
      <c r="C5" s="384"/>
      <c r="D5" s="564"/>
      <c r="E5" s="564"/>
      <c r="F5" s="564"/>
      <c r="I5" s="569"/>
      <c r="J5" s="569"/>
      <c r="K5" s="569"/>
    </row>
    <row r="6" spans="1:14">
      <c r="B6" s="384"/>
      <c r="C6" s="384"/>
      <c r="D6" s="564"/>
      <c r="E6" s="564"/>
      <c r="F6" s="564"/>
      <c r="I6" s="569"/>
      <c r="J6" s="569"/>
      <c r="K6" s="569"/>
    </row>
    <row r="7" spans="1:14">
      <c r="B7" s="384"/>
      <c r="C7" s="384"/>
      <c r="D7" s="564"/>
      <c r="E7" s="564"/>
      <c r="F7" s="564"/>
      <c r="I7" s="569"/>
      <c r="J7" s="569"/>
      <c r="K7" s="569"/>
    </row>
    <row r="8" spans="1:14" ht="13.5" thickBot="1">
      <c r="A8" s="481"/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</row>
    <row r="9" spans="1:14" ht="13.5" thickTop="1"/>
    <row r="15" spans="1:14" ht="12.75" customHeight="1">
      <c r="A15" s="565" t="s">
        <v>825</v>
      </c>
      <c r="B15" s="566"/>
      <c r="C15" s="566"/>
      <c r="D15" s="566"/>
      <c r="E15" s="566"/>
      <c r="F15" s="566"/>
      <c r="G15" s="566"/>
      <c r="H15" s="566"/>
      <c r="I15" s="566"/>
      <c r="J15" s="566"/>
      <c r="K15" s="566"/>
      <c r="L15" s="567"/>
      <c r="M15" s="567"/>
      <c r="N15" s="567"/>
    </row>
    <row r="16" spans="1:14">
      <c r="A16" s="566"/>
      <c r="B16" s="566"/>
      <c r="C16" s="566"/>
      <c r="D16" s="566"/>
      <c r="E16" s="566"/>
      <c r="F16" s="566"/>
      <c r="G16" s="566"/>
      <c r="H16" s="566"/>
      <c r="I16" s="566"/>
      <c r="J16" s="566"/>
      <c r="K16" s="566"/>
      <c r="L16" s="567"/>
      <c r="M16" s="567"/>
      <c r="N16" s="567"/>
    </row>
    <row r="17" spans="1:14">
      <c r="A17" s="566"/>
      <c r="B17" s="566"/>
      <c r="C17" s="566"/>
      <c r="D17" s="566"/>
      <c r="E17" s="566"/>
      <c r="F17" s="566"/>
      <c r="G17" s="566"/>
      <c r="H17" s="566"/>
      <c r="I17" s="566"/>
      <c r="J17" s="566"/>
      <c r="K17" s="566"/>
      <c r="L17" s="567"/>
      <c r="M17" s="567"/>
      <c r="N17" s="567"/>
    </row>
    <row r="18" spans="1:14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7"/>
      <c r="M18" s="567"/>
      <c r="N18" s="567"/>
    </row>
    <row r="19" spans="1:14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7"/>
      <c r="M19" s="567"/>
      <c r="N19" s="567"/>
    </row>
    <row r="20" spans="1:14" ht="13.5" customHeight="1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7"/>
      <c r="M20" s="567"/>
      <c r="N20" s="567"/>
    </row>
    <row r="23" spans="1:14">
      <c r="A23" s="570" t="s">
        <v>765</v>
      </c>
      <c r="B23" s="570"/>
      <c r="C23" s="570"/>
      <c r="D23" s="570"/>
      <c r="E23" s="570"/>
      <c r="F23" s="570"/>
      <c r="G23" s="570"/>
      <c r="H23" s="570"/>
      <c r="I23" s="570"/>
      <c r="J23" s="570"/>
      <c r="K23" s="570"/>
      <c r="L23" s="570"/>
      <c r="M23" s="570"/>
      <c r="N23" s="570"/>
    </row>
    <row r="33" spans="1:14" s="419" customFormat="1"/>
    <row r="36" spans="1:14" s="419" customFormat="1"/>
    <row r="38" spans="1:14">
      <c r="A38" s="568" t="s">
        <v>828</v>
      </c>
      <c r="B38" s="562"/>
      <c r="C38" s="562"/>
      <c r="D38" s="562"/>
      <c r="E38" s="562"/>
      <c r="F38" s="562"/>
      <c r="G38" s="562"/>
      <c r="H38" s="562"/>
      <c r="I38" s="562"/>
      <c r="J38" s="562"/>
      <c r="K38" s="562"/>
      <c r="L38" s="562"/>
      <c r="M38" s="562"/>
      <c r="N38" s="562"/>
    </row>
    <row r="39" spans="1:14">
      <c r="A39" s="562"/>
      <c r="B39" s="562"/>
      <c r="C39" s="562"/>
      <c r="D39" s="562"/>
      <c r="E39" s="562"/>
      <c r="F39" s="562"/>
      <c r="G39" s="562"/>
      <c r="H39" s="562"/>
      <c r="I39" s="562"/>
      <c r="J39" s="562"/>
      <c r="K39" s="562"/>
      <c r="L39" s="562"/>
      <c r="M39" s="562"/>
      <c r="N39" s="562"/>
    </row>
    <row r="40" spans="1:14" ht="15.75">
      <c r="A40" s="74"/>
      <c r="B40" s="74"/>
      <c r="C40" s="74"/>
      <c r="D40" s="74"/>
      <c r="E40" s="74"/>
      <c r="F40" s="74"/>
      <c r="G40" s="74"/>
      <c r="H40" s="74"/>
      <c r="I40" s="74"/>
    </row>
  </sheetData>
  <mergeCells count="6">
    <mergeCell ref="A1:I1"/>
    <mergeCell ref="D2:F7"/>
    <mergeCell ref="A15:N20"/>
    <mergeCell ref="A38:N39"/>
    <mergeCell ref="I2:K7"/>
    <mergeCell ref="A23:N23"/>
  </mergeCells>
  <phoneticPr fontId="0" type="noConversion"/>
  <pageMargins left="0.6692913385826772" right="0.43307086614173229" top="0.5" bottom="0.76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425781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354" customFormat="1" ht="20.100000000000001" customHeight="1" thickTop="1" thickBot="1">
      <c r="B2" s="617" t="s">
        <v>123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119</v>
      </c>
      <c r="C7" s="7" t="s">
        <v>81</v>
      </c>
      <c r="D7" s="7" t="s">
        <v>124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45850</v>
      </c>
      <c r="I8" s="194">
        <f t="shared" si="0"/>
        <v>0</v>
      </c>
      <c r="J8" s="362">
        <f t="shared" si="0"/>
        <v>45850</v>
      </c>
      <c r="K8" s="194">
        <f t="shared" ref="K8:M8" si="1">SUM(K9:K12)</f>
        <v>45850</v>
      </c>
      <c r="L8" s="194">
        <f t="shared" si="1"/>
        <v>0</v>
      </c>
      <c r="M8" s="362">
        <f t="shared" si="1"/>
        <v>45850</v>
      </c>
      <c r="N8" s="194">
        <f t="shared" si="0"/>
        <v>44281</v>
      </c>
      <c r="O8" s="194">
        <f t="shared" si="0"/>
        <v>0</v>
      </c>
      <c r="P8" s="362">
        <f t="shared" si="0"/>
        <v>44281</v>
      </c>
      <c r="Q8" s="324">
        <f>IF(M8=0,"",P8/M8*100)</f>
        <v>96.57797164667393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39000</v>
      </c>
      <c r="I9" s="193">
        <v>0</v>
      </c>
      <c r="J9" s="363">
        <f>SUM(H9:I9)</f>
        <v>39000</v>
      </c>
      <c r="K9" s="193">
        <v>39000</v>
      </c>
      <c r="L9" s="193">
        <v>0</v>
      </c>
      <c r="M9" s="363">
        <f>SUM(K9:L9)</f>
        <v>39000</v>
      </c>
      <c r="N9" s="193">
        <v>38661</v>
      </c>
      <c r="O9" s="193">
        <v>0</v>
      </c>
      <c r="P9" s="363">
        <f>SUM(N9:O9)</f>
        <v>38661</v>
      </c>
      <c r="Q9" s="325">
        <f t="shared" ref="Q9:Q57" si="2">IF(M9=0,"",P9/M9*100)</f>
        <v>99.130769230769232</v>
      </c>
      <c r="R9" s="259" t="str">
        <f t="shared" ref="R9:R33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6850</v>
      </c>
      <c r="I10" s="193">
        <v>0</v>
      </c>
      <c r="J10" s="363">
        <f t="shared" ref="J10:J11" si="4">SUM(H10:I10)</f>
        <v>6850</v>
      </c>
      <c r="K10" s="193">
        <v>6850</v>
      </c>
      <c r="L10" s="193">
        <v>0</v>
      </c>
      <c r="M10" s="363">
        <f t="shared" ref="M10:M11" si="5">SUM(K10:L10)</f>
        <v>6850</v>
      </c>
      <c r="N10" s="193">
        <v>5620</v>
      </c>
      <c r="O10" s="193">
        <v>0</v>
      </c>
      <c r="P10" s="363">
        <f t="shared" ref="P10:P11" si="6">SUM(N10:O10)</f>
        <v>5620</v>
      </c>
      <c r="Q10" s="325">
        <f t="shared" si="2"/>
        <v>82.043795620437947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8.1" customHeight="1">
      <c r="B12" s="10"/>
      <c r="C12" s="11"/>
      <c r="D12" s="11"/>
      <c r="E12" s="284"/>
      <c r="F12" s="310"/>
      <c r="G12" s="18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4200</v>
      </c>
      <c r="I13" s="194">
        <f t="shared" si="7"/>
        <v>0</v>
      </c>
      <c r="J13" s="362">
        <f t="shared" si="7"/>
        <v>4200</v>
      </c>
      <c r="K13" s="194">
        <f t="shared" si="7"/>
        <v>4200</v>
      </c>
      <c r="L13" s="194">
        <f t="shared" si="7"/>
        <v>0</v>
      </c>
      <c r="M13" s="362">
        <f t="shared" si="7"/>
        <v>4200</v>
      </c>
      <c r="N13" s="194">
        <f t="shared" si="7"/>
        <v>4084</v>
      </c>
      <c r="O13" s="194">
        <f t="shared" si="7"/>
        <v>0</v>
      </c>
      <c r="P13" s="362">
        <f t="shared" si="7"/>
        <v>4084</v>
      </c>
      <c r="Q13" s="324">
        <f t="shared" si="2"/>
        <v>97.238095238095241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v>4200</v>
      </c>
      <c r="I14" s="193">
        <v>0</v>
      </c>
      <c r="J14" s="363">
        <f>SUM(H14:I14)</f>
        <v>4200</v>
      </c>
      <c r="K14" s="193">
        <v>4200</v>
      </c>
      <c r="L14" s="193">
        <v>0</v>
      </c>
      <c r="M14" s="363">
        <f>SUM(K14:L14)</f>
        <v>4200</v>
      </c>
      <c r="N14" s="193">
        <v>4084</v>
      </c>
      <c r="O14" s="193">
        <v>0</v>
      </c>
      <c r="P14" s="363">
        <f>SUM(N14:O14)</f>
        <v>4084</v>
      </c>
      <c r="Q14" s="325">
        <f t="shared" si="2"/>
        <v>97.238095238095241</v>
      </c>
      <c r="R14" s="259" t="str">
        <f t="shared" si="3"/>
        <v/>
      </c>
    </row>
    <row r="15" spans="1:19" ht="8.1" customHeight="1">
      <c r="B15" s="10"/>
      <c r="C15" s="11"/>
      <c r="D15" s="11"/>
      <c r="E15" s="284"/>
      <c r="F15" s="310"/>
      <c r="G15" s="11"/>
      <c r="H15" s="257"/>
      <c r="I15" s="257"/>
      <c r="J15" s="364"/>
      <c r="K15" s="257"/>
      <c r="L15" s="257"/>
      <c r="M15" s="364"/>
      <c r="N15" s="257"/>
      <c r="O15" s="257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1200</v>
      </c>
      <c r="I16" s="271">
        <f t="shared" si="8"/>
        <v>0</v>
      </c>
      <c r="J16" s="365">
        <f t="shared" si="8"/>
        <v>1200</v>
      </c>
      <c r="K16" s="271">
        <f t="shared" ref="K16:M16" si="9">SUM(K17:K26)</f>
        <v>1200</v>
      </c>
      <c r="L16" s="271">
        <f t="shared" si="9"/>
        <v>0</v>
      </c>
      <c r="M16" s="365">
        <f t="shared" si="9"/>
        <v>1200</v>
      </c>
      <c r="N16" s="271">
        <f t="shared" si="8"/>
        <v>845</v>
      </c>
      <c r="O16" s="271">
        <f t="shared" si="8"/>
        <v>0</v>
      </c>
      <c r="P16" s="365">
        <f t="shared" si="8"/>
        <v>845</v>
      </c>
      <c r="Q16" s="324">
        <f t="shared" si="2"/>
        <v>70.416666666666671</v>
      </c>
      <c r="R16" s="259" t="str">
        <f t="shared" si="3"/>
        <v/>
      </c>
    </row>
    <row r="17" spans="1:19" ht="12.95" customHeight="1">
      <c r="B17" s="10"/>
      <c r="C17" s="11"/>
      <c r="D17" s="11"/>
      <c r="E17" s="284">
        <v>613100</v>
      </c>
      <c r="F17" s="310"/>
      <c r="G17" s="11" t="s">
        <v>84</v>
      </c>
      <c r="H17" s="340">
        <v>200</v>
      </c>
      <c r="I17" s="340">
        <v>0</v>
      </c>
      <c r="J17" s="363">
        <f t="shared" ref="J17:J26" si="10">SUM(H17:I17)</f>
        <v>200</v>
      </c>
      <c r="K17" s="340">
        <v>200</v>
      </c>
      <c r="L17" s="340">
        <v>0</v>
      </c>
      <c r="M17" s="363">
        <f t="shared" ref="M17:M26" si="11">SUM(K17:L17)</f>
        <v>200</v>
      </c>
      <c r="N17" s="340">
        <v>0</v>
      </c>
      <c r="O17" s="340">
        <v>0</v>
      </c>
      <c r="P17" s="363">
        <f t="shared" ref="P17:P26" si="12">SUM(N17:O17)</f>
        <v>0</v>
      </c>
      <c r="Q17" s="325">
        <f t="shared" si="2"/>
        <v>0</v>
      </c>
      <c r="R17" s="259" t="str">
        <f t="shared" si="3"/>
        <v/>
      </c>
    </row>
    <row r="18" spans="1:19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0</v>
      </c>
      <c r="I18" s="340">
        <v>0</v>
      </c>
      <c r="J18" s="363">
        <f t="shared" si="10"/>
        <v>0</v>
      </c>
      <c r="K18" s="340">
        <v>0</v>
      </c>
      <c r="L18" s="340">
        <v>0</v>
      </c>
      <c r="M18" s="363">
        <f t="shared" si="11"/>
        <v>0</v>
      </c>
      <c r="N18" s="340">
        <v>0</v>
      </c>
      <c r="O18" s="340">
        <v>0</v>
      </c>
      <c r="P18" s="363">
        <f t="shared" si="12"/>
        <v>0</v>
      </c>
      <c r="Q18" s="325" t="str">
        <f t="shared" si="2"/>
        <v/>
      </c>
      <c r="R18" s="259"/>
    </row>
    <row r="19" spans="1:19" ht="12.95" customHeight="1">
      <c r="B19" s="10"/>
      <c r="C19" s="11"/>
      <c r="D19" s="11"/>
      <c r="E19" s="284">
        <v>613300</v>
      </c>
      <c r="F19" s="310"/>
      <c r="G19" s="18" t="s">
        <v>200</v>
      </c>
      <c r="H19" s="340">
        <v>0</v>
      </c>
      <c r="I19" s="340">
        <v>0</v>
      </c>
      <c r="J19" s="363">
        <f t="shared" si="10"/>
        <v>0</v>
      </c>
      <c r="K19" s="340">
        <v>0</v>
      </c>
      <c r="L19" s="340">
        <v>0</v>
      </c>
      <c r="M19" s="363">
        <f t="shared" si="11"/>
        <v>0</v>
      </c>
      <c r="N19" s="340">
        <v>0</v>
      </c>
      <c r="O19" s="340">
        <v>0</v>
      </c>
      <c r="P19" s="363">
        <f t="shared" si="12"/>
        <v>0</v>
      </c>
      <c r="Q19" s="325" t="str">
        <f t="shared" si="2"/>
        <v/>
      </c>
      <c r="R19" s="259"/>
    </row>
    <row r="20" spans="1:19" ht="12.95" customHeight="1">
      <c r="B20" s="10"/>
      <c r="C20" s="11"/>
      <c r="D20" s="11"/>
      <c r="E20" s="284">
        <v>613400</v>
      </c>
      <c r="F20" s="310"/>
      <c r="G20" s="11" t="s">
        <v>165</v>
      </c>
      <c r="H20" s="340">
        <v>0</v>
      </c>
      <c r="I20" s="340">
        <v>0</v>
      </c>
      <c r="J20" s="363">
        <f t="shared" si="10"/>
        <v>0</v>
      </c>
      <c r="K20" s="340">
        <v>0</v>
      </c>
      <c r="L20" s="340">
        <v>0</v>
      </c>
      <c r="M20" s="363">
        <f t="shared" si="11"/>
        <v>0</v>
      </c>
      <c r="N20" s="340">
        <v>0</v>
      </c>
      <c r="O20" s="340">
        <v>0</v>
      </c>
      <c r="P20" s="363">
        <f t="shared" si="12"/>
        <v>0</v>
      </c>
      <c r="Q20" s="325" t="str">
        <f t="shared" si="2"/>
        <v/>
      </c>
      <c r="R20" s="259"/>
    </row>
    <row r="21" spans="1:19" ht="12.95" customHeight="1">
      <c r="B21" s="10"/>
      <c r="C21" s="11"/>
      <c r="D21" s="11"/>
      <c r="E21" s="284">
        <v>613500</v>
      </c>
      <c r="F21" s="310"/>
      <c r="G21" s="11" t="s">
        <v>86</v>
      </c>
      <c r="H21" s="340">
        <v>0</v>
      </c>
      <c r="I21" s="340">
        <v>0</v>
      </c>
      <c r="J21" s="363">
        <f t="shared" si="10"/>
        <v>0</v>
      </c>
      <c r="K21" s="340">
        <v>0</v>
      </c>
      <c r="L21" s="340">
        <v>0</v>
      </c>
      <c r="M21" s="363">
        <f t="shared" si="11"/>
        <v>0</v>
      </c>
      <c r="N21" s="340">
        <v>0</v>
      </c>
      <c r="O21" s="340">
        <v>0</v>
      </c>
      <c r="P21" s="363">
        <f t="shared" si="12"/>
        <v>0</v>
      </c>
      <c r="Q21" s="325" t="str">
        <f t="shared" si="2"/>
        <v/>
      </c>
      <c r="R21" s="259"/>
    </row>
    <row r="22" spans="1:19" ht="12.95" customHeight="1">
      <c r="B22" s="10"/>
      <c r="C22" s="11"/>
      <c r="D22" s="11"/>
      <c r="E22" s="284">
        <v>613600</v>
      </c>
      <c r="F22" s="310"/>
      <c r="G22" s="18" t="s">
        <v>201</v>
      </c>
      <c r="H22" s="340">
        <v>0</v>
      </c>
      <c r="I22" s="340">
        <v>0</v>
      </c>
      <c r="J22" s="363">
        <f t="shared" si="10"/>
        <v>0</v>
      </c>
      <c r="K22" s="340">
        <v>0</v>
      </c>
      <c r="L22" s="340">
        <v>0</v>
      </c>
      <c r="M22" s="363">
        <f t="shared" si="11"/>
        <v>0</v>
      </c>
      <c r="N22" s="340">
        <v>0</v>
      </c>
      <c r="O22" s="340">
        <v>0</v>
      </c>
      <c r="P22" s="363">
        <f t="shared" si="12"/>
        <v>0</v>
      </c>
      <c r="Q22" s="325" t="str">
        <f t="shared" si="2"/>
        <v/>
      </c>
      <c r="R22" s="259"/>
    </row>
    <row r="23" spans="1:19" ht="12.95" customHeight="1">
      <c r="B23" s="10"/>
      <c r="C23" s="11"/>
      <c r="D23" s="11"/>
      <c r="E23" s="284">
        <v>613700</v>
      </c>
      <c r="F23" s="310"/>
      <c r="G23" s="11" t="s">
        <v>87</v>
      </c>
      <c r="H23" s="340">
        <v>0</v>
      </c>
      <c r="I23" s="340">
        <v>0</v>
      </c>
      <c r="J23" s="363">
        <f t="shared" si="10"/>
        <v>0</v>
      </c>
      <c r="K23" s="340">
        <v>0</v>
      </c>
      <c r="L23" s="340">
        <v>0</v>
      </c>
      <c r="M23" s="363">
        <f t="shared" si="11"/>
        <v>0</v>
      </c>
      <c r="N23" s="340">
        <v>0</v>
      </c>
      <c r="O23" s="340">
        <v>0</v>
      </c>
      <c r="P23" s="363">
        <f t="shared" si="12"/>
        <v>0</v>
      </c>
      <c r="Q23" s="325" t="str">
        <f t="shared" si="2"/>
        <v/>
      </c>
      <c r="R23" s="259"/>
    </row>
    <row r="24" spans="1:19" ht="12.95" customHeight="1">
      <c r="B24" s="10"/>
      <c r="C24" s="11"/>
      <c r="D24" s="11"/>
      <c r="E24" s="284">
        <v>613800</v>
      </c>
      <c r="F24" s="310"/>
      <c r="G24" s="11" t="s">
        <v>166</v>
      </c>
      <c r="H24" s="340">
        <v>0</v>
      </c>
      <c r="I24" s="340">
        <v>0</v>
      </c>
      <c r="J24" s="363">
        <f t="shared" si="10"/>
        <v>0</v>
      </c>
      <c r="K24" s="340">
        <v>0</v>
      </c>
      <c r="L24" s="340">
        <v>0</v>
      </c>
      <c r="M24" s="363">
        <f t="shared" si="11"/>
        <v>0</v>
      </c>
      <c r="N24" s="340">
        <v>0</v>
      </c>
      <c r="O24" s="340">
        <v>0</v>
      </c>
      <c r="P24" s="363">
        <f t="shared" si="12"/>
        <v>0</v>
      </c>
      <c r="Q24" s="325" t="str">
        <f t="shared" si="2"/>
        <v/>
      </c>
      <c r="R24" s="259"/>
      <c r="S24" s="50"/>
    </row>
    <row r="25" spans="1:19" ht="12.95" customHeight="1">
      <c r="B25" s="10"/>
      <c r="C25" s="11"/>
      <c r="D25" s="11"/>
      <c r="E25" s="284">
        <v>613900</v>
      </c>
      <c r="F25" s="310"/>
      <c r="G25" s="11" t="s">
        <v>167</v>
      </c>
      <c r="H25" s="340">
        <v>1000</v>
      </c>
      <c r="I25" s="340">
        <v>0</v>
      </c>
      <c r="J25" s="363">
        <f t="shared" si="10"/>
        <v>1000</v>
      </c>
      <c r="K25" s="340">
        <v>1000</v>
      </c>
      <c r="L25" s="340">
        <v>0</v>
      </c>
      <c r="M25" s="363">
        <f t="shared" si="11"/>
        <v>1000</v>
      </c>
      <c r="N25" s="340">
        <v>845</v>
      </c>
      <c r="O25" s="340">
        <v>0</v>
      </c>
      <c r="P25" s="363">
        <f t="shared" si="12"/>
        <v>845</v>
      </c>
      <c r="Q25" s="325">
        <f t="shared" si="2"/>
        <v>84.5</v>
      </c>
      <c r="R25" s="259" t="str">
        <f t="shared" si="3"/>
        <v/>
      </c>
    </row>
    <row r="26" spans="1:19" ht="12.95" customHeight="1">
      <c r="B26" s="10"/>
      <c r="C26" s="11"/>
      <c r="D26" s="11"/>
      <c r="E26" s="284">
        <v>613900</v>
      </c>
      <c r="F26" s="310"/>
      <c r="G26" s="175" t="s">
        <v>528</v>
      </c>
      <c r="H26" s="341">
        <v>0</v>
      </c>
      <c r="I26" s="341">
        <v>0</v>
      </c>
      <c r="J26" s="363">
        <f t="shared" si="10"/>
        <v>0</v>
      </c>
      <c r="K26" s="341">
        <v>0</v>
      </c>
      <c r="L26" s="341">
        <v>0</v>
      </c>
      <c r="M26" s="363">
        <f t="shared" si="11"/>
        <v>0</v>
      </c>
      <c r="N26" s="341">
        <v>0</v>
      </c>
      <c r="O26" s="341">
        <v>0</v>
      </c>
      <c r="P26" s="363">
        <f t="shared" si="12"/>
        <v>0</v>
      </c>
      <c r="Q26" s="325" t="str">
        <f t="shared" si="2"/>
        <v/>
      </c>
      <c r="R26" s="259"/>
    </row>
    <row r="27" spans="1:19" s="1" customFormat="1" ht="8.1" customHeight="1">
      <c r="A27" s="259"/>
      <c r="B27" s="12"/>
      <c r="C27" s="8"/>
      <c r="D27" s="8"/>
      <c r="E27" s="294"/>
      <c r="F27" s="321"/>
      <c r="G27" s="8"/>
      <c r="H27" s="257"/>
      <c r="I27" s="257"/>
      <c r="J27" s="364"/>
      <c r="K27" s="257"/>
      <c r="L27" s="257"/>
      <c r="M27" s="364"/>
      <c r="N27" s="257"/>
      <c r="O27" s="257"/>
      <c r="P27" s="364"/>
      <c r="Q27" s="325" t="str">
        <f t="shared" si="2"/>
        <v/>
      </c>
      <c r="R27" s="259"/>
    </row>
    <row r="28" spans="1:19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66">
        <f t="shared" ref="H28" si="13">SUM(H29:H30)</f>
        <v>0</v>
      </c>
      <c r="I28" s="266">
        <f t="shared" ref="I28:N28" si="14">SUM(I29:I30)</f>
        <v>0</v>
      </c>
      <c r="J28" s="365">
        <f t="shared" si="14"/>
        <v>0</v>
      </c>
      <c r="K28" s="266">
        <f t="shared" si="14"/>
        <v>0</v>
      </c>
      <c r="L28" s="266">
        <f t="shared" ref="L28:M28" si="15">SUM(L29:L30)</f>
        <v>0</v>
      </c>
      <c r="M28" s="365">
        <f t="shared" si="15"/>
        <v>0</v>
      </c>
      <c r="N28" s="266">
        <f t="shared" si="14"/>
        <v>0</v>
      </c>
      <c r="O28" s="266">
        <f t="shared" ref="O28:P28" si="16">SUM(O29:O30)</f>
        <v>0</v>
      </c>
      <c r="P28" s="365">
        <f t="shared" si="16"/>
        <v>0</v>
      </c>
      <c r="Q28" s="324" t="str">
        <f t="shared" si="2"/>
        <v/>
      </c>
      <c r="R28" s="259"/>
    </row>
    <row r="29" spans="1:19" ht="12.95" customHeight="1">
      <c r="B29" s="10"/>
      <c r="C29" s="11"/>
      <c r="D29" s="11"/>
      <c r="E29" s="284">
        <v>821200</v>
      </c>
      <c r="F29" s="310"/>
      <c r="G29" s="11" t="s">
        <v>91</v>
      </c>
      <c r="H29" s="258">
        <v>0</v>
      </c>
      <c r="I29" s="258">
        <v>0</v>
      </c>
      <c r="J29" s="363">
        <f t="shared" ref="J29:J30" si="17">SUM(H29:I29)</f>
        <v>0</v>
      </c>
      <c r="K29" s="258">
        <v>0</v>
      </c>
      <c r="L29" s="258">
        <v>0</v>
      </c>
      <c r="M29" s="363">
        <f t="shared" ref="M29:M30" si="18">SUM(K29:L29)</f>
        <v>0</v>
      </c>
      <c r="N29" s="258">
        <v>0</v>
      </c>
      <c r="O29" s="258">
        <v>0</v>
      </c>
      <c r="P29" s="363">
        <f t="shared" ref="P29:P30" si="19">SUM(N29:O29)</f>
        <v>0</v>
      </c>
      <c r="Q29" s="325" t="str">
        <f t="shared" si="2"/>
        <v/>
      </c>
      <c r="R29" s="259"/>
    </row>
    <row r="30" spans="1:19" ht="12.95" customHeight="1">
      <c r="B30" s="10"/>
      <c r="C30" s="11"/>
      <c r="D30" s="11"/>
      <c r="E30" s="284">
        <v>821300</v>
      </c>
      <c r="F30" s="310"/>
      <c r="G30" s="11" t="s">
        <v>92</v>
      </c>
      <c r="H30" s="257">
        <v>0</v>
      </c>
      <c r="I30" s="257">
        <v>0</v>
      </c>
      <c r="J30" s="363">
        <f t="shared" si="17"/>
        <v>0</v>
      </c>
      <c r="K30" s="257">
        <v>0</v>
      </c>
      <c r="L30" s="257">
        <v>0</v>
      </c>
      <c r="M30" s="363">
        <f t="shared" si="18"/>
        <v>0</v>
      </c>
      <c r="N30" s="257">
        <v>0</v>
      </c>
      <c r="O30" s="257">
        <v>0</v>
      </c>
      <c r="P30" s="363">
        <f t="shared" si="19"/>
        <v>0</v>
      </c>
      <c r="Q30" s="325" t="str">
        <f t="shared" si="2"/>
        <v/>
      </c>
      <c r="R30" s="259"/>
    </row>
    <row r="31" spans="1:19" ht="8.1" customHeight="1">
      <c r="B31" s="10"/>
      <c r="C31" s="11"/>
      <c r="D31" s="11"/>
      <c r="E31" s="284"/>
      <c r="F31" s="310"/>
      <c r="G31" s="11"/>
      <c r="H31" s="266"/>
      <c r="I31" s="266"/>
      <c r="J31" s="365"/>
      <c r="K31" s="266"/>
      <c r="L31" s="266"/>
      <c r="M31" s="365"/>
      <c r="N31" s="266"/>
      <c r="O31" s="266"/>
      <c r="P31" s="365"/>
      <c r="Q31" s="325" t="str">
        <f t="shared" si="2"/>
        <v/>
      </c>
      <c r="R31" s="259"/>
    </row>
    <row r="32" spans="1:19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66">
        <v>2</v>
      </c>
      <c r="I32" s="266"/>
      <c r="J32" s="365">
        <v>2</v>
      </c>
      <c r="K32" s="266"/>
      <c r="L32" s="266"/>
      <c r="M32" s="365"/>
      <c r="N32" s="266">
        <v>2</v>
      </c>
      <c r="O32" s="266"/>
      <c r="P32" s="365">
        <v>2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20">H8+H13+H16+H28</f>
        <v>51250</v>
      </c>
      <c r="I33" s="266">
        <f t="shared" si="20"/>
        <v>0</v>
      </c>
      <c r="J33" s="365">
        <f t="shared" si="20"/>
        <v>51250</v>
      </c>
      <c r="K33" s="266">
        <f t="shared" ref="K33:M33" si="21">K8+K13+K16+K28</f>
        <v>51250</v>
      </c>
      <c r="L33" s="266">
        <f t="shared" si="21"/>
        <v>0</v>
      </c>
      <c r="M33" s="365">
        <f t="shared" si="21"/>
        <v>51250</v>
      </c>
      <c r="N33" s="266">
        <f t="shared" si="20"/>
        <v>49210</v>
      </c>
      <c r="O33" s="266">
        <f t="shared" si="20"/>
        <v>0</v>
      </c>
      <c r="P33" s="365">
        <f t="shared" si="20"/>
        <v>49210</v>
      </c>
      <c r="Q33" s="324">
        <f t="shared" si="2"/>
        <v>96.019512195121948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18" ht="8.1" customHeight="1" thickBot="1">
      <c r="B36" s="15"/>
      <c r="C36" s="16"/>
      <c r="D36" s="16"/>
      <c r="E36" s="285"/>
      <c r="F36" s="311"/>
      <c r="G36" s="16"/>
      <c r="H36" s="16"/>
      <c r="I36" s="16"/>
      <c r="J36" s="372"/>
      <c r="K36" s="16"/>
      <c r="L36" s="16"/>
      <c r="M36" s="372"/>
      <c r="N36" s="16"/>
      <c r="O36" s="16"/>
      <c r="P36" s="372"/>
      <c r="Q36" s="327" t="str">
        <f t="shared" si="2"/>
        <v/>
      </c>
      <c r="R36" s="259"/>
    </row>
    <row r="37" spans="1:18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2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2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2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2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2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2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2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2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2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 t="str">
        <f t="shared" ref="R70:R71" si="23">IF(Q70&lt;100,"","PR")</f>
        <v/>
      </c>
    </row>
    <row r="71" spans="5:18" ht="14.25">
      <c r="E71" s="286"/>
      <c r="F71" s="312"/>
      <c r="J71" s="369"/>
      <c r="M71" s="369"/>
      <c r="P71" s="369"/>
      <c r="R71" s="259" t="str">
        <f t="shared" si="23"/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8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2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354" customFormat="1" ht="20.100000000000001" customHeight="1" thickTop="1" thickBot="1">
      <c r="B2" s="617" t="s">
        <v>160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119</v>
      </c>
      <c r="C7" s="7" t="s">
        <v>81</v>
      </c>
      <c r="D7" s="7" t="s">
        <v>125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76450</v>
      </c>
      <c r="I8" s="194">
        <f t="shared" si="0"/>
        <v>0</v>
      </c>
      <c r="J8" s="362">
        <f t="shared" si="0"/>
        <v>76450</v>
      </c>
      <c r="K8" s="194">
        <f t="shared" ref="K8:M8" si="1">SUM(K9:K12)</f>
        <v>76450</v>
      </c>
      <c r="L8" s="194">
        <f t="shared" si="1"/>
        <v>0</v>
      </c>
      <c r="M8" s="362">
        <f t="shared" si="1"/>
        <v>76450</v>
      </c>
      <c r="N8" s="194">
        <f t="shared" si="0"/>
        <v>75886</v>
      </c>
      <c r="O8" s="194">
        <f t="shared" si="0"/>
        <v>0</v>
      </c>
      <c r="P8" s="362">
        <f t="shared" si="0"/>
        <v>75886</v>
      </c>
      <c r="Q8" s="324">
        <f>IF(M8=0,"",P8/M8*100)</f>
        <v>99.262262916939179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f>64800+250</f>
        <v>65050</v>
      </c>
      <c r="I9" s="193">
        <v>0</v>
      </c>
      <c r="J9" s="363">
        <f>SUM(H9:I9)</f>
        <v>65050</v>
      </c>
      <c r="K9" s="193">
        <f>64800+250</f>
        <v>65050</v>
      </c>
      <c r="L9" s="193">
        <v>0</v>
      </c>
      <c r="M9" s="363">
        <f>SUM(K9:L9)</f>
        <v>65050</v>
      </c>
      <c r="N9" s="193">
        <v>64762</v>
      </c>
      <c r="O9" s="193">
        <v>0</v>
      </c>
      <c r="P9" s="363">
        <f>SUM(N9:O9)</f>
        <v>64762</v>
      </c>
      <c r="Q9" s="325">
        <f t="shared" ref="Q9:Q57" si="2">IF(M9=0,"",P9/M9*100)</f>
        <v>99.557263643351263</v>
      </c>
      <c r="R9" s="259" t="str">
        <f t="shared" ref="R9:R33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11400</v>
      </c>
      <c r="I10" s="193">
        <v>0</v>
      </c>
      <c r="J10" s="363">
        <f t="shared" ref="J10:J11" si="4">SUM(H10:I10)</f>
        <v>11400</v>
      </c>
      <c r="K10" s="193">
        <v>11400</v>
      </c>
      <c r="L10" s="193">
        <v>0</v>
      </c>
      <c r="M10" s="363">
        <f t="shared" ref="M10:M11" si="5">SUM(K10:L10)</f>
        <v>11400</v>
      </c>
      <c r="N10" s="193">
        <v>11124</v>
      </c>
      <c r="O10" s="193">
        <v>0</v>
      </c>
      <c r="P10" s="363">
        <f t="shared" ref="P10:P11" si="6">SUM(N10:O10)</f>
        <v>11124</v>
      </c>
      <c r="Q10" s="325">
        <f t="shared" si="2"/>
        <v>97.578947368421055</v>
      </c>
      <c r="R10" s="259" t="str">
        <f t="shared" si="3"/>
        <v/>
      </c>
      <c r="S10" s="57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8.1" customHeight="1">
      <c r="B12" s="10"/>
      <c r="C12" s="11"/>
      <c r="D12" s="11"/>
      <c r="E12" s="284"/>
      <c r="F12" s="310"/>
      <c r="G12" s="18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6940</v>
      </c>
      <c r="I13" s="194">
        <f t="shared" si="7"/>
        <v>0</v>
      </c>
      <c r="J13" s="362">
        <f t="shared" si="7"/>
        <v>6940</v>
      </c>
      <c r="K13" s="194">
        <f t="shared" si="7"/>
        <v>6940</v>
      </c>
      <c r="L13" s="194">
        <f t="shared" si="7"/>
        <v>0</v>
      </c>
      <c r="M13" s="362">
        <f t="shared" si="7"/>
        <v>6940</v>
      </c>
      <c r="N13" s="194">
        <f t="shared" si="7"/>
        <v>6855</v>
      </c>
      <c r="O13" s="194">
        <f t="shared" si="7"/>
        <v>0</v>
      </c>
      <c r="P13" s="362">
        <f t="shared" si="7"/>
        <v>6855</v>
      </c>
      <c r="Q13" s="324">
        <f t="shared" si="2"/>
        <v>98.775216138328531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f>6900+40</f>
        <v>6940</v>
      </c>
      <c r="I14" s="193">
        <v>0</v>
      </c>
      <c r="J14" s="363">
        <f>SUM(H14:I14)</f>
        <v>6940</v>
      </c>
      <c r="K14" s="193">
        <f>6900+40</f>
        <v>6940</v>
      </c>
      <c r="L14" s="193">
        <v>0</v>
      </c>
      <c r="M14" s="363">
        <f>SUM(K14:L14)</f>
        <v>6940</v>
      </c>
      <c r="N14" s="193">
        <v>6855</v>
      </c>
      <c r="O14" s="193">
        <v>0</v>
      </c>
      <c r="P14" s="363">
        <f>SUM(N14:O14)</f>
        <v>6855</v>
      </c>
      <c r="Q14" s="325">
        <f t="shared" si="2"/>
        <v>98.775216138328531</v>
      </c>
      <c r="R14" s="259" t="str">
        <f t="shared" si="3"/>
        <v/>
      </c>
    </row>
    <row r="15" spans="1:19" ht="8.1" customHeight="1">
      <c r="B15" s="10"/>
      <c r="C15" s="11"/>
      <c r="D15" s="11"/>
      <c r="E15" s="284"/>
      <c r="F15" s="310"/>
      <c r="G15" s="11"/>
      <c r="H15" s="257"/>
      <c r="I15" s="257"/>
      <c r="J15" s="364"/>
      <c r="K15" s="257"/>
      <c r="L15" s="257"/>
      <c r="M15" s="364"/>
      <c r="N15" s="257"/>
      <c r="O15" s="257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6300</v>
      </c>
      <c r="I16" s="271">
        <f t="shared" si="8"/>
        <v>0</v>
      </c>
      <c r="J16" s="365">
        <f t="shared" si="8"/>
        <v>6300</v>
      </c>
      <c r="K16" s="271">
        <f t="shared" ref="K16:M16" si="9">SUM(K17:K26)</f>
        <v>6300</v>
      </c>
      <c r="L16" s="271">
        <f t="shared" si="9"/>
        <v>0</v>
      </c>
      <c r="M16" s="365">
        <f t="shared" si="9"/>
        <v>6300</v>
      </c>
      <c r="N16" s="271">
        <f t="shared" si="8"/>
        <v>3736</v>
      </c>
      <c r="O16" s="271">
        <f t="shared" si="8"/>
        <v>0</v>
      </c>
      <c r="P16" s="365">
        <f t="shared" si="8"/>
        <v>3736</v>
      </c>
      <c r="Q16" s="324">
        <f t="shared" si="2"/>
        <v>59.301587301587297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2">
        <v>1500</v>
      </c>
      <c r="I17" s="342">
        <v>0</v>
      </c>
      <c r="J17" s="363">
        <f t="shared" ref="J17:J26" si="10">SUM(H17:I17)</f>
        <v>1500</v>
      </c>
      <c r="K17" s="342">
        <v>1500</v>
      </c>
      <c r="L17" s="342">
        <v>0</v>
      </c>
      <c r="M17" s="363">
        <f t="shared" ref="M17:M26" si="11">SUM(K17:L17)</f>
        <v>1500</v>
      </c>
      <c r="N17" s="342">
        <v>392</v>
      </c>
      <c r="O17" s="342">
        <v>0</v>
      </c>
      <c r="P17" s="363">
        <f t="shared" ref="P17:P26" si="12">SUM(N17:O17)</f>
        <v>392</v>
      </c>
      <c r="Q17" s="325">
        <f t="shared" si="2"/>
        <v>26.133333333333329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0</v>
      </c>
      <c r="I18" s="340">
        <v>0</v>
      </c>
      <c r="J18" s="363">
        <f t="shared" si="10"/>
        <v>0</v>
      </c>
      <c r="K18" s="340">
        <v>0</v>
      </c>
      <c r="L18" s="340">
        <v>0</v>
      </c>
      <c r="M18" s="363">
        <f t="shared" si="11"/>
        <v>0</v>
      </c>
      <c r="N18" s="340">
        <v>0</v>
      </c>
      <c r="O18" s="340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0">
        <v>2500</v>
      </c>
      <c r="I19" s="340">
        <v>0</v>
      </c>
      <c r="J19" s="363">
        <f t="shared" si="10"/>
        <v>2500</v>
      </c>
      <c r="K19" s="340">
        <v>2500</v>
      </c>
      <c r="L19" s="340">
        <v>0</v>
      </c>
      <c r="M19" s="363">
        <f t="shared" si="11"/>
        <v>2500</v>
      </c>
      <c r="N19" s="340">
        <v>1539</v>
      </c>
      <c r="O19" s="340">
        <v>0</v>
      </c>
      <c r="P19" s="363">
        <f t="shared" si="12"/>
        <v>1539</v>
      </c>
      <c r="Q19" s="325">
        <f t="shared" si="2"/>
        <v>61.56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2">
        <v>300</v>
      </c>
      <c r="I20" s="342">
        <v>0</v>
      </c>
      <c r="J20" s="363">
        <f t="shared" si="10"/>
        <v>300</v>
      </c>
      <c r="K20" s="342">
        <v>300</v>
      </c>
      <c r="L20" s="342">
        <v>0</v>
      </c>
      <c r="M20" s="363">
        <f t="shared" si="11"/>
        <v>300</v>
      </c>
      <c r="N20" s="342">
        <v>95</v>
      </c>
      <c r="O20" s="342">
        <v>0</v>
      </c>
      <c r="P20" s="363">
        <f t="shared" si="12"/>
        <v>95</v>
      </c>
      <c r="Q20" s="325">
        <f t="shared" si="2"/>
        <v>31.666666666666664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0">
        <v>0</v>
      </c>
      <c r="I21" s="340">
        <v>0</v>
      </c>
      <c r="J21" s="363">
        <f t="shared" si="10"/>
        <v>0</v>
      </c>
      <c r="K21" s="340">
        <v>0</v>
      </c>
      <c r="L21" s="340">
        <v>0</v>
      </c>
      <c r="M21" s="363">
        <f t="shared" si="11"/>
        <v>0</v>
      </c>
      <c r="N21" s="340">
        <v>0</v>
      </c>
      <c r="O21" s="340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0">
        <v>0</v>
      </c>
      <c r="I22" s="340">
        <v>0</v>
      </c>
      <c r="J22" s="363">
        <f t="shared" si="10"/>
        <v>0</v>
      </c>
      <c r="K22" s="340">
        <v>0</v>
      </c>
      <c r="L22" s="340">
        <v>0</v>
      </c>
      <c r="M22" s="363">
        <f t="shared" si="11"/>
        <v>0</v>
      </c>
      <c r="N22" s="340">
        <v>0</v>
      </c>
      <c r="O22" s="340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0">
        <v>0</v>
      </c>
      <c r="I23" s="340">
        <v>0</v>
      </c>
      <c r="J23" s="363">
        <f t="shared" si="10"/>
        <v>0</v>
      </c>
      <c r="K23" s="340">
        <v>0</v>
      </c>
      <c r="L23" s="340">
        <v>0</v>
      </c>
      <c r="M23" s="363">
        <f t="shared" si="11"/>
        <v>0</v>
      </c>
      <c r="N23" s="340">
        <v>0</v>
      </c>
      <c r="O23" s="340">
        <v>0</v>
      </c>
      <c r="P23" s="363">
        <f t="shared" si="12"/>
        <v>0</v>
      </c>
      <c r="Q23" s="325" t="str">
        <f t="shared" si="2"/>
        <v/>
      </c>
      <c r="R23" s="259"/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0">
        <v>0</v>
      </c>
      <c r="I24" s="340">
        <v>0</v>
      </c>
      <c r="J24" s="363">
        <f t="shared" si="10"/>
        <v>0</v>
      </c>
      <c r="K24" s="340">
        <v>0</v>
      </c>
      <c r="L24" s="340">
        <v>0</v>
      </c>
      <c r="M24" s="363">
        <f t="shared" si="11"/>
        <v>0</v>
      </c>
      <c r="N24" s="340">
        <v>0</v>
      </c>
      <c r="O24" s="340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2000</v>
      </c>
      <c r="I25" s="342">
        <v>0</v>
      </c>
      <c r="J25" s="363">
        <f t="shared" si="10"/>
        <v>2000</v>
      </c>
      <c r="K25" s="342">
        <v>2000</v>
      </c>
      <c r="L25" s="342">
        <v>0</v>
      </c>
      <c r="M25" s="363">
        <f t="shared" si="11"/>
        <v>2000</v>
      </c>
      <c r="N25" s="342">
        <v>1710</v>
      </c>
      <c r="O25" s="342">
        <v>0</v>
      </c>
      <c r="P25" s="363">
        <f t="shared" si="12"/>
        <v>1710</v>
      </c>
      <c r="Q25" s="325">
        <f t="shared" si="2"/>
        <v>85.5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8.1" customHeight="1">
      <c r="A27" s="259"/>
      <c r="B27" s="12"/>
      <c r="C27" s="8"/>
      <c r="D27" s="8"/>
      <c r="E27" s="294"/>
      <c r="F27" s="321"/>
      <c r="G27" s="8"/>
      <c r="H27" s="258"/>
      <c r="I27" s="258"/>
      <c r="J27" s="364"/>
      <c r="K27" s="258"/>
      <c r="L27" s="258"/>
      <c r="M27" s="364"/>
      <c r="N27" s="258"/>
      <c r="O27" s="258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1500</v>
      </c>
      <c r="I28" s="273">
        <f t="shared" si="13"/>
        <v>0</v>
      </c>
      <c r="J28" s="365">
        <f t="shared" si="13"/>
        <v>1500</v>
      </c>
      <c r="K28" s="273">
        <f t="shared" ref="K28:M28" si="14">SUM(K29:K30)</f>
        <v>1500</v>
      </c>
      <c r="L28" s="273">
        <f t="shared" si="14"/>
        <v>0</v>
      </c>
      <c r="M28" s="365">
        <f t="shared" si="14"/>
        <v>1500</v>
      </c>
      <c r="N28" s="273">
        <f t="shared" si="13"/>
        <v>1253</v>
      </c>
      <c r="O28" s="273">
        <f t="shared" si="13"/>
        <v>0</v>
      </c>
      <c r="P28" s="365">
        <f t="shared" si="13"/>
        <v>1253</v>
      </c>
      <c r="Q28" s="324">
        <f t="shared" si="2"/>
        <v>83.533333333333331</v>
      </c>
      <c r="R28" s="259" t="str">
        <f t="shared" si="3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58">
        <v>0</v>
      </c>
      <c r="I29" s="258">
        <v>0</v>
      </c>
      <c r="J29" s="363">
        <f t="shared" ref="J29:J30" si="15">SUM(H29:I29)</f>
        <v>0</v>
      </c>
      <c r="K29" s="258">
        <v>0</v>
      </c>
      <c r="L29" s="258">
        <v>0</v>
      </c>
      <c r="M29" s="363">
        <f t="shared" ref="M29:M30" si="16">SUM(K29:L29)</f>
        <v>0</v>
      </c>
      <c r="N29" s="258">
        <v>0</v>
      </c>
      <c r="O29" s="258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58">
        <v>1500</v>
      </c>
      <c r="I30" s="258">
        <v>0</v>
      </c>
      <c r="J30" s="363">
        <f t="shared" si="15"/>
        <v>1500</v>
      </c>
      <c r="K30" s="258">
        <v>1500</v>
      </c>
      <c r="L30" s="258">
        <v>0</v>
      </c>
      <c r="M30" s="363">
        <f t="shared" si="16"/>
        <v>1500</v>
      </c>
      <c r="N30" s="258">
        <v>1253</v>
      </c>
      <c r="O30" s="258">
        <v>0</v>
      </c>
      <c r="P30" s="363">
        <f t="shared" si="17"/>
        <v>1253</v>
      </c>
      <c r="Q30" s="325">
        <f t="shared" si="2"/>
        <v>83.533333333333331</v>
      </c>
      <c r="R30" s="259" t="str">
        <f t="shared" si="3"/>
        <v/>
      </c>
    </row>
    <row r="31" spans="1:18" ht="8.1" customHeight="1">
      <c r="B31" s="10"/>
      <c r="C31" s="11"/>
      <c r="D31" s="11"/>
      <c r="E31" s="284"/>
      <c r="F31" s="310"/>
      <c r="G31" s="11"/>
      <c r="H31" s="257"/>
      <c r="I31" s="257"/>
      <c r="J31" s="364"/>
      <c r="K31" s="257"/>
      <c r="L31" s="257"/>
      <c r="M31" s="364"/>
      <c r="N31" s="257"/>
      <c r="O31" s="257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73">
        <v>3</v>
      </c>
      <c r="I32" s="273"/>
      <c r="J32" s="365">
        <v>3</v>
      </c>
      <c r="K32" s="273"/>
      <c r="L32" s="273"/>
      <c r="M32" s="365"/>
      <c r="N32" s="273">
        <v>3</v>
      </c>
      <c r="O32" s="273"/>
      <c r="P32" s="365">
        <v>3</v>
      </c>
      <c r="Q32" s="325"/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91190</v>
      </c>
      <c r="I33" s="266">
        <f t="shared" si="18"/>
        <v>0</v>
      </c>
      <c r="J33" s="365">
        <f t="shared" si="18"/>
        <v>91190</v>
      </c>
      <c r="K33" s="266">
        <f t="shared" ref="K33:M33" si="19">K8+K13+K16+K28</f>
        <v>91190</v>
      </c>
      <c r="L33" s="266">
        <f t="shared" si="19"/>
        <v>0</v>
      </c>
      <c r="M33" s="365">
        <f t="shared" si="19"/>
        <v>91190</v>
      </c>
      <c r="N33" s="266">
        <f t="shared" si="18"/>
        <v>87730</v>
      </c>
      <c r="O33" s="266">
        <f t="shared" si="18"/>
        <v>0</v>
      </c>
      <c r="P33" s="365">
        <f t="shared" si="18"/>
        <v>87730</v>
      </c>
      <c r="Q33" s="324">
        <f t="shared" si="2"/>
        <v>96.20572431187631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/>
      <c r="I35" s="266"/>
      <c r="J35" s="365"/>
      <c r="K35" s="266"/>
      <c r="L35" s="266"/>
      <c r="M35" s="365"/>
      <c r="N35" s="266"/>
      <c r="O35" s="266"/>
      <c r="P35" s="365"/>
      <c r="Q35" s="325" t="str">
        <f t="shared" si="2"/>
        <v/>
      </c>
      <c r="R35" s="259"/>
    </row>
    <row r="36" spans="1:18" ht="8.1" customHeight="1" thickBot="1">
      <c r="B36" s="15"/>
      <c r="C36" s="16"/>
      <c r="D36" s="16"/>
      <c r="E36" s="285"/>
      <c r="F36" s="311"/>
      <c r="G36" s="16"/>
      <c r="H36" s="16"/>
      <c r="I36" s="16"/>
      <c r="J36" s="372"/>
      <c r="K36" s="16"/>
      <c r="L36" s="16"/>
      <c r="M36" s="372"/>
      <c r="N36" s="16"/>
      <c r="O36" s="16"/>
      <c r="P36" s="372"/>
      <c r="Q36" s="327" t="str">
        <f t="shared" si="2"/>
        <v/>
      </c>
      <c r="R36" s="259"/>
    </row>
    <row r="37" spans="1:18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0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0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0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0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0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0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0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0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 t="str">
        <f t="shared" ref="R70:R71" si="21">IF(Q70&lt;100,"","PR")</f>
        <v/>
      </c>
    </row>
    <row r="71" spans="5:18" ht="14.25">
      <c r="E71" s="286"/>
      <c r="F71" s="312"/>
      <c r="J71" s="369"/>
      <c r="M71" s="369"/>
      <c r="P71" s="369"/>
      <c r="R71" s="259" t="str">
        <f t="shared" si="21"/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8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6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B2" s="617" t="s">
        <v>539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119</v>
      </c>
      <c r="C7" s="7" t="s">
        <v>81</v>
      </c>
      <c r="D7" s="7" t="s">
        <v>146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203">
        <f t="shared" ref="H8:P8" si="0">SUM(H9:H12)</f>
        <v>172250</v>
      </c>
      <c r="I8" s="203">
        <f t="shared" si="0"/>
        <v>0</v>
      </c>
      <c r="J8" s="362">
        <f t="shared" si="0"/>
        <v>172250</v>
      </c>
      <c r="K8" s="203">
        <f t="shared" ref="K8:M8" si="1">SUM(K9:K12)</f>
        <v>172250</v>
      </c>
      <c r="L8" s="203">
        <f t="shared" si="1"/>
        <v>0</v>
      </c>
      <c r="M8" s="362">
        <f t="shared" si="1"/>
        <v>172250</v>
      </c>
      <c r="N8" s="203">
        <f t="shared" si="0"/>
        <v>171156</v>
      </c>
      <c r="O8" s="203">
        <f t="shared" si="0"/>
        <v>0</v>
      </c>
      <c r="P8" s="362">
        <f t="shared" si="0"/>
        <v>171156</v>
      </c>
      <c r="Q8" s="324">
        <f>IF(M8=0,"",P8/M8*100)</f>
        <v>99.364876632801156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204">
        <f>132900+500</f>
        <v>133400</v>
      </c>
      <c r="I9" s="204">
        <v>0</v>
      </c>
      <c r="J9" s="363">
        <f>SUM(H9:I9)</f>
        <v>133400</v>
      </c>
      <c r="K9" s="204">
        <f>132900+500</f>
        <v>133400</v>
      </c>
      <c r="L9" s="204">
        <v>0</v>
      </c>
      <c r="M9" s="363">
        <f>SUM(K9:L9)</f>
        <v>133400</v>
      </c>
      <c r="N9" s="204">
        <v>133059</v>
      </c>
      <c r="O9" s="204">
        <v>0</v>
      </c>
      <c r="P9" s="363">
        <f>SUM(N9:O9)</f>
        <v>133059</v>
      </c>
      <c r="Q9" s="325">
        <f t="shared" ref="Q9:Q57" si="2">IF(M9=0,"",P9/M9*100)</f>
        <v>99.744377811094452</v>
      </c>
      <c r="R9" s="259" t="str">
        <f t="shared" ref="R9:R35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204">
        <v>38850</v>
      </c>
      <c r="I10" s="204">
        <v>0</v>
      </c>
      <c r="J10" s="363">
        <f t="shared" ref="J10:J11" si="4">SUM(H10:I10)</f>
        <v>38850</v>
      </c>
      <c r="K10" s="204">
        <v>38850</v>
      </c>
      <c r="L10" s="204">
        <v>0</v>
      </c>
      <c r="M10" s="363">
        <f t="shared" ref="M10:M11" si="5">SUM(K10:L10)</f>
        <v>38850</v>
      </c>
      <c r="N10" s="204">
        <v>38097</v>
      </c>
      <c r="O10" s="204">
        <v>0</v>
      </c>
      <c r="P10" s="363">
        <f t="shared" ref="P10:P11" si="6">SUM(N10:O10)</f>
        <v>38097</v>
      </c>
      <c r="Q10" s="325">
        <f t="shared" si="2"/>
        <v>98.061776061776058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204">
        <v>0</v>
      </c>
      <c r="I11" s="204">
        <v>0</v>
      </c>
      <c r="J11" s="363">
        <f t="shared" si="4"/>
        <v>0</v>
      </c>
      <c r="K11" s="204">
        <v>0</v>
      </c>
      <c r="L11" s="204">
        <v>0</v>
      </c>
      <c r="M11" s="363">
        <f t="shared" si="5"/>
        <v>0</v>
      </c>
      <c r="N11" s="204">
        <v>0</v>
      </c>
      <c r="O11" s="204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204"/>
      <c r="I12" s="204"/>
      <c r="J12" s="363"/>
      <c r="K12" s="204"/>
      <c r="L12" s="204"/>
      <c r="M12" s="363"/>
      <c r="N12" s="204"/>
      <c r="O12" s="204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203">
        <f t="shared" ref="H13:P13" si="7">H14</f>
        <v>14300</v>
      </c>
      <c r="I13" s="203">
        <f t="shared" si="7"/>
        <v>0</v>
      </c>
      <c r="J13" s="362">
        <f t="shared" si="7"/>
        <v>14300</v>
      </c>
      <c r="K13" s="203">
        <f t="shared" si="7"/>
        <v>14300</v>
      </c>
      <c r="L13" s="203">
        <f t="shared" si="7"/>
        <v>0</v>
      </c>
      <c r="M13" s="362">
        <f t="shared" si="7"/>
        <v>14300</v>
      </c>
      <c r="N13" s="203">
        <f t="shared" si="7"/>
        <v>14094</v>
      </c>
      <c r="O13" s="203">
        <f t="shared" si="7"/>
        <v>0</v>
      </c>
      <c r="P13" s="362">
        <f t="shared" si="7"/>
        <v>14094</v>
      </c>
      <c r="Q13" s="324">
        <f t="shared" si="2"/>
        <v>98.55944055944056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204">
        <v>14300</v>
      </c>
      <c r="I14" s="204">
        <v>0</v>
      </c>
      <c r="J14" s="363">
        <f>SUM(H14:I14)</f>
        <v>14300</v>
      </c>
      <c r="K14" s="204">
        <v>14300</v>
      </c>
      <c r="L14" s="204">
        <v>0</v>
      </c>
      <c r="M14" s="363">
        <f>SUM(K14:L14)</f>
        <v>14300</v>
      </c>
      <c r="N14" s="204">
        <v>14094</v>
      </c>
      <c r="O14" s="204">
        <v>0</v>
      </c>
      <c r="P14" s="363">
        <f>SUM(N14:O14)</f>
        <v>14094</v>
      </c>
      <c r="Q14" s="325">
        <f t="shared" si="2"/>
        <v>98.55944055944056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57"/>
      <c r="I15" s="257"/>
      <c r="J15" s="364"/>
      <c r="K15" s="257"/>
      <c r="L15" s="257"/>
      <c r="M15" s="364"/>
      <c r="N15" s="257"/>
      <c r="O15" s="257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11400</v>
      </c>
      <c r="I16" s="271">
        <f t="shared" si="8"/>
        <v>0</v>
      </c>
      <c r="J16" s="365">
        <f t="shared" si="8"/>
        <v>11400</v>
      </c>
      <c r="K16" s="271">
        <f t="shared" ref="K16:M16" si="9">SUM(K17:K26)</f>
        <v>11400</v>
      </c>
      <c r="L16" s="271">
        <f t="shared" si="9"/>
        <v>0</v>
      </c>
      <c r="M16" s="365">
        <f t="shared" si="9"/>
        <v>11400</v>
      </c>
      <c r="N16" s="271">
        <f t="shared" si="8"/>
        <v>9276</v>
      </c>
      <c r="O16" s="271">
        <f t="shared" si="8"/>
        <v>0</v>
      </c>
      <c r="P16" s="365">
        <f t="shared" si="8"/>
        <v>9276</v>
      </c>
      <c r="Q16" s="324">
        <f t="shared" si="2"/>
        <v>81.368421052631575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2">
        <v>5500</v>
      </c>
      <c r="I17" s="342">
        <v>0</v>
      </c>
      <c r="J17" s="363">
        <f t="shared" ref="J17:J26" si="10">SUM(H17:I17)</f>
        <v>5500</v>
      </c>
      <c r="K17" s="342">
        <v>5500</v>
      </c>
      <c r="L17" s="342">
        <v>0</v>
      </c>
      <c r="M17" s="363">
        <f t="shared" ref="M17:M26" si="11">SUM(K17:L17)</f>
        <v>5500</v>
      </c>
      <c r="N17" s="342">
        <v>3997</v>
      </c>
      <c r="O17" s="342">
        <v>0</v>
      </c>
      <c r="P17" s="363">
        <f t="shared" ref="P17:P26" si="12">SUM(N17:O17)</f>
        <v>3997</v>
      </c>
      <c r="Q17" s="325">
        <f t="shared" si="2"/>
        <v>72.672727272727272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0</v>
      </c>
      <c r="I18" s="340">
        <v>0</v>
      </c>
      <c r="J18" s="363">
        <f t="shared" si="10"/>
        <v>0</v>
      </c>
      <c r="K18" s="340">
        <v>0</v>
      </c>
      <c r="L18" s="340">
        <v>0</v>
      </c>
      <c r="M18" s="363">
        <f t="shared" si="11"/>
        <v>0</v>
      </c>
      <c r="N18" s="340">
        <v>0</v>
      </c>
      <c r="O18" s="340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0">
        <v>800</v>
      </c>
      <c r="I19" s="340">
        <v>0</v>
      </c>
      <c r="J19" s="363">
        <f t="shared" si="10"/>
        <v>800</v>
      </c>
      <c r="K19" s="340">
        <v>800</v>
      </c>
      <c r="L19" s="340">
        <v>0</v>
      </c>
      <c r="M19" s="363">
        <f t="shared" si="11"/>
        <v>800</v>
      </c>
      <c r="N19" s="340">
        <v>606</v>
      </c>
      <c r="O19" s="340">
        <v>0</v>
      </c>
      <c r="P19" s="363">
        <f t="shared" si="12"/>
        <v>606</v>
      </c>
      <c r="Q19" s="325">
        <f t="shared" si="2"/>
        <v>75.75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2">
        <v>600</v>
      </c>
      <c r="I20" s="342">
        <v>0</v>
      </c>
      <c r="J20" s="363">
        <f t="shared" si="10"/>
        <v>600</v>
      </c>
      <c r="K20" s="342">
        <v>600</v>
      </c>
      <c r="L20" s="342">
        <v>0</v>
      </c>
      <c r="M20" s="363">
        <f t="shared" si="11"/>
        <v>600</v>
      </c>
      <c r="N20" s="342">
        <v>596</v>
      </c>
      <c r="O20" s="342">
        <v>0</v>
      </c>
      <c r="P20" s="363">
        <f t="shared" si="12"/>
        <v>596</v>
      </c>
      <c r="Q20" s="325">
        <f t="shared" si="2"/>
        <v>99.333333333333329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0">
        <v>0</v>
      </c>
      <c r="I21" s="340">
        <v>0</v>
      </c>
      <c r="J21" s="363">
        <f t="shared" si="10"/>
        <v>0</v>
      </c>
      <c r="K21" s="340">
        <v>0</v>
      </c>
      <c r="L21" s="340">
        <v>0</v>
      </c>
      <c r="M21" s="363">
        <f t="shared" si="11"/>
        <v>0</v>
      </c>
      <c r="N21" s="340">
        <v>0</v>
      </c>
      <c r="O21" s="340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0">
        <v>0</v>
      </c>
      <c r="I22" s="340">
        <v>0</v>
      </c>
      <c r="J22" s="363">
        <f t="shared" si="10"/>
        <v>0</v>
      </c>
      <c r="K22" s="340">
        <v>0</v>
      </c>
      <c r="L22" s="340">
        <v>0</v>
      </c>
      <c r="M22" s="363">
        <f t="shared" si="11"/>
        <v>0</v>
      </c>
      <c r="N22" s="340">
        <v>0</v>
      </c>
      <c r="O22" s="340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0">
        <v>1000</v>
      </c>
      <c r="I23" s="340">
        <v>0</v>
      </c>
      <c r="J23" s="363">
        <f t="shared" si="10"/>
        <v>1000</v>
      </c>
      <c r="K23" s="340">
        <v>1000</v>
      </c>
      <c r="L23" s="340">
        <v>0</v>
      </c>
      <c r="M23" s="363">
        <f t="shared" si="11"/>
        <v>1000</v>
      </c>
      <c r="N23" s="340">
        <v>997</v>
      </c>
      <c r="O23" s="340">
        <v>0</v>
      </c>
      <c r="P23" s="363">
        <f t="shared" si="12"/>
        <v>997</v>
      </c>
      <c r="Q23" s="325">
        <f t="shared" si="2"/>
        <v>99.7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0">
        <v>0</v>
      </c>
      <c r="I24" s="340">
        <v>0</v>
      </c>
      <c r="J24" s="363">
        <f t="shared" si="10"/>
        <v>0</v>
      </c>
      <c r="K24" s="340">
        <v>0</v>
      </c>
      <c r="L24" s="340">
        <v>0</v>
      </c>
      <c r="M24" s="363">
        <f t="shared" si="11"/>
        <v>0</v>
      </c>
      <c r="N24" s="340">
        <v>0</v>
      </c>
      <c r="O24" s="340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3500</v>
      </c>
      <c r="I25" s="342">
        <v>0</v>
      </c>
      <c r="J25" s="363">
        <f t="shared" si="10"/>
        <v>3500</v>
      </c>
      <c r="K25" s="342">
        <v>3500</v>
      </c>
      <c r="L25" s="342">
        <v>0</v>
      </c>
      <c r="M25" s="363">
        <f t="shared" si="11"/>
        <v>3500</v>
      </c>
      <c r="N25" s="342">
        <v>3080</v>
      </c>
      <c r="O25" s="342">
        <v>0</v>
      </c>
      <c r="P25" s="363">
        <f t="shared" si="12"/>
        <v>3080</v>
      </c>
      <c r="Q25" s="325">
        <f t="shared" si="2"/>
        <v>88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94"/>
      <c r="F27" s="321"/>
      <c r="G27" s="8"/>
      <c r="H27" s="258"/>
      <c r="I27" s="258"/>
      <c r="J27" s="364"/>
      <c r="K27" s="258"/>
      <c r="L27" s="258"/>
      <c r="M27" s="364"/>
      <c r="N27" s="258"/>
      <c r="O27" s="258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1500</v>
      </c>
      <c r="I28" s="273">
        <f t="shared" si="13"/>
        <v>0</v>
      </c>
      <c r="J28" s="365">
        <f t="shared" si="13"/>
        <v>1500</v>
      </c>
      <c r="K28" s="273">
        <f t="shared" ref="K28:M28" si="14">SUM(K29:K30)</f>
        <v>1500</v>
      </c>
      <c r="L28" s="273">
        <f t="shared" si="14"/>
        <v>0</v>
      </c>
      <c r="M28" s="365">
        <f t="shared" si="14"/>
        <v>1500</v>
      </c>
      <c r="N28" s="273">
        <f t="shared" si="13"/>
        <v>1392</v>
      </c>
      <c r="O28" s="273">
        <f t="shared" si="13"/>
        <v>0</v>
      </c>
      <c r="P28" s="365">
        <f t="shared" si="13"/>
        <v>1392</v>
      </c>
      <c r="Q28" s="324">
        <f t="shared" si="2"/>
        <v>92.800000000000011</v>
      </c>
      <c r="R28" s="259" t="str">
        <f t="shared" si="3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58">
        <v>0</v>
      </c>
      <c r="I29" s="258">
        <v>0</v>
      </c>
      <c r="J29" s="363">
        <f t="shared" ref="J29:J30" si="15">SUM(H29:I29)</f>
        <v>0</v>
      </c>
      <c r="K29" s="258">
        <v>0</v>
      </c>
      <c r="L29" s="258">
        <v>0</v>
      </c>
      <c r="M29" s="363">
        <f t="shared" ref="M29:M30" si="16">SUM(K29:L29)</f>
        <v>0</v>
      </c>
      <c r="N29" s="258">
        <v>0</v>
      </c>
      <c r="O29" s="258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58">
        <v>1500</v>
      </c>
      <c r="I30" s="258">
        <v>0</v>
      </c>
      <c r="J30" s="363">
        <f t="shared" si="15"/>
        <v>1500</v>
      </c>
      <c r="K30" s="258">
        <v>1500</v>
      </c>
      <c r="L30" s="258">
        <v>0</v>
      </c>
      <c r="M30" s="363">
        <f t="shared" si="16"/>
        <v>1500</v>
      </c>
      <c r="N30" s="258">
        <v>1392</v>
      </c>
      <c r="O30" s="258">
        <v>0</v>
      </c>
      <c r="P30" s="363">
        <f t="shared" si="17"/>
        <v>1392</v>
      </c>
      <c r="Q30" s="325">
        <f t="shared" si="2"/>
        <v>92.800000000000011</v>
      </c>
      <c r="R30" s="259" t="str">
        <f t="shared" si="3"/>
        <v/>
      </c>
    </row>
    <row r="31" spans="1:18" ht="12.95" customHeight="1">
      <c r="B31" s="10"/>
      <c r="C31" s="11"/>
      <c r="D31" s="11"/>
      <c r="E31" s="284"/>
      <c r="F31" s="310"/>
      <c r="G31" s="11"/>
      <c r="H31" s="257"/>
      <c r="I31" s="257"/>
      <c r="J31" s="364"/>
      <c r="K31" s="257"/>
      <c r="L31" s="257"/>
      <c r="M31" s="364"/>
      <c r="N31" s="257"/>
      <c r="O31" s="257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73">
        <v>7</v>
      </c>
      <c r="I32" s="273"/>
      <c r="J32" s="365">
        <v>7</v>
      </c>
      <c r="K32" s="273"/>
      <c r="L32" s="273"/>
      <c r="M32" s="365"/>
      <c r="N32" s="273">
        <v>7</v>
      </c>
      <c r="O32" s="273"/>
      <c r="P32" s="365">
        <v>7</v>
      </c>
      <c r="Q32" s="325"/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199450</v>
      </c>
      <c r="I33" s="266">
        <f t="shared" si="18"/>
        <v>0</v>
      </c>
      <c r="J33" s="365">
        <f t="shared" si="18"/>
        <v>199450</v>
      </c>
      <c r="K33" s="266">
        <f t="shared" ref="K33:M33" si="19">K8+K13+K16+K28</f>
        <v>199450</v>
      </c>
      <c r="L33" s="266">
        <f t="shared" si="19"/>
        <v>0</v>
      </c>
      <c r="M33" s="365">
        <f t="shared" si="19"/>
        <v>199450</v>
      </c>
      <c r="N33" s="266">
        <f t="shared" si="18"/>
        <v>195918</v>
      </c>
      <c r="O33" s="266">
        <f t="shared" si="18"/>
        <v>0</v>
      </c>
      <c r="P33" s="365">
        <f t="shared" si="18"/>
        <v>195918</v>
      </c>
      <c r="Q33" s="324">
        <f t="shared" si="2"/>
        <v>98.229130107796436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>H33+'6'!H33+'5'!H33+'4'!H36+'3'!H56</f>
        <v>2757370</v>
      </c>
      <c r="I34" s="266">
        <f>I33+'6'!I33+'5'!I33+'4'!I36+'3'!I56</f>
        <v>0</v>
      </c>
      <c r="J34" s="365">
        <f>J33+'6'!J33+'5'!J33+'4'!J36+'3'!J56</f>
        <v>2757370</v>
      </c>
      <c r="K34" s="266">
        <f>K33+'6'!N33+'5'!N33+'4'!N36+'3'!N56</f>
        <v>2716314</v>
      </c>
      <c r="L34" s="266">
        <f>L33+'6'!O33+'5'!O33+'4'!O36+'3'!O56</f>
        <v>0</v>
      </c>
      <c r="M34" s="365">
        <f>M33+'6'!P33+'5'!P33+'4'!P36+'3'!P56</f>
        <v>2716314</v>
      </c>
      <c r="N34" s="266">
        <f>N33+'6'!N33+'5'!N33+'4'!N36+'3'!N56</f>
        <v>2712782</v>
      </c>
      <c r="O34" s="266">
        <f>O33+'6'!O33+'5'!O33+'4'!O36+'3'!O56</f>
        <v>0</v>
      </c>
      <c r="P34" s="365">
        <f>P33+'6'!P33+'5'!P33+'4'!P36+'3'!P56</f>
        <v>2712782</v>
      </c>
      <c r="Q34" s="324">
        <f t="shared" si="2"/>
        <v>99.869970850203629</v>
      </c>
      <c r="R34" s="259" t="str">
        <f t="shared" si="3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 t="shared" ref="H35:P35" si="20">H34</f>
        <v>2757370</v>
      </c>
      <c r="I35" s="266">
        <f t="shared" si="20"/>
        <v>0</v>
      </c>
      <c r="J35" s="365">
        <f t="shared" si="20"/>
        <v>2757370</v>
      </c>
      <c r="K35" s="266">
        <f t="shared" ref="K35:M35" si="21">K34</f>
        <v>2716314</v>
      </c>
      <c r="L35" s="266">
        <f t="shared" si="21"/>
        <v>0</v>
      </c>
      <c r="M35" s="365">
        <f t="shared" si="21"/>
        <v>2716314</v>
      </c>
      <c r="N35" s="266">
        <f t="shared" si="20"/>
        <v>2712782</v>
      </c>
      <c r="O35" s="266">
        <f t="shared" si="20"/>
        <v>0</v>
      </c>
      <c r="P35" s="365">
        <f t="shared" si="20"/>
        <v>2712782</v>
      </c>
      <c r="Q35" s="324">
        <f t="shared" si="2"/>
        <v>99.869970850203629</v>
      </c>
      <c r="R35" s="259" t="str">
        <f t="shared" si="3"/>
        <v/>
      </c>
    </row>
    <row r="36" spans="1:18" ht="12.95" customHeight="1" thickBot="1">
      <c r="B36" s="15"/>
      <c r="C36" s="16"/>
      <c r="D36" s="16"/>
      <c r="E36" s="285"/>
      <c r="F36" s="311"/>
      <c r="G36" s="16"/>
      <c r="H36" s="16"/>
      <c r="I36" s="16"/>
      <c r="J36" s="372"/>
      <c r="K36" s="16"/>
      <c r="L36" s="16"/>
      <c r="M36" s="372"/>
      <c r="N36" s="16"/>
      <c r="O36" s="16"/>
      <c r="P36" s="372"/>
      <c r="Q36" s="327" t="str">
        <f t="shared" si="2"/>
        <v/>
      </c>
      <c r="R36" s="259"/>
    </row>
    <row r="37" spans="1:18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2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2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2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2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2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2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2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2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2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 t="str">
        <f t="shared" ref="R70:R71" si="23">IF(Q70&lt;100,"","PR")</f>
        <v/>
      </c>
    </row>
    <row r="71" spans="5:18" ht="14.25">
      <c r="E71" s="286"/>
      <c r="F71" s="312"/>
      <c r="J71" s="369"/>
      <c r="M71" s="369"/>
      <c r="P71" s="369"/>
      <c r="R71" s="259" t="str">
        <f t="shared" si="23"/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/>
  <dimension ref="A1:T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20" ht="13.5" thickBot="1"/>
    <row r="2" spans="1:20" s="354" customFormat="1" ht="20.100000000000001" customHeight="1" thickTop="1" thickBot="1">
      <c r="B2" s="617" t="s">
        <v>126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20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20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20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20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20" s="2" customFormat="1" ht="12.95" customHeight="1">
      <c r="A7" s="260"/>
      <c r="B7" s="6" t="s">
        <v>127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20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288970</v>
      </c>
      <c r="I8" s="194">
        <f t="shared" si="0"/>
        <v>0</v>
      </c>
      <c r="J8" s="362">
        <f t="shared" si="0"/>
        <v>288970</v>
      </c>
      <c r="K8" s="194">
        <f t="shared" ref="K8:M8" si="1">SUM(K9:K12)</f>
        <v>288970</v>
      </c>
      <c r="L8" s="194">
        <f t="shared" si="1"/>
        <v>0</v>
      </c>
      <c r="M8" s="362">
        <f t="shared" si="1"/>
        <v>288970</v>
      </c>
      <c r="N8" s="194">
        <f t="shared" si="0"/>
        <v>282972</v>
      </c>
      <c r="O8" s="194">
        <f t="shared" si="0"/>
        <v>0</v>
      </c>
      <c r="P8" s="362">
        <f t="shared" si="0"/>
        <v>282972</v>
      </c>
      <c r="Q8" s="324">
        <f>IF(M8=0,"",P8/M8*100)</f>
        <v>97.924352008859046</v>
      </c>
      <c r="R8" s="1" t="str">
        <f>IF(Q8&lt;=100,"","PR")</f>
        <v/>
      </c>
    </row>
    <row r="9" spans="1:20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218760</v>
      </c>
      <c r="I9" s="193">
        <v>0</v>
      </c>
      <c r="J9" s="363">
        <f>SUM(H9:I9)</f>
        <v>218760</v>
      </c>
      <c r="K9" s="193">
        <v>218760</v>
      </c>
      <c r="L9" s="193">
        <v>0</v>
      </c>
      <c r="M9" s="363">
        <f>SUM(K9:L9)</f>
        <v>218760</v>
      </c>
      <c r="N9" s="193">
        <v>217260</v>
      </c>
      <c r="O9" s="193">
        <v>0</v>
      </c>
      <c r="P9" s="363">
        <f>SUM(N9:O9)</f>
        <v>217260</v>
      </c>
      <c r="Q9" s="325">
        <f t="shared" ref="Q9:Q57" si="2">IF(M9=0,"",P9/M9*100)</f>
        <v>99.314317059791563</v>
      </c>
      <c r="R9" s="259" t="str">
        <f t="shared" ref="R9:R35" si="3">IF(Q9&lt;=100,"","PR")</f>
        <v/>
      </c>
    </row>
    <row r="10" spans="1:20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70210</v>
      </c>
      <c r="I10" s="193">
        <v>0</v>
      </c>
      <c r="J10" s="363">
        <f t="shared" ref="J10:J11" si="4">SUM(H10:I10)</f>
        <v>70210</v>
      </c>
      <c r="K10" s="193">
        <v>70210</v>
      </c>
      <c r="L10" s="193">
        <v>0</v>
      </c>
      <c r="M10" s="363">
        <f t="shared" ref="M10:M11" si="5">SUM(K10:L10)</f>
        <v>70210</v>
      </c>
      <c r="N10" s="193">
        <v>65712</v>
      </c>
      <c r="O10" s="193">
        <v>0</v>
      </c>
      <c r="P10" s="363">
        <f t="shared" ref="P10:P11" si="6">SUM(N10:O10)</f>
        <v>65712</v>
      </c>
      <c r="Q10" s="325">
        <f t="shared" si="2"/>
        <v>93.593505198689641</v>
      </c>
      <c r="R10" s="259" t="str">
        <f t="shared" si="3"/>
        <v/>
      </c>
    </row>
    <row r="11" spans="1:20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20" ht="12.95" customHeight="1">
      <c r="B12" s="10"/>
      <c r="C12" s="11"/>
      <c r="D12" s="11"/>
      <c r="E12" s="284"/>
      <c r="F12" s="310"/>
      <c r="G12" s="18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  <c r="S12" s="50"/>
    </row>
    <row r="13" spans="1:20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23500</v>
      </c>
      <c r="I13" s="194">
        <f t="shared" si="7"/>
        <v>0</v>
      </c>
      <c r="J13" s="362">
        <f t="shared" si="7"/>
        <v>23500</v>
      </c>
      <c r="K13" s="194">
        <f t="shared" si="7"/>
        <v>23500</v>
      </c>
      <c r="L13" s="194">
        <f t="shared" si="7"/>
        <v>0</v>
      </c>
      <c r="M13" s="362">
        <f t="shared" si="7"/>
        <v>23500</v>
      </c>
      <c r="N13" s="194">
        <f t="shared" si="7"/>
        <v>23358</v>
      </c>
      <c r="O13" s="194">
        <f t="shared" si="7"/>
        <v>0</v>
      </c>
      <c r="P13" s="362">
        <f t="shared" si="7"/>
        <v>23358</v>
      </c>
      <c r="Q13" s="324">
        <f t="shared" si="2"/>
        <v>99.395744680851067</v>
      </c>
      <c r="R13" s="259" t="str">
        <f t="shared" si="3"/>
        <v/>
      </c>
      <c r="S13" s="60"/>
      <c r="T13" s="60"/>
    </row>
    <row r="14" spans="1:20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v>23500</v>
      </c>
      <c r="I14" s="193">
        <v>0</v>
      </c>
      <c r="J14" s="363">
        <f>SUM(H14:I14)</f>
        <v>23500</v>
      </c>
      <c r="K14" s="193">
        <v>23500</v>
      </c>
      <c r="L14" s="193">
        <v>0</v>
      </c>
      <c r="M14" s="363">
        <f>SUM(K14:L14)</f>
        <v>23500</v>
      </c>
      <c r="N14" s="193">
        <v>23358</v>
      </c>
      <c r="O14" s="193">
        <v>0</v>
      </c>
      <c r="P14" s="363">
        <f>SUM(N14:O14)</f>
        <v>23358</v>
      </c>
      <c r="Q14" s="325">
        <f t="shared" si="2"/>
        <v>99.395744680851067</v>
      </c>
      <c r="R14" s="259" t="str">
        <f t="shared" si="3"/>
        <v/>
      </c>
    </row>
    <row r="15" spans="1:20" ht="12.95" customHeight="1">
      <c r="B15" s="10"/>
      <c r="C15" s="11"/>
      <c r="D15" s="11"/>
      <c r="E15" s="284"/>
      <c r="F15" s="310"/>
      <c r="G15" s="11"/>
      <c r="H15" s="258"/>
      <c r="I15" s="258"/>
      <c r="J15" s="364"/>
      <c r="K15" s="258"/>
      <c r="L15" s="258"/>
      <c r="M15" s="364"/>
      <c r="N15" s="258"/>
      <c r="O15" s="258"/>
      <c r="P15" s="364"/>
      <c r="Q15" s="325" t="str">
        <f t="shared" si="2"/>
        <v/>
      </c>
      <c r="R15" s="259"/>
    </row>
    <row r="16" spans="1:20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409600</v>
      </c>
      <c r="I16" s="271">
        <f t="shared" si="8"/>
        <v>0</v>
      </c>
      <c r="J16" s="365">
        <f t="shared" si="8"/>
        <v>409600</v>
      </c>
      <c r="K16" s="271">
        <f t="shared" ref="K16:M16" si="9">SUM(K17:K26)</f>
        <v>409600</v>
      </c>
      <c r="L16" s="271">
        <f t="shared" si="9"/>
        <v>0</v>
      </c>
      <c r="M16" s="365">
        <f t="shared" si="9"/>
        <v>409600</v>
      </c>
      <c r="N16" s="271">
        <f t="shared" si="8"/>
        <v>386015</v>
      </c>
      <c r="O16" s="271">
        <f t="shared" si="8"/>
        <v>0</v>
      </c>
      <c r="P16" s="365">
        <f t="shared" si="8"/>
        <v>386015</v>
      </c>
      <c r="Q16" s="324">
        <f t="shared" si="2"/>
        <v>94.241943359375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2">
        <v>8500</v>
      </c>
      <c r="I17" s="342">
        <v>0</v>
      </c>
      <c r="J17" s="363">
        <f t="shared" ref="J17:J26" si="10">SUM(H17:I17)</f>
        <v>8500</v>
      </c>
      <c r="K17" s="342">
        <v>8500</v>
      </c>
      <c r="L17" s="342">
        <v>0</v>
      </c>
      <c r="M17" s="363">
        <f t="shared" ref="M17:M26" si="11">SUM(K17:L17)</f>
        <v>8500</v>
      </c>
      <c r="N17" s="342">
        <v>7330</v>
      </c>
      <c r="O17" s="342">
        <v>0</v>
      </c>
      <c r="P17" s="363">
        <f t="shared" ref="P17:P26" si="12">SUM(N17:O17)</f>
        <v>7330</v>
      </c>
      <c r="Q17" s="325">
        <f t="shared" si="2"/>
        <v>86.235294117647058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95000</v>
      </c>
      <c r="I18" s="340">
        <v>0</v>
      </c>
      <c r="J18" s="363">
        <f t="shared" si="10"/>
        <v>95000</v>
      </c>
      <c r="K18" s="340">
        <v>95000</v>
      </c>
      <c r="L18" s="340">
        <v>0</v>
      </c>
      <c r="M18" s="363">
        <f t="shared" si="11"/>
        <v>95000</v>
      </c>
      <c r="N18" s="340">
        <v>84435</v>
      </c>
      <c r="O18" s="340">
        <v>0</v>
      </c>
      <c r="P18" s="363">
        <f t="shared" si="12"/>
        <v>84435</v>
      </c>
      <c r="Q18" s="325">
        <f t="shared" si="2"/>
        <v>88.878947368421052</v>
      </c>
      <c r="R18" s="259" t="str">
        <f t="shared" si="3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0">
        <v>41500</v>
      </c>
      <c r="I19" s="340">
        <v>0</v>
      </c>
      <c r="J19" s="363">
        <f t="shared" si="10"/>
        <v>41500</v>
      </c>
      <c r="K19" s="340">
        <v>41500</v>
      </c>
      <c r="L19" s="340">
        <v>0</v>
      </c>
      <c r="M19" s="363">
        <f t="shared" si="11"/>
        <v>41500</v>
      </c>
      <c r="N19" s="340">
        <v>40133</v>
      </c>
      <c r="O19" s="340">
        <v>0</v>
      </c>
      <c r="P19" s="363">
        <f t="shared" si="12"/>
        <v>40133</v>
      </c>
      <c r="Q19" s="325">
        <f t="shared" si="2"/>
        <v>96.706024096385548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0">
        <v>84000</v>
      </c>
      <c r="I20" s="340">
        <v>0</v>
      </c>
      <c r="J20" s="363">
        <f t="shared" si="10"/>
        <v>84000</v>
      </c>
      <c r="K20" s="340">
        <v>84000</v>
      </c>
      <c r="L20" s="340">
        <v>0</v>
      </c>
      <c r="M20" s="363">
        <f t="shared" si="11"/>
        <v>84000</v>
      </c>
      <c r="N20" s="340">
        <v>78603</v>
      </c>
      <c r="O20" s="340">
        <v>0</v>
      </c>
      <c r="P20" s="363">
        <f t="shared" si="12"/>
        <v>78603</v>
      </c>
      <c r="Q20" s="325">
        <f t="shared" si="2"/>
        <v>93.575000000000003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0">
        <v>68000</v>
      </c>
      <c r="I21" s="340">
        <v>0</v>
      </c>
      <c r="J21" s="363">
        <f t="shared" si="10"/>
        <v>68000</v>
      </c>
      <c r="K21" s="340">
        <v>68000</v>
      </c>
      <c r="L21" s="340">
        <v>0</v>
      </c>
      <c r="M21" s="363">
        <f t="shared" si="11"/>
        <v>68000</v>
      </c>
      <c r="N21" s="340">
        <v>67193</v>
      </c>
      <c r="O21" s="340">
        <v>0</v>
      </c>
      <c r="P21" s="363">
        <f t="shared" si="12"/>
        <v>67193</v>
      </c>
      <c r="Q21" s="325">
        <f t="shared" si="2"/>
        <v>98.813235294117646</v>
      </c>
      <c r="R21" s="259" t="str">
        <f t="shared" si="3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0">
        <v>0</v>
      </c>
      <c r="I22" s="340">
        <v>0</v>
      </c>
      <c r="J22" s="363">
        <f t="shared" si="10"/>
        <v>0</v>
      </c>
      <c r="K22" s="340">
        <v>0</v>
      </c>
      <c r="L22" s="340">
        <v>0</v>
      </c>
      <c r="M22" s="363">
        <f t="shared" si="11"/>
        <v>0</v>
      </c>
      <c r="N22" s="340">
        <v>0</v>
      </c>
      <c r="O22" s="340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0">
        <v>41000</v>
      </c>
      <c r="I23" s="340">
        <v>0</v>
      </c>
      <c r="J23" s="363">
        <f t="shared" si="10"/>
        <v>41000</v>
      </c>
      <c r="K23" s="340">
        <v>41000</v>
      </c>
      <c r="L23" s="340">
        <v>0</v>
      </c>
      <c r="M23" s="363">
        <f t="shared" si="11"/>
        <v>41000</v>
      </c>
      <c r="N23" s="340">
        <v>36809</v>
      </c>
      <c r="O23" s="340">
        <v>0</v>
      </c>
      <c r="P23" s="363">
        <f t="shared" si="12"/>
        <v>36809</v>
      </c>
      <c r="Q23" s="325">
        <f t="shared" si="2"/>
        <v>89.778048780487808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0">
        <v>6600</v>
      </c>
      <c r="I24" s="340">
        <v>0</v>
      </c>
      <c r="J24" s="363">
        <f t="shared" si="10"/>
        <v>6600</v>
      </c>
      <c r="K24" s="340">
        <v>6600</v>
      </c>
      <c r="L24" s="340">
        <v>0</v>
      </c>
      <c r="M24" s="363">
        <f t="shared" si="11"/>
        <v>6600</v>
      </c>
      <c r="N24" s="340">
        <v>6587</v>
      </c>
      <c r="O24" s="340">
        <v>0</v>
      </c>
      <c r="P24" s="363">
        <f t="shared" si="12"/>
        <v>6587</v>
      </c>
      <c r="Q24" s="325">
        <f t="shared" si="2"/>
        <v>99.803030303030312</v>
      </c>
      <c r="R24" s="259" t="str">
        <f t="shared" si="3"/>
        <v/>
      </c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65000</v>
      </c>
      <c r="I25" s="342">
        <v>0</v>
      </c>
      <c r="J25" s="363">
        <f t="shared" si="10"/>
        <v>65000</v>
      </c>
      <c r="K25" s="342">
        <v>65000</v>
      </c>
      <c r="L25" s="342">
        <v>0</v>
      </c>
      <c r="M25" s="363">
        <f t="shared" si="11"/>
        <v>65000</v>
      </c>
      <c r="N25" s="342">
        <v>64925</v>
      </c>
      <c r="O25" s="342">
        <v>0</v>
      </c>
      <c r="P25" s="363">
        <f t="shared" si="12"/>
        <v>64925</v>
      </c>
      <c r="Q25" s="325">
        <f t="shared" si="2"/>
        <v>99.884615384615387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1">
        <v>0</v>
      </c>
      <c r="I26" s="341">
        <v>0</v>
      </c>
      <c r="J26" s="363">
        <f t="shared" si="10"/>
        <v>0</v>
      </c>
      <c r="K26" s="341">
        <v>0</v>
      </c>
      <c r="L26" s="341">
        <v>0</v>
      </c>
      <c r="M26" s="363">
        <f t="shared" si="11"/>
        <v>0</v>
      </c>
      <c r="N26" s="341">
        <v>0</v>
      </c>
      <c r="O26" s="341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94"/>
      <c r="F27" s="321"/>
      <c r="G27" s="8"/>
      <c r="H27" s="257"/>
      <c r="I27" s="257"/>
      <c r="J27" s="364"/>
      <c r="K27" s="257"/>
      <c r="L27" s="257"/>
      <c r="M27" s="364"/>
      <c r="N27" s="257"/>
      <c r="O27" s="257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66">
        <f t="shared" ref="H28:P28" si="13">SUM(H29:H30)</f>
        <v>80000</v>
      </c>
      <c r="I28" s="266">
        <f t="shared" si="13"/>
        <v>0</v>
      </c>
      <c r="J28" s="365">
        <f t="shared" si="13"/>
        <v>80000</v>
      </c>
      <c r="K28" s="266">
        <f t="shared" ref="K28:M28" si="14">SUM(K29:K30)</f>
        <v>80000</v>
      </c>
      <c r="L28" s="266">
        <f t="shared" si="14"/>
        <v>0</v>
      </c>
      <c r="M28" s="365">
        <f t="shared" si="14"/>
        <v>80000</v>
      </c>
      <c r="N28" s="266">
        <f t="shared" si="13"/>
        <v>79789</v>
      </c>
      <c r="O28" s="266">
        <f t="shared" si="13"/>
        <v>0</v>
      </c>
      <c r="P28" s="365">
        <f t="shared" si="13"/>
        <v>79789</v>
      </c>
      <c r="Q28" s="324">
        <f t="shared" si="2"/>
        <v>99.736249999999998</v>
      </c>
      <c r="R28" s="259" t="str">
        <f t="shared" si="3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58">
        <v>0</v>
      </c>
      <c r="I29" s="258">
        <v>0</v>
      </c>
      <c r="J29" s="363">
        <f t="shared" ref="J29:J30" si="15">SUM(H29:I29)</f>
        <v>0</v>
      </c>
      <c r="K29" s="258">
        <v>0</v>
      </c>
      <c r="L29" s="258">
        <v>0</v>
      </c>
      <c r="M29" s="363">
        <f t="shared" ref="M29:M30" si="16">SUM(K29:L29)</f>
        <v>0</v>
      </c>
      <c r="N29" s="258">
        <v>0</v>
      </c>
      <c r="O29" s="258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58">
        <v>80000</v>
      </c>
      <c r="I30" s="258">
        <v>0</v>
      </c>
      <c r="J30" s="363">
        <f t="shared" si="15"/>
        <v>80000</v>
      </c>
      <c r="K30" s="258">
        <v>80000</v>
      </c>
      <c r="L30" s="258">
        <v>0</v>
      </c>
      <c r="M30" s="363">
        <f t="shared" si="16"/>
        <v>80000</v>
      </c>
      <c r="N30" s="258">
        <v>79789</v>
      </c>
      <c r="O30" s="258">
        <v>0</v>
      </c>
      <c r="P30" s="363">
        <f t="shared" si="17"/>
        <v>79789</v>
      </c>
      <c r="Q30" s="325">
        <f t="shared" si="2"/>
        <v>99.736249999999998</v>
      </c>
      <c r="R30" s="259" t="str">
        <f t="shared" si="3"/>
        <v/>
      </c>
    </row>
    <row r="31" spans="1:18" ht="12.95" customHeight="1">
      <c r="B31" s="10"/>
      <c r="C31" s="11"/>
      <c r="D31" s="11"/>
      <c r="E31" s="284"/>
      <c r="F31" s="310"/>
      <c r="G31" s="11"/>
      <c r="H31" s="266"/>
      <c r="I31" s="266"/>
      <c r="J31" s="365"/>
      <c r="K31" s="266"/>
      <c r="L31" s="266"/>
      <c r="M31" s="365"/>
      <c r="N31" s="266"/>
      <c r="O31" s="266"/>
      <c r="P31" s="365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73">
        <v>16</v>
      </c>
      <c r="I32" s="273"/>
      <c r="J32" s="365">
        <v>16</v>
      </c>
      <c r="K32" s="273"/>
      <c r="L32" s="273"/>
      <c r="M32" s="365"/>
      <c r="N32" s="273">
        <v>16</v>
      </c>
      <c r="O32" s="273"/>
      <c r="P32" s="365">
        <v>16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802070</v>
      </c>
      <c r="I33" s="266">
        <f t="shared" si="18"/>
        <v>0</v>
      </c>
      <c r="J33" s="365">
        <f t="shared" si="18"/>
        <v>802070</v>
      </c>
      <c r="K33" s="266">
        <f t="shared" ref="K33:M33" si="19">K8+K13+K16+K28</f>
        <v>802070</v>
      </c>
      <c r="L33" s="266">
        <f t="shared" si="19"/>
        <v>0</v>
      </c>
      <c r="M33" s="365">
        <f t="shared" si="19"/>
        <v>802070</v>
      </c>
      <c r="N33" s="266">
        <f t="shared" si="18"/>
        <v>772134</v>
      </c>
      <c r="O33" s="266">
        <f t="shared" si="18"/>
        <v>0</v>
      </c>
      <c r="P33" s="365">
        <f t="shared" si="18"/>
        <v>772134</v>
      </c>
      <c r="Q33" s="324">
        <f t="shared" si="2"/>
        <v>96.267657436383359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 t="shared" ref="H34:J35" si="20">H33</f>
        <v>802070</v>
      </c>
      <c r="I34" s="266">
        <f t="shared" si="20"/>
        <v>0</v>
      </c>
      <c r="J34" s="365">
        <f t="shared" si="20"/>
        <v>802070</v>
      </c>
      <c r="K34" s="266">
        <f t="shared" ref="K34:M34" si="21">K33</f>
        <v>802070</v>
      </c>
      <c r="L34" s="266">
        <f t="shared" si="21"/>
        <v>0</v>
      </c>
      <c r="M34" s="365">
        <f t="shared" si="21"/>
        <v>802070</v>
      </c>
      <c r="N34" s="266">
        <f t="shared" ref="N34:P34" si="22">N33</f>
        <v>772134</v>
      </c>
      <c r="O34" s="266">
        <f t="shared" si="22"/>
        <v>0</v>
      </c>
      <c r="P34" s="365">
        <f t="shared" si="22"/>
        <v>772134</v>
      </c>
      <c r="Q34" s="324">
        <f t="shared" si="2"/>
        <v>96.267657436383359</v>
      </c>
      <c r="R34" s="259" t="str">
        <f t="shared" si="3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 t="shared" si="20"/>
        <v>802070</v>
      </c>
      <c r="I35" s="266">
        <f t="shared" si="20"/>
        <v>0</v>
      </c>
      <c r="J35" s="365">
        <f t="shared" si="20"/>
        <v>802070</v>
      </c>
      <c r="K35" s="266">
        <f t="shared" ref="K35:M35" si="23">K34</f>
        <v>802070</v>
      </c>
      <c r="L35" s="266">
        <f t="shared" si="23"/>
        <v>0</v>
      </c>
      <c r="M35" s="365">
        <f t="shared" si="23"/>
        <v>802070</v>
      </c>
      <c r="N35" s="266">
        <f t="shared" ref="N35:P35" si="24">N34</f>
        <v>772134</v>
      </c>
      <c r="O35" s="266">
        <f t="shared" si="24"/>
        <v>0</v>
      </c>
      <c r="P35" s="365">
        <f t="shared" si="24"/>
        <v>772134</v>
      </c>
      <c r="Q35" s="324">
        <f t="shared" si="2"/>
        <v>96.267657436383359</v>
      </c>
      <c r="R35" s="259" t="str">
        <f t="shared" si="3"/>
        <v/>
      </c>
    </row>
    <row r="36" spans="1:18" ht="12.95" customHeight="1" thickBot="1">
      <c r="B36" s="15"/>
      <c r="C36" s="16"/>
      <c r="D36" s="16"/>
      <c r="E36" s="285"/>
      <c r="F36" s="311"/>
      <c r="G36" s="16"/>
      <c r="H36" s="16"/>
      <c r="I36" s="16"/>
      <c r="J36" s="372"/>
      <c r="K36" s="16"/>
      <c r="L36" s="16"/>
      <c r="M36" s="372"/>
      <c r="N36" s="16"/>
      <c r="O36" s="16"/>
      <c r="P36" s="372"/>
      <c r="Q36" s="327" t="str">
        <f t="shared" si="2"/>
        <v/>
      </c>
      <c r="R36" s="259"/>
    </row>
    <row r="37" spans="1:18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5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5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5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5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5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5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5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5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5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 t="str">
        <f t="shared" ref="R70:R71" si="26">IF(Q70&lt;100,"","PR")</f>
        <v/>
      </c>
    </row>
    <row r="71" spans="5:18" ht="14.25">
      <c r="E71" s="286"/>
      <c r="F71" s="312"/>
      <c r="J71" s="369"/>
      <c r="M71" s="369"/>
      <c r="P71" s="369"/>
      <c r="R71" s="259" t="str">
        <f t="shared" si="26"/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8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8" width="9.140625" style="9"/>
    <col min="19" max="19" width="9.5703125" style="9" bestFit="1" customWidth="1"/>
    <col min="20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128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129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4911790</v>
      </c>
      <c r="I8" s="194">
        <f t="shared" si="0"/>
        <v>0</v>
      </c>
      <c r="J8" s="362">
        <f t="shared" si="0"/>
        <v>4911790</v>
      </c>
      <c r="K8" s="194">
        <f t="shared" ref="K8:M8" si="1">SUM(K9:K12)</f>
        <v>4879770</v>
      </c>
      <c r="L8" s="194">
        <f t="shared" si="1"/>
        <v>0</v>
      </c>
      <c r="M8" s="362">
        <f t="shared" si="1"/>
        <v>4879770</v>
      </c>
      <c r="N8" s="194">
        <f t="shared" si="0"/>
        <v>4879280</v>
      </c>
      <c r="O8" s="194">
        <f t="shared" si="0"/>
        <v>0</v>
      </c>
      <c r="P8" s="362">
        <f t="shared" si="0"/>
        <v>4879280</v>
      </c>
      <c r="Q8" s="324">
        <f>IF(M8=0,"",P8/M8*100)</f>
        <v>99.989958543128054</v>
      </c>
      <c r="R8" s="1" t="str">
        <f>IF(Q8&lt;=100,"","PR")</f>
        <v/>
      </c>
      <c r="S8" s="58"/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4037760</v>
      </c>
      <c r="I9" s="193">
        <v>0</v>
      </c>
      <c r="J9" s="363">
        <f>SUM(H9:I9)</f>
        <v>4037760</v>
      </c>
      <c r="K9" s="193">
        <v>4027340</v>
      </c>
      <c r="L9" s="193">
        <v>0</v>
      </c>
      <c r="M9" s="363">
        <f>SUM(K9:L9)</f>
        <v>4027340</v>
      </c>
      <c r="N9" s="193">
        <v>4026911</v>
      </c>
      <c r="O9" s="193">
        <v>0</v>
      </c>
      <c r="P9" s="363">
        <f>SUM(N9:O9)</f>
        <v>4026911</v>
      </c>
      <c r="Q9" s="325">
        <f t="shared" ref="Q9:Q57" si="2">IF(M9=0,"",P9/M9*100)</f>
        <v>99.989347807734134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874030</v>
      </c>
      <c r="I10" s="193">
        <v>0</v>
      </c>
      <c r="J10" s="363">
        <f t="shared" ref="J10:J11" si="3">SUM(H10:I10)</f>
        <v>874030</v>
      </c>
      <c r="K10" s="193">
        <v>852430</v>
      </c>
      <c r="L10" s="193">
        <v>0</v>
      </c>
      <c r="M10" s="363">
        <f t="shared" ref="M10:M11" si="4">SUM(K10:L10)</f>
        <v>852430</v>
      </c>
      <c r="N10" s="193">
        <v>852369</v>
      </c>
      <c r="O10" s="193">
        <v>0</v>
      </c>
      <c r="P10" s="363">
        <f t="shared" ref="P10:P11" si="5">SUM(N10:O10)</f>
        <v>852369</v>
      </c>
      <c r="Q10" s="325">
        <f t="shared" si="2"/>
        <v>99.992843987189559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623980</v>
      </c>
      <c r="I13" s="194">
        <f t="shared" si="6"/>
        <v>0</v>
      </c>
      <c r="J13" s="362">
        <f t="shared" si="6"/>
        <v>623980</v>
      </c>
      <c r="K13" s="194">
        <f t="shared" si="6"/>
        <v>625200</v>
      </c>
      <c r="L13" s="194">
        <f t="shared" si="6"/>
        <v>0</v>
      </c>
      <c r="M13" s="362">
        <f t="shared" si="6"/>
        <v>625200</v>
      </c>
      <c r="N13" s="194">
        <f t="shared" si="6"/>
        <v>625194</v>
      </c>
      <c r="O13" s="194">
        <f t="shared" si="6"/>
        <v>0</v>
      </c>
      <c r="P13" s="362">
        <f t="shared" si="6"/>
        <v>625194</v>
      </c>
      <c r="Q13" s="324">
        <f t="shared" si="2"/>
        <v>99.999040307101723</v>
      </c>
      <c r="R13" s="259" t="str">
        <f t="shared" ref="R13:R35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v>623980</v>
      </c>
      <c r="I14" s="193">
        <v>0</v>
      </c>
      <c r="J14" s="363">
        <f>SUM(H14:I14)</f>
        <v>623980</v>
      </c>
      <c r="K14" s="193">
        <f>623980+1220</f>
        <v>625200</v>
      </c>
      <c r="L14" s="193">
        <v>0</v>
      </c>
      <c r="M14" s="363">
        <f>SUM(K14:L14)</f>
        <v>625200</v>
      </c>
      <c r="N14" s="193">
        <v>625194</v>
      </c>
      <c r="O14" s="193">
        <v>0</v>
      </c>
      <c r="P14" s="363">
        <f>SUM(N14:O14)</f>
        <v>625194</v>
      </c>
      <c r="Q14" s="325">
        <f t="shared" si="2"/>
        <v>99.999040307101723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8"/>
      <c r="H15" s="258"/>
      <c r="I15" s="258"/>
      <c r="J15" s="364"/>
      <c r="K15" s="258"/>
      <c r="L15" s="258"/>
      <c r="M15" s="364"/>
      <c r="N15" s="258"/>
      <c r="O15" s="258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3">
        <f t="shared" ref="H16:P16" si="8">SUM(H17:H26)</f>
        <v>762400</v>
      </c>
      <c r="I16" s="273">
        <f t="shared" si="8"/>
        <v>0</v>
      </c>
      <c r="J16" s="365">
        <f t="shared" si="8"/>
        <v>762400</v>
      </c>
      <c r="K16" s="273">
        <f t="shared" ref="K16:M16" si="9">SUM(K17:K26)</f>
        <v>722400</v>
      </c>
      <c r="L16" s="273">
        <f t="shared" si="9"/>
        <v>0</v>
      </c>
      <c r="M16" s="365">
        <f t="shared" si="9"/>
        <v>722400</v>
      </c>
      <c r="N16" s="273">
        <f t="shared" si="8"/>
        <v>697421</v>
      </c>
      <c r="O16" s="273">
        <f t="shared" si="8"/>
        <v>0</v>
      </c>
      <c r="P16" s="365">
        <f t="shared" si="8"/>
        <v>697421</v>
      </c>
      <c r="Q16" s="324">
        <f t="shared" si="2"/>
        <v>96.542220376522707</v>
      </c>
      <c r="R16" s="259" t="str">
        <f t="shared" si="7"/>
        <v/>
      </c>
    </row>
    <row r="17" spans="1:19" ht="12.95" customHeight="1">
      <c r="B17" s="10"/>
      <c r="C17" s="11"/>
      <c r="D17" s="11"/>
      <c r="E17" s="284">
        <v>613100</v>
      </c>
      <c r="F17" s="310"/>
      <c r="G17" s="11" t="s">
        <v>84</v>
      </c>
      <c r="H17" s="342">
        <v>14500</v>
      </c>
      <c r="I17" s="342">
        <v>0</v>
      </c>
      <c r="J17" s="363">
        <f t="shared" ref="J17:J26" si="10">SUM(H17:I17)</f>
        <v>14500</v>
      </c>
      <c r="K17" s="342">
        <v>14500</v>
      </c>
      <c r="L17" s="342">
        <v>0</v>
      </c>
      <c r="M17" s="363">
        <f t="shared" ref="M17:M26" si="11">SUM(K17:L17)</f>
        <v>14500</v>
      </c>
      <c r="N17" s="342">
        <v>13053</v>
      </c>
      <c r="O17" s="342">
        <v>0</v>
      </c>
      <c r="P17" s="363">
        <f t="shared" ref="P17:P26" si="12">SUM(N17:O17)</f>
        <v>13053</v>
      </c>
      <c r="Q17" s="325">
        <f t="shared" si="2"/>
        <v>90.020689655172418</v>
      </c>
      <c r="R17" s="259" t="str">
        <f t="shared" si="7"/>
        <v/>
      </c>
    </row>
    <row r="18" spans="1:19" ht="12.95" customHeight="1">
      <c r="B18" s="10"/>
      <c r="C18" s="11"/>
      <c r="D18" s="11"/>
      <c r="E18" s="284">
        <v>613200</v>
      </c>
      <c r="F18" s="310"/>
      <c r="G18" s="11" t="s">
        <v>85</v>
      </c>
      <c r="H18" s="342">
        <v>83000</v>
      </c>
      <c r="I18" s="342">
        <v>0</v>
      </c>
      <c r="J18" s="363">
        <f t="shared" si="10"/>
        <v>83000</v>
      </c>
      <c r="K18" s="342">
        <v>83000</v>
      </c>
      <c r="L18" s="342">
        <v>0</v>
      </c>
      <c r="M18" s="363">
        <f t="shared" si="11"/>
        <v>83000</v>
      </c>
      <c r="N18" s="342">
        <v>82868</v>
      </c>
      <c r="O18" s="342">
        <v>0</v>
      </c>
      <c r="P18" s="363">
        <f t="shared" si="12"/>
        <v>82868</v>
      </c>
      <c r="Q18" s="325">
        <f t="shared" si="2"/>
        <v>99.840963855421677</v>
      </c>
      <c r="R18" s="259" t="str">
        <f t="shared" si="7"/>
        <v/>
      </c>
    </row>
    <row r="19" spans="1:19" ht="12.95" customHeight="1">
      <c r="B19" s="10"/>
      <c r="C19" s="11"/>
      <c r="D19" s="11"/>
      <c r="E19" s="284">
        <v>613300</v>
      </c>
      <c r="F19" s="310"/>
      <c r="G19" s="18" t="s">
        <v>200</v>
      </c>
      <c r="H19" s="342">
        <v>92000</v>
      </c>
      <c r="I19" s="342">
        <v>0</v>
      </c>
      <c r="J19" s="363">
        <f t="shared" si="10"/>
        <v>92000</v>
      </c>
      <c r="K19" s="342">
        <v>92000</v>
      </c>
      <c r="L19" s="342">
        <v>0</v>
      </c>
      <c r="M19" s="363">
        <f t="shared" si="11"/>
        <v>92000</v>
      </c>
      <c r="N19" s="342">
        <v>88604</v>
      </c>
      <c r="O19" s="342">
        <v>0</v>
      </c>
      <c r="P19" s="363">
        <f t="shared" si="12"/>
        <v>88604</v>
      </c>
      <c r="Q19" s="325">
        <f t="shared" si="2"/>
        <v>96.30869565217391</v>
      </c>
      <c r="R19" s="259" t="str">
        <f t="shared" si="7"/>
        <v/>
      </c>
    </row>
    <row r="20" spans="1:19" ht="12.95" customHeight="1">
      <c r="B20" s="10"/>
      <c r="C20" s="11"/>
      <c r="D20" s="11"/>
      <c r="E20" s="284">
        <v>613400</v>
      </c>
      <c r="F20" s="310"/>
      <c r="G20" s="11" t="s">
        <v>165</v>
      </c>
      <c r="H20" s="342">
        <v>148000</v>
      </c>
      <c r="I20" s="342">
        <v>0</v>
      </c>
      <c r="J20" s="363">
        <f t="shared" si="10"/>
        <v>148000</v>
      </c>
      <c r="K20" s="342">
        <v>108000</v>
      </c>
      <c r="L20" s="342">
        <v>0</v>
      </c>
      <c r="M20" s="363">
        <f t="shared" si="11"/>
        <v>108000</v>
      </c>
      <c r="N20" s="342">
        <v>107158</v>
      </c>
      <c r="O20" s="342">
        <v>0</v>
      </c>
      <c r="P20" s="363">
        <f t="shared" si="12"/>
        <v>107158</v>
      </c>
      <c r="Q20" s="325">
        <f t="shared" si="2"/>
        <v>99.220370370370375</v>
      </c>
      <c r="R20" s="259" t="str">
        <f t="shared" si="7"/>
        <v/>
      </c>
    </row>
    <row r="21" spans="1:19" ht="12.95" customHeight="1">
      <c r="B21" s="10"/>
      <c r="C21" s="11"/>
      <c r="D21" s="11"/>
      <c r="E21" s="284">
        <v>613500</v>
      </c>
      <c r="F21" s="310"/>
      <c r="G21" s="11" t="s">
        <v>86</v>
      </c>
      <c r="H21" s="342">
        <v>108000</v>
      </c>
      <c r="I21" s="342">
        <v>0</v>
      </c>
      <c r="J21" s="363">
        <f t="shared" si="10"/>
        <v>108000</v>
      </c>
      <c r="K21" s="342">
        <v>108000</v>
      </c>
      <c r="L21" s="342">
        <v>0</v>
      </c>
      <c r="M21" s="363">
        <f t="shared" si="11"/>
        <v>108000</v>
      </c>
      <c r="N21" s="342">
        <v>107324</v>
      </c>
      <c r="O21" s="342">
        <v>0</v>
      </c>
      <c r="P21" s="363">
        <f t="shared" si="12"/>
        <v>107324</v>
      </c>
      <c r="Q21" s="325">
        <f t="shared" si="2"/>
        <v>99.374074074074073</v>
      </c>
      <c r="R21" s="259" t="str">
        <f t="shared" si="7"/>
        <v/>
      </c>
    </row>
    <row r="22" spans="1:19" ht="12.95" customHeight="1">
      <c r="B22" s="10"/>
      <c r="C22" s="11"/>
      <c r="D22" s="11"/>
      <c r="E22" s="284">
        <v>613600</v>
      </c>
      <c r="F22" s="310"/>
      <c r="G22" s="18" t="s">
        <v>201</v>
      </c>
      <c r="H22" s="342">
        <v>31000</v>
      </c>
      <c r="I22" s="342">
        <v>0</v>
      </c>
      <c r="J22" s="363">
        <f t="shared" si="10"/>
        <v>31000</v>
      </c>
      <c r="K22" s="342">
        <v>31000</v>
      </c>
      <c r="L22" s="342">
        <v>0</v>
      </c>
      <c r="M22" s="363">
        <f t="shared" si="11"/>
        <v>31000</v>
      </c>
      <c r="N22" s="342">
        <v>31000</v>
      </c>
      <c r="O22" s="342">
        <v>0</v>
      </c>
      <c r="P22" s="363">
        <f t="shared" si="12"/>
        <v>31000</v>
      </c>
      <c r="Q22" s="325">
        <f t="shared" si="2"/>
        <v>100</v>
      </c>
      <c r="R22" s="259"/>
    </row>
    <row r="23" spans="1:19" ht="12.95" customHeight="1">
      <c r="B23" s="10"/>
      <c r="C23" s="11"/>
      <c r="D23" s="11"/>
      <c r="E23" s="284">
        <v>613700</v>
      </c>
      <c r="F23" s="310"/>
      <c r="G23" s="11" t="s">
        <v>87</v>
      </c>
      <c r="H23" s="342">
        <v>93400</v>
      </c>
      <c r="I23" s="342">
        <v>0</v>
      </c>
      <c r="J23" s="363">
        <f t="shared" si="10"/>
        <v>93400</v>
      </c>
      <c r="K23" s="342">
        <v>93400</v>
      </c>
      <c r="L23" s="342">
        <v>0</v>
      </c>
      <c r="M23" s="363">
        <f t="shared" si="11"/>
        <v>93400</v>
      </c>
      <c r="N23" s="342">
        <v>93367</v>
      </c>
      <c r="O23" s="342">
        <v>0</v>
      </c>
      <c r="P23" s="363">
        <f t="shared" si="12"/>
        <v>93367</v>
      </c>
      <c r="Q23" s="325">
        <f t="shared" si="2"/>
        <v>99.96466809421841</v>
      </c>
      <c r="R23" s="259" t="str">
        <f t="shared" si="7"/>
        <v/>
      </c>
    </row>
    <row r="24" spans="1:19" ht="12.95" customHeight="1">
      <c r="B24" s="10"/>
      <c r="C24" s="11"/>
      <c r="D24" s="11"/>
      <c r="E24" s="284">
        <v>613800</v>
      </c>
      <c r="F24" s="310"/>
      <c r="G24" s="11" t="s">
        <v>166</v>
      </c>
      <c r="H24" s="342">
        <v>17500</v>
      </c>
      <c r="I24" s="342">
        <v>0</v>
      </c>
      <c r="J24" s="363">
        <f t="shared" si="10"/>
        <v>17500</v>
      </c>
      <c r="K24" s="342">
        <v>17500</v>
      </c>
      <c r="L24" s="342">
        <v>0</v>
      </c>
      <c r="M24" s="363">
        <f t="shared" si="11"/>
        <v>17500</v>
      </c>
      <c r="N24" s="342">
        <v>15135</v>
      </c>
      <c r="O24" s="342">
        <v>0</v>
      </c>
      <c r="P24" s="363">
        <f t="shared" si="12"/>
        <v>15135</v>
      </c>
      <c r="Q24" s="325">
        <f t="shared" si="2"/>
        <v>86.485714285714295</v>
      </c>
      <c r="R24" s="259" t="str">
        <f t="shared" si="7"/>
        <v/>
      </c>
    </row>
    <row r="25" spans="1:19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175000</v>
      </c>
      <c r="I25" s="342">
        <v>0</v>
      </c>
      <c r="J25" s="363">
        <f t="shared" si="10"/>
        <v>175000</v>
      </c>
      <c r="K25" s="342">
        <v>175000</v>
      </c>
      <c r="L25" s="342">
        <v>0</v>
      </c>
      <c r="M25" s="363">
        <f t="shared" si="11"/>
        <v>175000</v>
      </c>
      <c r="N25" s="342">
        <v>158912</v>
      </c>
      <c r="O25" s="342">
        <v>0</v>
      </c>
      <c r="P25" s="363">
        <f t="shared" si="12"/>
        <v>158912</v>
      </c>
      <c r="Q25" s="325">
        <f t="shared" si="2"/>
        <v>90.80685714285714</v>
      </c>
      <c r="R25" s="259" t="str">
        <f t="shared" si="7"/>
        <v/>
      </c>
      <c r="S25" s="57"/>
    </row>
    <row r="26" spans="1:19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9" s="1" customFormat="1" ht="12.95" customHeight="1">
      <c r="A27" s="259"/>
      <c r="B27" s="12"/>
      <c r="C27" s="8"/>
      <c r="D27" s="8"/>
      <c r="E27" s="294"/>
      <c r="F27" s="321"/>
      <c r="G27" s="8"/>
      <c r="H27" s="258"/>
      <c r="I27" s="258"/>
      <c r="J27" s="364"/>
      <c r="K27" s="258"/>
      <c r="L27" s="258"/>
      <c r="M27" s="364"/>
      <c r="N27" s="258"/>
      <c r="O27" s="258"/>
      <c r="P27" s="364"/>
      <c r="Q27" s="325" t="str">
        <f t="shared" si="2"/>
        <v/>
      </c>
      <c r="R27" s="259"/>
    </row>
    <row r="28" spans="1:19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100000</v>
      </c>
      <c r="I28" s="273">
        <f t="shared" si="13"/>
        <v>0</v>
      </c>
      <c r="J28" s="365">
        <f t="shared" si="13"/>
        <v>100000</v>
      </c>
      <c r="K28" s="273">
        <f t="shared" ref="K28:M28" si="14">SUM(K29:K30)</f>
        <v>87000</v>
      </c>
      <c r="L28" s="273">
        <f t="shared" si="14"/>
        <v>0</v>
      </c>
      <c r="M28" s="365">
        <f t="shared" si="14"/>
        <v>87000</v>
      </c>
      <c r="N28" s="273">
        <f t="shared" si="13"/>
        <v>86661</v>
      </c>
      <c r="O28" s="273">
        <f t="shared" si="13"/>
        <v>0</v>
      </c>
      <c r="P28" s="365">
        <f t="shared" si="13"/>
        <v>86661</v>
      </c>
      <c r="Q28" s="324">
        <f t="shared" si="2"/>
        <v>99.610344827586204</v>
      </c>
      <c r="R28" s="259" t="str">
        <f t="shared" si="7"/>
        <v/>
      </c>
    </row>
    <row r="29" spans="1:19" ht="12.95" customHeight="1">
      <c r="B29" s="10"/>
      <c r="C29" s="11"/>
      <c r="D29" s="11"/>
      <c r="E29" s="284">
        <v>821200</v>
      </c>
      <c r="F29" s="310"/>
      <c r="G29" s="11" t="s">
        <v>91</v>
      </c>
      <c r="H29" s="258">
        <v>0</v>
      </c>
      <c r="I29" s="258">
        <v>0</v>
      </c>
      <c r="J29" s="363">
        <f t="shared" ref="J29:J30" si="15">SUM(H29:I29)</f>
        <v>0</v>
      </c>
      <c r="K29" s="258">
        <v>0</v>
      </c>
      <c r="L29" s="258">
        <v>0</v>
      </c>
      <c r="M29" s="363">
        <f t="shared" ref="M29:M30" si="16">SUM(K29:L29)</f>
        <v>0</v>
      </c>
      <c r="N29" s="258">
        <v>0</v>
      </c>
      <c r="O29" s="258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9" ht="12.95" customHeight="1">
      <c r="B30" s="10"/>
      <c r="C30" s="11"/>
      <c r="D30" s="11"/>
      <c r="E30" s="284">
        <v>821300</v>
      </c>
      <c r="F30" s="310"/>
      <c r="G30" s="11" t="s">
        <v>92</v>
      </c>
      <c r="H30" s="258">
        <v>100000</v>
      </c>
      <c r="I30" s="258">
        <v>0</v>
      </c>
      <c r="J30" s="363">
        <f t="shared" si="15"/>
        <v>100000</v>
      </c>
      <c r="K30" s="258">
        <v>87000</v>
      </c>
      <c r="L30" s="258">
        <v>0</v>
      </c>
      <c r="M30" s="363">
        <f t="shared" si="16"/>
        <v>87000</v>
      </c>
      <c r="N30" s="258">
        <v>86661</v>
      </c>
      <c r="O30" s="258">
        <v>0</v>
      </c>
      <c r="P30" s="363">
        <f t="shared" si="17"/>
        <v>86661</v>
      </c>
      <c r="Q30" s="325">
        <f t="shared" si="2"/>
        <v>99.610344827586204</v>
      </c>
      <c r="R30" s="259" t="str">
        <f t="shared" si="7"/>
        <v/>
      </c>
      <c r="S30" s="57"/>
    </row>
    <row r="31" spans="1:19" ht="12.95" customHeight="1">
      <c r="B31" s="10"/>
      <c r="C31" s="11"/>
      <c r="D31" s="11"/>
      <c r="E31" s="284"/>
      <c r="F31" s="310"/>
      <c r="G31" s="11"/>
      <c r="H31" s="266"/>
      <c r="I31" s="266"/>
      <c r="J31" s="365"/>
      <c r="K31" s="266"/>
      <c r="L31" s="266"/>
      <c r="M31" s="365"/>
      <c r="N31" s="266"/>
      <c r="O31" s="266"/>
      <c r="P31" s="365"/>
      <c r="Q31" s="325" t="str">
        <f t="shared" si="2"/>
        <v/>
      </c>
      <c r="R31" s="259"/>
    </row>
    <row r="32" spans="1:19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73">
        <v>218</v>
      </c>
      <c r="I32" s="273"/>
      <c r="J32" s="365">
        <v>218</v>
      </c>
      <c r="K32" s="273"/>
      <c r="L32" s="273"/>
      <c r="M32" s="365"/>
      <c r="N32" s="273">
        <v>204</v>
      </c>
      <c r="O32" s="273"/>
      <c r="P32" s="365">
        <v>204</v>
      </c>
      <c r="Q32" s="325"/>
      <c r="R32" s="259" t="str">
        <f t="shared" si="7"/>
        <v/>
      </c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6398170</v>
      </c>
      <c r="I33" s="266">
        <f t="shared" si="18"/>
        <v>0</v>
      </c>
      <c r="J33" s="365">
        <f t="shared" si="18"/>
        <v>6398170</v>
      </c>
      <c r="K33" s="266">
        <f t="shared" ref="K33:M33" si="19">K8+K13+K16+K28</f>
        <v>6314370</v>
      </c>
      <c r="L33" s="266">
        <f t="shared" si="19"/>
        <v>0</v>
      </c>
      <c r="M33" s="365">
        <f t="shared" si="19"/>
        <v>6314370</v>
      </c>
      <c r="N33" s="266">
        <f t="shared" si="18"/>
        <v>6288556</v>
      </c>
      <c r="O33" s="266">
        <f t="shared" si="18"/>
        <v>0</v>
      </c>
      <c r="P33" s="365">
        <f t="shared" si="18"/>
        <v>6288556</v>
      </c>
      <c r="Q33" s="324">
        <f t="shared" si="2"/>
        <v>99.591186452488529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 t="shared" ref="H34:J35" si="20">H33</f>
        <v>6398170</v>
      </c>
      <c r="I34" s="266">
        <f t="shared" si="20"/>
        <v>0</v>
      </c>
      <c r="J34" s="365">
        <f t="shared" si="20"/>
        <v>6398170</v>
      </c>
      <c r="K34" s="266">
        <f t="shared" ref="K34:M34" si="21">K33</f>
        <v>6314370</v>
      </c>
      <c r="L34" s="266">
        <f t="shared" si="21"/>
        <v>0</v>
      </c>
      <c r="M34" s="365">
        <f t="shared" si="21"/>
        <v>6314370</v>
      </c>
      <c r="N34" s="266">
        <f t="shared" ref="N34:P34" si="22">N33</f>
        <v>6288556</v>
      </c>
      <c r="O34" s="266">
        <f t="shared" si="22"/>
        <v>0</v>
      </c>
      <c r="P34" s="365">
        <f t="shared" si="22"/>
        <v>6288556</v>
      </c>
      <c r="Q34" s="324">
        <f t="shared" si="2"/>
        <v>99.591186452488529</v>
      </c>
      <c r="R34" s="259" t="str">
        <f t="shared" si="7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 t="shared" si="20"/>
        <v>6398170</v>
      </c>
      <c r="I35" s="266">
        <f t="shared" si="20"/>
        <v>0</v>
      </c>
      <c r="J35" s="365">
        <f t="shared" si="20"/>
        <v>6398170</v>
      </c>
      <c r="K35" s="266">
        <f t="shared" ref="K35:M35" si="23">K34</f>
        <v>6314370</v>
      </c>
      <c r="L35" s="266">
        <f t="shared" si="23"/>
        <v>0</v>
      </c>
      <c r="M35" s="365">
        <f t="shared" si="23"/>
        <v>6314370</v>
      </c>
      <c r="N35" s="266">
        <f t="shared" ref="N35:P35" si="24">N34</f>
        <v>6288556</v>
      </c>
      <c r="O35" s="266">
        <f t="shared" si="24"/>
        <v>0</v>
      </c>
      <c r="P35" s="365">
        <f t="shared" si="24"/>
        <v>6288556</v>
      </c>
      <c r="Q35" s="324">
        <f t="shared" si="2"/>
        <v>99.591186452488529</v>
      </c>
      <c r="R35" s="259" t="str">
        <f t="shared" si="7"/>
        <v/>
      </c>
    </row>
    <row r="36" spans="1:18" ht="12.95" customHeight="1" thickBot="1">
      <c r="B36" s="15"/>
      <c r="C36" s="16"/>
      <c r="D36" s="16"/>
      <c r="E36" s="285"/>
      <c r="F36" s="311"/>
      <c r="G36" s="16"/>
      <c r="H36" s="16"/>
      <c r="I36" s="16"/>
      <c r="J36" s="372"/>
      <c r="K36" s="16"/>
      <c r="L36" s="16"/>
      <c r="M36" s="372"/>
      <c r="N36" s="16"/>
      <c r="O36" s="16"/>
      <c r="P36" s="372"/>
      <c r="Q36" s="327" t="str">
        <f t="shared" si="2"/>
        <v/>
      </c>
      <c r="R36" s="259"/>
    </row>
    <row r="37" spans="1:18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5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5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5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5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5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5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5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5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5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/>
    </row>
    <row r="71" spans="5:18" ht="14.25">
      <c r="E71" s="286"/>
      <c r="F71" s="312"/>
      <c r="J71" s="369"/>
      <c r="M71" s="369"/>
      <c r="P71" s="369"/>
      <c r="R71" s="259" t="str">
        <f t="shared" ref="R71" si="26">IF(Q71&lt;100,"","PR")</f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354" customFormat="1" ht="20.100000000000001" customHeight="1" thickTop="1" thickBot="1">
      <c r="B2" s="617" t="s">
        <v>130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131</v>
      </c>
      <c r="C7" s="7" t="s">
        <v>81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99430</v>
      </c>
      <c r="I8" s="194">
        <f t="shared" si="0"/>
        <v>0</v>
      </c>
      <c r="J8" s="362">
        <f t="shared" si="0"/>
        <v>99430</v>
      </c>
      <c r="K8" s="194">
        <f t="shared" ref="K8:M8" si="1">SUM(K9:K12)</f>
        <v>99430</v>
      </c>
      <c r="L8" s="194">
        <f t="shared" si="1"/>
        <v>0</v>
      </c>
      <c r="M8" s="362">
        <f t="shared" si="1"/>
        <v>99430</v>
      </c>
      <c r="N8" s="194">
        <f t="shared" si="0"/>
        <v>98293</v>
      </c>
      <c r="O8" s="194">
        <f t="shared" si="0"/>
        <v>0</v>
      </c>
      <c r="P8" s="362">
        <f t="shared" si="0"/>
        <v>98293</v>
      </c>
      <c r="Q8" s="324">
        <f>IF(M8=0,"",P8/M8*100)</f>
        <v>98.856481947098459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83030</v>
      </c>
      <c r="I9" s="196">
        <v>0</v>
      </c>
      <c r="J9" s="363">
        <f>SUM(H9:I9)</f>
        <v>83030</v>
      </c>
      <c r="K9" s="196">
        <v>83030</v>
      </c>
      <c r="L9" s="196">
        <v>0</v>
      </c>
      <c r="M9" s="363">
        <f>SUM(K9:L9)</f>
        <v>83030</v>
      </c>
      <c r="N9" s="196">
        <v>82475</v>
      </c>
      <c r="O9" s="196">
        <v>0</v>
      </c>
      <c r="P9" s="363">
        <f>SUM(N9:O9)</f>
        <v>82475</v>
      </c>
      <c r="Q9" s="325">
        <f t="shared" ref="Q9:Q57" si="2">IF(M9=0,"",P9/M9*100)</f>
        <v>99.331566903528852</v>
      </c>
      <c r="R9" s="259" t="str">
        <f t="shared" ref="R9:R33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16400</v>
      </c>
      <c r="I10" s="196">
        <v>0</v>
      </c>
      <c r="J10" s="363">
        <f t="shared" ref="J10:J11" si="4">SUM(H10:I10)</f>
        <v>16400</v>
      </c>
      <c r="K10" s="196">
        <v>16400</v>
      </c>
      <c r="L10" s="196">
        <v>0</v>
      </c>
      <c r="M10" s="363">
        <f t="shared" ref="M10:M11" si="5">SUM(K10:L10)</f>
        <v>16400</v>
      </c>
      <c r="N10" s="196">
        <v>15818</v>
      </c>
      <c r="O10" s="196">
        <v>0</v>
      </c>
      <c r="P10" s="363">
        <f t="shared" ref="P10:P11" si="6">SUM(N10:O10)</f>
        <v>15818</v>
      </c>
      <c r="Q10" s="325">
        <f t="shared" si="2"/>
        <v>96.451219512195124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8880</v>
      </c>
      <c r="I13" s="194">
        <f t="shared" si="7"/>
        <v>0</v>
      </c>
      <c r="J13" s="362">
        <f t="shared" si="7"/>
        <v>8880</v>
      </c>
      <c r="K13" s="194">
        <f t="shared" si="7"/>
        <v>8880</v>
      </c>
      <c r="L13" s="194">
        <f t="shared" si="7"/>
        <v>0</v>
      </c>
      <c r="M13" s="362">
        <f t="shared" si="7"/>
        <v>8880</v>
      </c>
      <c r="N13" s="194">
        <f t="shared" si="7"/>
        <v>8726</v>
      </c>
      <c r="O13" s="194">
        <f t="shared" si="7"/>
        <v>0</v>
      </c>
      <c r="P13" s="362">
        <f t="shared" si="7"/>
        <v>8726</v>
      </c>
      <c r="Q13" s="324">
        <f t="shared" si="2"/>
        <v>98.265765765765764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8880</v>
      </c>
      <c r="I14" s="196">
        <v>0</v>
      </c>
      <c r="J14" s="363">
        <f>SUM(H14:I14)</f>
        <v>8880</v>
      </c>
      <c r="K14" s="196">
        <v>8880</v>
      </c>
      <c r="L14" s="196">
        <v>0</v>
      </c>
      <c r="M14" s="363">
        <f>SUM(K14:L14)</f>
        <v>8880</v>
      </c>
      <c r="N14" s="196">
        <v>8726</v>
      </c>
      <c r="O14" s="196">
        <v>0</v>
      </c>
      <c r="P14" s="363">
        <f>SUM(N14:O14)</f>
        <v>8726</v>
      </c>
      <c r="Q14" s="325">
        <f t="shared" si="2"/>
        <v>98.265765765765764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65800</v>
      </c>
      <c r="I16" s="271">
        <f t="shared" si="8"/>
        <v>0</v>
      </c>
      <c r="J16" s="365">
        <f t="shared" si="8"/>
        <v>65800</v>
      </c>
      <c r="K16" s="271">
        <f t="shared" ref="K16:M16" si="9">SUM(K17:K26)</f>
        <v>65800</v>
      </c>
      <c r="L16" s="271">
        <f t="shared" si="9"/>
        <v>0</v>
      </c>
      <c r="M16" s="365">
        <f t="shared" si="9"/>
        <v>65800</v>
      </c>
      <c r="N16" s="271">
        <f t="shared" si="8"/>
        <v>64750</v>
      </c>
      <c r="O16" s="271">
        <f t="shared" si="8"/>
        <v>0</v>
      </c>
      <c r="P16" s="365">
        <f t="shared" si="8"/>
        <v>64750</v>
      </c>
      <c r="Q16" s="324">
        <f t="shared" si="2"/>
        <v>98.40425531914893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258">
        <v>4500</v>
      </c>
      <c r="I17" s="258">
        <v>0</v>
      </c>
      <c r="J17" s="363">
        <f t="shared" ref="J17:J26" si="10">SUM(H17:I17)</f>
        <v>4500</v>
      </c>
      <c r="K17" s="258">
        <v>4500</v>
      </c>
      <c r="L17" s="258">
        <v>0</v>
      </c>
      <c r="M17" s="363">
        <f t="shared" ref="M17:M26" si="11">SUM(K17:L17)</f>
        <v>4500</v>
      </c>
      <c r="N17" s="258">
        <v>4458</v>
      </c>
      <c r="O17" s="258">
        <v>0</v>
      </c>
      <c r="P17" s="363">
        <f t="shared" ref="P17:P26" si="12">SUM(N17:O17)</f>
        <v>4458</v>
      </c>
      <c r="Q17" s="325">
        <f t="shared" si="2"/>
        <v>99.066666666666663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258">
        <v>0</v>
      </c>
      <c r="I18" s="258">
        <v>0</v>
      </c>
      <c r="J18" s="363">
        <f t="shared" si="10"/>
        <v>0</v>
      </c>
      <c r="K18" s="258">
        <v>0</v>
      </c>
      <c r="L18" s="258">
        <v>0</v>
      </c>
      <c r="M18" s="363">
        <f t="shared" si="11"/>
        <v>0</v>
      </c>
      <c r="N18" s="258">
        <v>0</v>
      </c>
      <c r="O18" s="258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258">
        <v>2800</v>
      </c>
      <c r="I19" s="258">
        <v>0</v>
      </c>
      <c r="J19" s="363">
        <f t="shared" si="10"/>
        <v>2800</v>
      </c>
      <c r="K19" s="258">
        <v>2800</v>
      </c>
      <c r="L19" s="258">
        <v>0</v>
      </c>
      <c r="M19" s="363">
        <f t="shared" si="11"/>
        <v>2800</v>
      </c>
      <c r="N19" s="258">
        <v>2418</v>
      </c>
      <c r="O19" s="258">
        <v>0</v>
      </c>
      <c r="P19" s="363">
        <f t="shared" si="12"/>
        <v>2418</v>
      </c>
      <c r="Q19" s="325">
        <f t="shared" si="2"/>
        <v>86.357142857142861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258">
        <v>2500</v>
      </c>
      <c r="I20" s="258">
        <v>0</v>
      </c>
      <c r="J20" s="363">
        <f t="shared" si="10"/>
        <v>2500</v>
      </c>
      <c r="K20" s="258">
        <v>2500</v>
      </c>
      <c r="L20" s="258">
        <v>0</v>
      </c>
      <c r="M20" s="363">
        <f t="shared" si="11"/>
        <v>2500</v>
      </c>
      <c r="N20" s="258">
        <v>2457</v>
      </c>
      <c r="O20" s="258">
        <v>0</v>
      </c>
      <c r="P20" s="363">
        <f t="shared" si="12"/>
        <v>2457</v>
      </c>
      <c r="Q20" s="325">
        <f t="shared" si="2"/>
        <v>98.28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258">
        <v>0</v>
      </c>
      <c r="I21" s="258">
        <v>0</v>
      </c>
      <c r="J21" s="363">
        <f t="shared" si="10"/>
        <v>0</v>
      </c>
      <c r="K21" s="258">
        <v>0</v>
      </c>
      <c r="L21" s="258">
        <v>0</v>
      </c>
      <c r="M21" s="363">
        <f t="shared" si="11"/>
        <v>0</v>
      </c>
      <c r="N21" s="258">
        <v>0</v>
      </c>
      <c r="O21" s="258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258">
        <v>0</v>
      </c>
      <c r="I22" s="258">
        <v>0</v>
      </c>
      <c r="J22" s="363">
        <f t="shared" si="10"/>
        <v>0</v>
      </c>
      <c r="K22" s="258">
        <v>0</v>
      </c>
      <c r="L22" s="258">
        <v>0</v>
      </c>
      <c r="M22" s="363">
        <f t="shared" si="11"/>
        <v>0</v>
      </c>
      <c r="N22" s="258">
        <v>0</v>
      </c>
      <c r="O22" s="258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258">
        <v>1000</v>
      </c>
      <c r="I23" s="258">
        <v>0</v>
      </c>
      <c r="J23" s="363">
        <f t="shared" si="10"/>
        <v>1000</v>
      </c>
      <c r="K23" s="258">
        <v>1000</v>
      </c>
      <c r="L23" s="258">
        <v>0</v>
      </c>
      <c r="M23" s="363">
        <f t="shared" si="11"/>
        <v>1000</v>
      </c>
      <c r="N23" s="258">
        <v>994</v>
      </c>
      <c r="O23" s="258">
        <v>0</v>
      </c>
      <c r="P23" s="363">
        <f t="shared" si="12"/>
        <v>994</v>
      </c>
      <c r="Q23" s="325">
        <f t="shared" si="2"/>
        <v>99.4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258">
        <v>0</v>
      </c>
      <c r="I24" s="258">
        <v>0</v>
      </c>
      <c r="J24" s="363">
        <f t="shared" si="10"/>
        <v>0</v>
      </c>
      <c r="K24" s="258">
        <v>0</v>
      </c>
      <c r="L24" s="258">
        <v>0</v>
      </c>
      <c r="M24" s="363">
        <f t="shared" si="11"/>
        <v>0</v>
      </c>
      <c r="N24" s="258">
        <v>0</v>
      </c>
      <c r="O24" s="258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258">
        <v>55000</v>
      </c>
      <c r="I25" s="258">
        <v>0</v>
      </c>
      <c r="J25" s="363">
        <f t="shared" si="10"/>
        <v>55000</v>
      </c>
      <c r="K25" s="258">
        <v>55000</v>
      </c>
      <c r="L25" s="258">
        <v>0</v>
      </c>
      <c r="M25" s="363">
        <f t="shared" si="11"/>
        <v>55000</v>
      </c>
      <c r="N25" s="258">
        <v>54423</v>
      </c>
      <c r="O25" s="258">
        <v>0</v>
      </c>
      <c r="P25" s="363">
        <f t="shared" si="12"/>
        <v>54423</v>
      </c>
      <c r="Q25" s="325">
        <f t="shared" si="2"/>
        <v>98.950909090909093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84">
        <v>0</v>
      </c>
      <c r="I26" s="84">
        <v>0</v>
      </c>
      <c r="J26" s="363">
        <f t="shared" si="10"/>
        <v>0</v>
      </c>
      <c r="K26" s="84">
        <v>0</v>
      </c>
      <c r="L26" s="84">
        <v>0</v>
      </c>
      <c r="M26" s="363">
        <f t="shared" si="11"/>
        <v>0</v>
      </c>
      <c r="N26" s="84">
        <v>0</v>
      </c>
      <c r="O26" s="84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94"/>
      <c r="F27" s="321"/>
      <c r="G27" s="8"/>
      <c r="H27" s="269"/>
      <c r="I27" s="269"/>
      <c r="J27" s="364"/>
      <c r="K27" s="269"/>
      <c r="L27" s="269"/>
      <c r="M27" s="364"/>
      <c r="N27" s="269"/>
      <c r="O27" s="269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66">
        <f t="shared" ref="H28:P28" si="13">SUM(H29:H30)</f>
        <v>3000</v>
      </c>
      <c r="I28" s="266">
        <f t="shared" si="13"/>
        <v>0</v>
      </c>
      <c r="J28" s="365">
        <f t="shared" si="13"/>
        <v>3000</v>
      </c>
      <c r="K28" s="266">
        <f t="shared" ref="K28:M28" si="14">SUM(K29:K30)</f>
        <v>3000</v>
      </c>
      <c r="L28" s="266">
        <f t="shared" si="14"/>
        <v>0</v>
      </c>
      <c r="M28" s="365">
        <f t="shared" si="14"/>
        <v>3000</v>
      </c>
      <c r="N28" s="266">
        <f t="shared" si="13"/>
        <v>2998</v>
      </c>
      <c r="O28" s="266">
        <f t="shared" si="13"/>
        <v>0</v>
      </c>
      <c r="P28" s="365">
        <f t="shared" si="13"/>
        <v>2998</v>
      </c>
      <c r="Q28" s="324">
        <f t="shared" si="2"/>
        <v>99.933333333333323</v>
      </c>
      <c r="R28" s="259" t="str">
        <f t="shared" si="3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69">
        <v>0</v>
      </c>
      <c r="I29" s="269">
        <v>0</v>
      </c>
      <c r="J29" s="363">
        <f t="shared" ref="J29:J30" si="15">SUM(H29:I29)</f>
        <v>0</v>
      </c>
      <c r="K29" s="269">
        <v>0</v>
      </c>
      <c r="L29" s="269">
        <v>0</v>
      </c>
      <c r="M29" s="363">
        <f t="shared" ref="M29:M30" si="16">SUM(K29:L29)</f>
        <v>0</v>
      </c>
      <c r="N29" s="269">
        <v>0</v>
      </c>
      <c r="O29" s="269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69">
        <v>3000</v>
      </c>
      <c r="I30" s="269">
        <v>0</v>
      </c>
      <c r="J30" s="363">
        <f t="shared" si="15"/>
        <v>3000</v>
      </c>
      <c r="K30" s="269">
        <v>3000</v>
      </c>
      <c r="L30" s="269">
        <v>0</v>
      </c>
      <c r="M30" s="363">
        <f t="shared" si="16"/>
        <v>3000</v>
      </c>
      <c r="N30" s="269">
        <v>2998</v>
      </c>
      <c r="O30" s="269">
        <v>0</v>
      </c>
      <c r="P30" s="363">
        <f t="shared" si="17"/>
        <v>2998</v>
      </c>
      <c r="Q30" s="325">
        <f t="shared" si="2"/>
        <v>99.933333333333323</v>
      </c>
      <c r="R30" s="259" t="str">
        <f t="shared" si="3"/>
        <v/>
      </c>
    </row>
    <row r="31" spans="1:18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66">
        <v>4</v>
      </c>
      <c r="I32" s="266"/>
      <c r="J32" s="365">
        <v>4</v>
      </c>
      <c r="K32" s="266"/>
      <c r="L32" s="266"/>
      <c r="M32" s="365"/>
      <c r="N32" s="273">
        <v>4</v>
      </c>
      <c r="O32" s="266"/>
      <c r="P32" s="365">
        <v>4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177110</v>
      </c>
      <c r="I33" s="266">
        <f t="shared" si="18"/>
        <v>0</v>
      </c>
      <c r="J33" s="365">
        <f t="shared" si="18"/>
        <v>177110</v>
      </c>
      <c r="K33" s="266">
        <f t="shared" ref="K33:M33" si="19">K8+K13+K16+K28</f>
        <v>177110</v>
      </c>
      <c r="L33" s="266">
        <f t="shared" si="19"/>
        <v>0</v>
      </c>
      <c r="M33" s="365">
        <f t="shared" si="19"/>
        <v>177110</v>
      </c>
      <c r="N33" s="266">
        <f t="shared" si="18"/>
        <v>174767</v>
      </c>
      <c r="O33" s="266">
        <f t="shared" si="18"/>
        <v>0</v>
      </c>
      <c r="P33" s="365">
        <f t="shared" si="18"/>
        <v>174767</v>
      </c>
      <c r="Q33" s="324">
        <f t="shared" si="2"/>
        <v>98.677093331827678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0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0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0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0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0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0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0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0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 t="str">
        <f t="shared" ref="R70:R71" si="21">IF(Q70&lt;100,"","PR")</f>
        <v/>
      </c>
    </row>
    <row r="71" spans="5:18" ht="14.25">
      <c r="E71" s="286"/>
      <c r="F71" s="312"/>
      <c r="J71" s="371"/>
      <c r="M71" s="371"/>
      <c r="P71" s="371"/>
      <c r="R71" s="259" t="str">
        <f t="shared" si="21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7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4"/>
  <dimension ref="A1:U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21" ht="13.5" thickBot="1"/>
    <row r="2" spans="1:21" s="354" customFormat="1" ht="20.100000000000001" customHeight="1" thickTop="1" thickBot="1">
      <c r="B2" s="617" t="s">
        <v>195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21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21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21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21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21" s="2" customFormat="1" ht="12.95" customHeight="1">
      <c r="A7" s="260"/>
      <c r="B7" s="6" t="s">
        <v>131</v>
      </c>
      <c r="C7" s="7" t="s">
        <v>132</v>
      </c>
      <c r="D7" s="7" t="s">
        <v>124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21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203">
        <f t="shared" ref="H8:P8" si="0">SUM(H9:H12)</f>
        <v>1147330</v>
      </c>
      <c r="I8" s="203">
        <f t="shared" si="0"/>
        <v>0</v>
      </c>
      <c r="J8" s="362">
        <f t="shared" si="0"/>
        <v>1147330</v>
      </c>
      <c r="K8" s="203">
        <f t="shared" ref="K8:M8" si="1">SUM(K9:K12)</f>
        <v>1147330</v>
      </c>
      <c r="L8" s="203">
        <f t="shared" si="1"/>
        <v>0</v>
      </c>
      <c r="M8" s="362">
        <f t="shared" si="1"/>
        <v>1147330</v>
      </c>
      <c r="N8" s="203">
        <f t="shared" si="0"/>
        <v>1134979</v>
      </c>
      <c r="O8" s="203">
        <f t="shared" si="0"/>
        <v>0</v>
      </c>
      <c r="P8" s="362">
        <f t="shared" si="0"/>
        <v>1134979</v>
      </c>
      <c r="Q8" s="324">
        <f>IF(M8=0,"",P8/M8*100)</f>
        <v>98.923500649333675</v>
      </c>
      <c r="R8" s="1" t="str">
        <f>IF(Q8&lt;=100,"","PR")</f>
        <v/>
      </c>
    </row>
    <row r="9" spans="1:21" ht="12.95" customHeight="1">
      <c r="B9" s="10"/>
      <c r="C9" s="11"/>
      <c r="D9" s="11"/>
      <c r="E9" s="284">
        <v>611100</v>
      </c>
      <c r="F9" s="310"/>
      <c r="G9" s="18" t="s">
        <v>198</v>
      </c>
      <c r="H9" s="205">
        <v>972620</v>
      </c>
      <c r="I9" s="205">
        <v>0</v>
      </c>
      <c r="J9" s="363">
        <f>SUM(H9:I9)</f>
        <v>972620</v>
      </c>
      <c r="K9" s="205">
        <v>972620</v>
      </c>
      <c r="L9" s="205">
        <v>0</v>
      </c>
      <c r="M9" s="363">
        <f>SUM(K9:L9)</f>
        <v>972620</v>
      </c>
      <c r="N9" s="205">
        <v>967498</v>
      </c>
      <c r="O9" s="205">
        <v>0</v>
      </c>
      <c r="P9" s="363">
        <f>SUM(N9:O9)</f>
        <v>967498</v>
      </c>
      <c r="Q9" s="325">
        <f t="shared" ref="Q9:Q57" si="2">IF(M9=0,"",P9/M9*100)</f>
        <v>99.473381176615732</v>
      </c>
      <c r="R9" s="58"/>
    </row>
    <row r="10" spans="1:21" ht="12.95" customHeight="1">
      <c r="B10" s="10"/>
      <c r="C10" s="11"/>
      <c r="D10" s="11"/>
      <c r="E10" s="284">
        <v>611200</v>
      </c>
      <c r="F10" s="310"/>
      <c r="G10" s="11" t="s">
        <v>199</v>
      </c>
      <c r="H10" s="205">
        <v>174710</v>
      </c>
      <c r="I10" s="205">
        <v>0</v>
      </c>
      <c r="J10" s="363">
        <f t="shared" ref="J10:J11" si="3">SUM(H10:I10)</f>
        <v>174710</v>
      </c>
      <c r="K10" s="205">
        <v>174710</v>
      </c>
      <c r="L10" s="205">
        <v>0</v>
      </c>
      <c r="M10" s="363">
        <f t="shared" ref="M10:M11" si="4">SUM(K10:L10)</f>
        <v>174710</v>
      </c>
      <c r="N10" s="205">
        <v>167481</v>
      </c>
      <c r="O10" s="205">
        <v>0</v>
      </c>
      <c r="P10" s="363">
        <f t="shared" ref="P10:P11" si="5">SUM(N10:O10)</f>
        <v>167481</v>
      </c>
      <c r="Q10" s="325">
        <f t="shared" si="2"/>
        <v>95.862286074065594</v>
      </c>
      <c r="R10" s="58"/>
    </row>
    <row r="11" spans="1:21" ht="12.95" customHeight="1">
      <c r="B11" s="10"/>
      <c r="C11" s="11"/>
      <c r="D11" s="11"/>
      <c r="E11" s="284">
        <v>611200</v>
      </c>
      <c r="F11" s="310"/>
      <c r="G11" s="175" t="s">
        <v>527</v>
      </c>
      <c r="H11" s="204">
        <v>0</v>
      </c>
      <c r="I11" s="204">
        <v>0</v>
      </c>
      <c r="J11" s="363">
        <f t="shared" si="3"/>
        <v>0</v>
      </c>
      <c r="K11" s="204">
        <v>0</v>
      </c>
      <c r="L11" s="204">
        <v>0</v>
      </c>
      <c r="M11" s="363">
        <f t="shared" si="4"/>
        <v>0</v>
      </c>
      <c r="N11" s="204">
        <v>0</v>
      </c>
      <c r="O11" s="204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21" ht="12.95" customHeight="1">
      <c r="B12" s="10"/>
      <c r="C12" s="11"/>
      <c r="D12" s="11"/>
      <c r="E12" s="284"/>
      <c r="F12" s="310"/>
      <c r="G12" s="18"/>
      <c r="H12" s="205"/>
      <c r="I12" s="205"/>
      <c r="J12" s="363"/>
      <c r="K12" s="205"/>
      <c r="L12" s="205"/>
      <c r="M12" s="363"/>
      <c r="N12" s="205"/>
      <c r="O12" s="205"/>
      <c r="P12" s="363"/>
      <c r="Q12" s="325" t="str">
        <f t="shared" si="2"/>
        <v/>
      </c>
      <c r="R12" s="259"/>
    </row>
    <row r="13" spans="1:21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203">
        <f t="shared" ref="H13:P13" si="6">H14</f>
        <v>105480</v>
      </c>
      <c r="I13" s="203">
        <f t="shared" si="6"/>
        <v>0</v>
      </c>
      <c r="J13" s="362">
        <f t="shared" si="6"/>
        <v>105480</v>
      </c>
      <c r="K13" s="203">
        <f t="shared" si="6"/>
        <v>105480</v>
      </c>
      <c r="L13" s="203">
        <f t="shared" si="6"/>
        <v>0</v>
      </c>
      <c r="M13" s="362">
        <f t="shared" si="6"/>
        <v>105480</v>
      </c>
      <c r="N13" s="203">
        <f t="shared" si="6"/>
        <v>104765</v>
      </c>
      <c r="O13" s="203">
        <f t="shared" si="6"/>
        <v>0</v>
      </c>
      <c r="P13" s="362">
        <f t="shared" si="6"/>
        <v>104765</v>
      </c>
      <c r="Q13" s="324">
        <f t="shared" si="2"/>
        <v>99.322146378460374</v>
      </c>
      <c r="R13" s="259" t="str">
        <f t="shared" ref="R13:R35" si="7">IF(Q13&lt;=100,"","PR")</f>
        <v/>
      </c>
    </row>
    <row r="14" spans="1:21" ht="12.95" customHeight="1">
      <c r="B14" s="10"/>
      <c r="C14" s="11"/>
      <c r="D14" s="11"/>
      <c r="E14" s="284">
        <v>612100</v>
      </c>
      <c r="F14" s="310"/>
      <c r="G14" s="13" t="s">
        <v>83</v>
      </c>
      <c r="H14" s="205">
        <v>105480</v>
      </c>
      <c r="I14" s="205">
        <v>0</v>
      </c>
      <c r="J14" s="363">
        <f>SUM(H14:I14)</f>
        <v>105480</v>
      </c>
      <c r="K14" s="205">
        <v>105480</v>
      </c>
      <c r="L14" s="205">
        <v>0</v>
      </c>
      <c r="M14" s="363">
        <f>SUM(K14:L14)</f>
        <v>105480</v>
      </c>
      <c r="N14" s="205">
        <v>104765</v>
      </c>
      <c r="O14" s="205">
        <v>0</v>
      </c>
      <c r="P14" s="363">
        <f>SUM(N14:O14)</f>
        <v>104765</v>
      </c>
      <c r="Q14" s="325">
        <f t="shared" si="2"/>
        <v>99.322146378460374</v>
      </c>
      <c r="R14" s="259" t="str">
        <f t="shared" si="7"/>
        <v/>
      </c>
    </row>
    <row r="15" spans="1:21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  <c r="U15" s="57"/>
    </row>
    <row r="16" spans="1:21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273300</v>
      </c>
      <c r="I16" s="271">
        <f t="shared" si="8"/>
        <v>0</v>
      </c>
      <c r="J16" s="365">
        <f t="shared" si="8"/>
        <v>273300</v>
      </c>
      <c r="K16" s="271">
        <f t="shared" ref="K16:M16" si="9">SUM(K17:K26)</f>
        <v>273300</v>
      </c>
      <c r="L16" s="271">
        <f t="shared" si="9"/>
        <v>0</v>
      </c>
      <c r="M16" s="365">
        <f t="shared" si="9"/>
        <v>273300</v>
      </c>
      <c r="N16" s="271">
        <f t="shared" si="8"/>
        <v>244072</v>
      </c>
      <c r="O16" s="271">
        <f t="shared" si="8"/>
        <v>0</v>
      </c>
      <c r="P16" s="365">
        <f t="shared" si="8"/>
        <v>244072</v>
      </c>
      <c r="Q16" s="324">
        <f t="shared" si="2"/>
        <v>89.305525064032196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5000</v>
      </c>
      <c r="I17" s="341">
        <v>0</v>
      </c>
      <c r="J17" s="363">
        <f t="shared" ref="J17:J26" si="10">SUM(H17:I17)</f>
        <v>5000</v>
      </c>
      <c r="K17" s="341">
        <v>5000</v>
      </c>
      <c r="L17" s="341">
        <v>0</v>
      </c>
      <c r="M17" s="363">
        <f t="shared" ref="M17:M26" si="11">SUM(K17:L17)</f>
        <v>5000</v>
      </c>
      <c r="N17" s="341">
        <v>3255</v>
      </c>
      <c r="O17" s="341">
        <v>0</v>
      </c>
      <c r="P17" s="363">
        <f t="shared" ref="P17:P26" si="12">SUM(N17:O17)</f>
        <v>3255</v>
      </c>
      <c r="Q17" s="325">
        <f t="shared" si="2"/>
        <v>65.100000000000009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16500</v>
      </c>
      <c r="I18" s="341">
        <v>0</v>
      </c>
      <c r="J18" s="363">
        <f t="shared" si="10"/>
        <v>16500</v>
      </c>
      <c r="K18" s="341">
        <v>16500</v>
      </c>
      <c r="L18" s="341">
        <v>0</v>
      </c>
      <c r="M18" s="363">
        <f t="shared" si="11"/>
        <v>16500</v>
      </c>
      <c r="N18" s="341">
        <v>15560</v>
      </c>
      <c r="O18" s="341">
        <v>0</v>
      </c>
      <c r="P18" s="363">
        <f t="shared" si="12"/>
        <v>15560</v>
      </c>
      <c r="Q18" s="325">
        <f t="shared" si="2"/>
        <v>94.303030303030297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100000</v>
      </c>
      <c r="I19" s="341">
        <v>0</v>
      </c>
      <c r="J19" s="363">
        <f t="shared" si="10"/>
        <v>100000</v>
      </c>
      <c r="K19" s="341">
        <v>100000</v>
      </c>
      <c r="L19" s="341">
        <v>0</v>
      </c>
      <c r="M19" s="363">
        <f t="shared" si="11"/>
        <v>100000</v>
      </c>
      <c r="N19" s="341">
        <v>83680</v>
      </c>
      <c r="O19" s="341">
        <v>0</v>
      </c>
      <c r="P19" s="363">
        <f t="shared" si="12"/>
        <v>83680</v>
      </c>
      <c r="Q19" s="325">
        <f t="shared" si="2"/>
        <v>83.679999999999993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3">
        <v>35000</v>
      </c>
      <c r="I20" s="343">
        <v>0</v>
      </c>
      <c r="J20" s="363">
        <f t="shared" si="10"/>
        <v>35000</v>
      </c>
      <c r="K20" s="343">
        <v>35000</v>
      </c>
      <c r="L20" s="343">
        <v>0</v>
      </c>
      <c r="M20" s="363">
        <f t="shared" si="11"/>
        <v>35000</v>
      </c>
      <c r="N20" s="343">
        <v>33657</v>
      </c>
      <c r="O20" s="343">
        <v>0</v>
      </c>
      <c r="P20" s="363">
        <f t="shared" si="12"/>
        <v>33657</v>
      </c>
      <c r="Q20" s="325">
        <f t="shared" si="2"/>
        <v>96.162857142857135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1">
        <v>13000</v>
      </c>
      <c r="I21" s="341">
        <v>0</v>
      </c>
      <c r="J21" s="363">
        <f t="shared" si="10"/>
        <v>13000</v>
      </c>
      <c r="K21" s="341">
        <v>13000</v>
      </c>
      <c r="L21" s="341">
        <v>0</v>
      </c>
      <c r="M21" s="363">
        <f t="shared" si="11"/>
        <v>13000</v>
      </c>
      <c r="N21" s="341">
        <v>11200</v>
      </c>
      <c r="O21" s="341">
        <v>0</v>
      </c>
      <c r="P21" s="363">
        <f t="shared" si="12"/>
        <v>11200</v>
      </c>
      <c r="Q21" s="325">
        <f t="shared" si="2"/>
        <v>86.15384615384616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10800</v>
      </c>
      <c r="I23" s="343">
        <v>0</v>
      </c>
      <c r="J23" s="363">
        <f t="shared" si="10"/>
        <v>10800</v>
      </c>
      <c r="K23" s="343">
        <v>10800</v>
      </c>
      <c r="L23" s="343">
        <v>0</v>
      </c>
      <c r="M23" s="363">
        <f t="shared" si="11"/>
        <v>10800</v>
      </c>
      <c r="N23" s="343">
        <v>9213</v>
      </c>
      <c r="O23" s="343">
        <v>0</v>
      </c>
      <c r="P23" s="363">
        <f t="shared" si="12"/>
        <v>9213</v>
      </c>
      <c r="Q23" s="325">
        <f t="shared" si="2"/>
        <v>85.305555555555557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3000</v>
      </c>
      <c r="I24" s="343">
        <v>0</v>
      </c>
      <c r="J24" s="363">
        <f t="shared" si="10"/>
        <v>3000</v>
      </c>
      <c r="K24" s="343">
        <v>3000</v>
      </c>
      <c r="L24" s="343">
        <v>0</v>
      </c>
      <c r="M24" s="363">
        <f t="shared" si="11"/>
        <v>3000</v>
      </c>
      <c r="N24" s="343">
        <v>1853</v>
      </c>
      <c r="O24" s="343">
        <v>0</v>
      </c>
      <c r="P24" s="363">
        <f t="shared" si="12"/>
        <v>1853</v>
      </c>
      <c r="Q24" s="325">
        <f t="shared" si="2"/>
        <v>61.766666666666673</v>
      </c>
      <c r="R24" s="259" t="str">
        <f t="shared" si="7"/>
        <v/>
      </c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90000</v>
      </c>
      <c r="I25" s="343">
        <v>0</v>
      </c>
      <c r="J25" s="363">
        <f t="shared" si="10"/>
        <v>90000</v>
      </c>
      <c r="K25" s="343">
        <v>90000</v>
      </c>
      <c r="L25" s="343">
        <v>0</v>
      </c>
      <c r="M25" s="363">
        <f t="shared" si="11"/>
        <v>90000</v>
      </c>
      <c r="N25" s="343">
        <v>85654</v>
      </c>
      <c r="O25" s="343">
        <v>0</v>
      </c>
      <c r="P25" s="363">
        <f t="shared" si="12"/>
        <v>85654</v>
      </c>
      <c r="Q25" s="325">
        <f t="shared" si="2"/>
        <v>95.171111111111102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94"/>
      <c r="F27" s="321"/>
      <c r="G27" s="8"/>
      <c r="H27" s="274"/>
      <c r="I27" s="274"/>
      <c r="J27" s="364"/>
      <c r="K27" s="274"/>
      <c r="L27" s="274"/>
      <c r="M27" s="364"/>
      <c r="N27" s="274"/>
      <c r="O27" s="274"/>
      <c r="P27" s="364"/>
      <c r="Q27" s="325" t="str">
        <f t="shared" si="2"/>
        <v/>
      </c>
      <c r="R27" s="259"/>
    </row>
    <row r="28" spans="1:18" ht="12.95" customHeight="1">
      <c r="B28" s="10"/>
      <c r="C28" s="11"/>
      <c r="D28" s="11"/>
      <c r="E28" s="284"/>
      <c r="F28" s="310"/>
      <c r="G28" s="11"/>
      <c r="H28" s="273"/>
      <c r="I28" s="273"/>
      <c r="J28" s="365"/>
      <c r="K28" s="273"/>
      <c r="L28" s="273"/>
      <c r="M28" s="365"/>
      <c r="N28" s="273"/>
      <c r="O28" s="273"/>
      <c r="P28" s="365"/>
      <c r="Q28" s="325" t="str">
        <f t="shared" si="2"/>
        <v/>
      </c>
      <c r="R28" s="259"/>
    </row>
    <row r="29" spans="1:18" s="1" customFormat="1" ht="12.95" customHeight="1">
      <c r="A29" s="259"/>
      <c r="B29" s="12"/>
      <c r="C29" s="8"/>
      <c r="D29" s="8"/>
      <c r="E29" s="283">
        <v>821000</v>
      </c>
      <c r="F29" s="309"/>
      <c r="G29" s="8" t="s">
        <v>90</v>
      </c>
      <c r="H29" s="273">
        <f t="shared" ref="H29:P29" si="13">H30+H31</f>
        <v>25000</v>
      </c>
      <c r="I29" s="273">
        <f t="shared" si="13"/>
        <v>0</v>
      </c>
      <c r="J29" s="365">
        <f t="shared" si="13"/>
        <v>25000</v>
      </c>
      <c r="K29" s="273">
        <f t="shared" ref="K29:M29" si="14">K30+K31</f>
        <v>25000</v>
      </c>
      <c r="L29" s="273">
        <f t="shared" si="14"/>
        <v>0</v>
      </c>
      <c r="M29" s="365">
        <f t="shared" si="14"/>
        <v>25000</v>
      </c>
      <c r="N29" s="273">
        <f t="shared" si="13"/>
        <v>24303</v>
      </c>
      <c r="O29" s="273">
        <f t="shared" si="13"/>
        <v>0</v>
      </c>
      <c r="P29" s="365">
        <f t="shared" si="13"/>
        <v>24303</v>
      </c>
      <c r="Q29" s="324">
        <f t="shared" si="2"/>
        <v>97.212000000000003</v>
      </c>
      <c r="R29" s="259" t="str">
        <f t="shared" si="7"/>
        <v/>
      </c>
    </row>
    <row r="30" spans="1:18" ht="12.95" customHeight="1">
      <c r="B30" s="10"/>
      <c r="C30" s="11"/>
      <c r="D30" s="11"/>
      <c r="E30" s="284">
        <v>821200</v>
      </c>
      <c r="F30" s="310"/>
      <c r="G30" s="11" t="s">
        <v>91</v>
      </c>
      <c r="H30" s="274">
        <v>0</v>
      </c>
      <c r="I30" s="274">
        <v>0</v>
      </c>
      <c r="J30" s="363">
        <f t="shared" ref="J30:J31" si="15">SUM(H30:I30)</f>
        <v>0</v>
      </c>
      <c r="K30" s="274">
        <v>0</v>
      </c>
      <c r="L30" s="274">
        <v>0</v>
      </c>
      <c r="M30" s="363">
        <f t="shared" ref="M30:M31" si="16">SUM(K30:L30)</f>
        <v>0</v>
      </c>
      <c r="N30" s="274">
        <v>0</v>
      </c>
      <c r="O30" s="274">
        <v>0</v>
      </c>
      <c r="P30" s="363">
        <f t="shared" ref="P30:P31" si="17">SUM(N30:O30)</f>
        <v>0</v>
      </c>
      <c r="Q30" s="325" t="str">
        <f t="shared" si="2"/>
        <v/>
      </c>
      <c r="R30" s="259"/>
    </row>
    <row r="31" spans="1:18" ht="12.95" customHeight="1">
      <c r="B31" s="10"/>
      <c r="C31" s="11"/>
      <c r="D31" s="11"/>
      <c r="E31" s="284">
        <v>821300</v>
      </c>
      <c r="F31" s="310"/>
      <c r="G31" s="11" t="s">
        <v>92</v>
      </c>
      <c r="H31" s="274">
        <v>25000</v>
      </c>
      <c r="I31" s="274">
        <v>0</v>
      </c>
      <c r="J31" s="363">
        <f t="shared" si="15"/>
        <v>25000</v>
      </c>
      <c r="K31" s="274">
        <v>25000</v>
      </c>
      <c r="L31" s="274">
        <v>0</v>
      </c>
      <c r="M31" s="363">
        <f t="shared" si="16"/>
        <v>25000</v>
      </c>
      <c r="N31" s="274">
        <v>24303</v>
      </c>
      <c r="O31" s="274">
        <v>0</v>
      </c>
      <c r="P31" s="363">
        <f t="shared" si="17"/>
        <v>24303</v>
      </c>
      <c r="Q31" s="325">
        <f t="shared" si="2"/>
        <v>97.212000000000003</v>
      </c>
      <c r="R31" s="259"/>
    </row>
    <row r="32" spans="1:18" ht="12.95" customHeight="1">
      <c r="B32" s="10"/>
      <c r="C32" s="11"/>
      <c r="D32" s="11"/>
      <c r="E32" s="284"/>
      <c r="F32" s="310"/>
      <c r="G32" s="11"/>
      <c r="H32" s="269"/>
      <c r="I32" s="269"/>
      <c r="J32" s="364"/>
      <c r="K32" s="269"/>
      <c r="L32" s="269"/>
      <c r="M32" s="364"/>
      <c r="N32" s="269"/>
      <c r="O32" s="269"/>
      <c r="P32" s="364"/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93</v>
      </c>
      <c r="H33" s="275">
        <v>43</v>
      </c>
      <c r="I33" s="275"/>
      <c r="J33" s="367">
        <v>43</v>
      </c>
      <c r="K33" s="275"/>
      <c r="L33" s="275"/>
      <c r="M33" s="367"/>
      <c r="N33" s="275">
        <v>42</v>
      </c>
      <c r="O33" s="275"/>
      <c r="P33" s="367">
        <v>42</v>
      </c>
      <c r="Q33" s="325" t="str">
        <f t="shared" si="2"/>
        <v/>
      </c>
      <c r="R33" s="259"/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113</v>
      </c>
      <c r="H34" s="266">
        <f t="shared" ref="H34:P34" si="18">H8+H13+H16+H29</f>
        <v>1551110</v>
      </c>
      <c r="I34" s="266">
        <f t="shared" si="18"/>
        <v>0</v>
      </c>
      <c r="J34" s="365">
        <f t="shared" si="18"/>
        <v>1551110</v>
      </c>
      <c r="K34" s="266">
        <f t="shared" ref="K34:M34" si="19">K8+K13+K16+K29</f>
        <v>1551110</v>
      </c>
      <c r="L34" s="266">
        <f t="shared" si="19"/>
        <v>0</v>
      </c>
      <c r="M34" s="365">
        <f t="shared" si="19"/>
        <v>1551110</v>
      </c>
      <c r="N34" s="266">
        <f t="shared" si="18"/>
        <v>1508119</v>
      </c>
      <c r="O34" s="266">
        <f t="shared" si="18"/>
        <v>0</v>
      </c>
      <c r="P34" s="365">
        <f t="shared" si="18"/>
        <v>1508119</v>
      </c>
      <c r="Q34" s="324">
        <f t="shared" si="2"/>
        <v>97.228371940094519</v>
      </c>
      <c r="R34" s="259" t="str">
        <f t="shared" si="7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94</v>
      </c>
      <c r="H35" s="266">
        <f t="shared" ref="H35:P35" si="20">H34</f>
        <v>1551110</v>
      </c>
      <c r="I35" s="266">
        <f t="shared" si="20"/>
        <v>0</v>
      </c>
      <c r="J35" s="365">
        <f t="shared" si="20"/>
        <v>1551110</v>
      </c>
      <c r="K35" s="266">
        <f t="shared" ref="K35:M35" si="21">K34</f>
        <v>1551110</v>
      </c>
      <c r="L35" s="266">
        <f t="shared" si="21"/>
        <v>0</v>
      </c>
      <c r="M35" s="365">
        <f t="shared" si="21"/>
        <v>1551110</v>
      </c>
      <c r="N35" s="266">
        <f t="shared" si="20"/>
        <v>1508119</v>
      </c>
      <c r="O35" s="266">
        <f t="shared" si="20"/>
        <v>0</v>
      </c>
      <c r="P35" s="365">
        <f t="shared" si="20"/>
        <v>1508119</v>
      </c>
      <c r="Q35" s="324">
        <f t="shared" si="2"/>
        <v>97.228371940094519</v>
      </c>
      <c r="R35" s="259" t="str">
        <f t="shared" si="7"/>
        <v/>
      </c>
    </row>
    <row r="36" spans="1:18" s="1" customFormat="1" ht="12.95" customHeight="1">
      <c r="A36" s="259"/>
      <c r="B36" s="12"/>
      <c r="C36" s="8"/>
      <c r="D36" s="8"/>
      <c r="E36" s="283"/>
      <c r="F36" s="309"/>
      <c r="G36" s="8" t="s">
        <v>95</v>
      </c>
      <c r="H36" s="257"/>
      <c r="I36" s="257"/>
      <c r="J36" s="364"/>
      <c r="K36" s="257"/>
      <c r="L36" s="257"/>
      <c r="M36" s="364"/>
      <c r="N36" s="257"/>
      <c r="O36" s="257"/>
      <c r="P36" s="364"/>
      <c r="Q36" s="326" t="str">
        <f t="shared" si="2"/>
        <v/>
      </c>
      <c r="R36" s="259"/>
    </row>
    <row r="37" spans="1:18" ht="12.95" customHeight="1" thickBot="1">
      <c r="B37" s="15"/>
      <c r="C37" s="16"/>
      <c r="D37" s="16"/>
      <c r="E37" s="285"/>
      <c r="F37" s="311"/>
      <c r="G37" s="16"/>
      <c r="H37" s="27"/>
      <c r="I37" s="27"/>
      <c r="J37" s="368"/>
      <c r="K37" s="27"/>
      <c r="L37" s="27"/>
      <c r="M37" s="368"/>
      <c r="N37" s="27"/>
      <c r="O37" s="27"/>
      <c r="P37" s="368"/>
      <c r="Q37" s="327" t="str">
        <f t="shared" si="2"/>
        <v/>
      </c>
      <c r="R37" s="259"/>
    </row>
    <row r="38" spans="1:18" ht="12.95" customHeight="1"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B44" s="50"/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B45" s="50"/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2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2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2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2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2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2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2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2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2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 t="str">
        <f t="shared" ref="R70:R71" si="23">IF(Q70&lt;100,"","PR")</f>
        <v/>
      </c>
    </row>
    <row r="71" spans="5:18" ht="14.25">
      <c r="E71" s="286"/>
      <c r="F71" s="312"/>
      <c r="J71" s="371"/>
      <c r="M71" s="371"/>
      <c r="P71" s="371"/>
      <c r="R71" s="259" t="str">
        <f t="shared" si="23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354" customFormat="1" ht="20.100000000000001" customHeight="1" thickTop="1" thickBot="1">
      <c r="B2" s="617" t="s">
        <v>217</v>
      </c>
      <c r="C2" s="618"/>
      <c r="D2" s="618"/>
      <c r="E2" s="618"/>
      <c r="F2" s="618"/>
      <c r="G2" s="618"/>
      <c r="H2" s="640"/>
      <c r="I2" s="640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131</v>
      </c>
      <c r="C7" s="7" t="s">
        <v>133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33210</v>
      </c>
      <c r="I8" s="194">
        <f t="shared" si="0"/>
        <v>0</v>
      </c>
      <c r="J8" s="362">
        <f t="shared" si="0"/>
        <v>33210</v>
      </c>
      <c r="K8" s="194">
        <f t="shared" ref="K8:M8" si="1">SUM(K9:K12)</f>
        <v>33210</v>
      </c>
      <c r="L8" s="194">
        <f t="shared" si="1"/>
        <v>0</v>
      </c>
      <c r="M8" s="362">
        <f t="shared" si="1"/>
        <v>33210</v>
      </c>
      <c r="N8" s="194">
        <f t="shared" si="0"/>
        <v>32791</v>
      </c>
      <c r="O8" s="194">
        <f t="shared" si="0"/>
        <v>0</v>
      </c>
      <c r="P8" s="362">
        <f t="shared" si="0"/>
        <v>32791</v>
      </c>
      <c r="Q8" s="324">
        <f>IF(M8=0,"",P8/M8*100)</f>
        <v>98.738331827762721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29170</v>
      </c>
      <c r="I9" s="196">
        <v>0</v>
      </c>
      <c r="J9" s="363">
        <f>SUM(H9:I9)</f>
        <v>29170</v>
      </c>
      <c r="K9" s="196">
        <v>29170</v>
      </c>
      <c r="L9" s="196">
        <v>0</v>
      </c>
      <c r="M9" s="363">
        <f>SUM(K9:L9)</f>
        <v>29170</v>
      </c>
      <c r="N9" s="196">
        <v>28963</v>
      </c>
      <c r="O9" s="196">
        <v>0</v>
      </c>
      <c r="P9" s="363">
        <f>SUM(N9:O9)</f>
        <v>28963</v>
      </c>
      <c r="Q9" s="325">
        <f t="shared" ref="Q9:Q57" si="2">IF(M9=0,"",P9/M9*100)</f>
        <v>99.29036681522112</v>
      </c>
      <c r="R9" s="259" t="str">
        <f t="shared" ref="R9:R33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4040</v>
      </c>
      <c r="I10" s="196">
        <v>0</v>
      </c>
      <c r="J10" s="363">
        <f t="shared" ref="J10:J11" si="4">SUM(H10:I10)</f>
        <v>4040</v>
      </c>
      <c r="K10" s="196">
        <v>4040</v>
      </c>
      <c r="L10" s="196">
        <v>0</v>
      </c>
      <c r="M10" s="363">
        <f t="shared" ref="M10:M11" si="5">SUM(K10:L10)</f>
        <v>4040</v>
      </c>
      <c r="N10" s="196">
        <v>3828</v>
      </c>
      <c r="O10" s="196">
        <v>0</v>
      </c>
      <c r="P10" s="363">
        <f t="shared" ref="P10:P11" si="6">SUM(N10:O10)</f>
        <v>3828</v>
      </c>
      <c r="Q10" s="325">
        <f t="shared" si="2"/>
        <v>94.752475247524742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3160</v>
      </c>
      <c r="I13" s="194">
        <f t="shared" si="7"/>
        <v>0</v>
      </c>
      <c r="J13" s="362">
        <f t="shared" si="7"/>
        <v>3160</v>
      </c>
      <c r="K13" s="194">
        <f t="shared" si="7"/>
        <v>3160</v>
      </c>
      <c r="L13" s="194">
        <f t="shared" si="7"/>
        <v>0</v>
      </c>
      <c r="M13" s="362">
        <f t="shared" si="7"/>
        <v>3160</v>
      </c>
      <c r="N13" s="194">
        <f t="shared" si="7"/>
        <v>3060</v>
      </c>
      <c r="O13" s="194">
        <f t="shared" si="7"/>
        <v>0</v>
      </c>
      <c r="P13" s="362">
        <f t="shared" si="7"/>
        <v>3060</v>
      </c>
      <c r="Q13" s="324">
        <f t="shared" si="2"/>
        <v>96.835443037974684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3160</v>
      </c>
      <c r="I14" s="196">
        <v>0</v>
      </c>
      <c r="J14" s="363">
        <f>SUM(H14:I14)</f>
        <v>3160</v>
      </c>
      <c r="K14" s="196">
        <v>3160</v>
      </c>
      <c r="L14" s="196">
        <v>0</v>
      </c>
      <c r="M14" s="363">
        <f>SUM(K14:L14)</f>
        <v>3160</v>
      </c>
      <c r="N14" s="196">
        <v>3060</v>
      </c>
      <c r="O14" s="196">
        <v>0</v>
      </c>
      <c r="P14" s="363">
        <f>SUM(N14:O14)</f>
        <v>3060</v>
      </c>
      <c r="Q14" s="325">
        <f t="shared" si="2"/>
        <v>96.835443037974684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O16" si="8">SUM(H17:H26)</f>
        <v>2300</v>
      </c>
      <c r="I16" s="271">
        <f t="shared" si="8"/>
        <v>0</v>
      </c>
      <c r="J16" s="365">
        <f t="shared" si="8"/>
        <v>2300</v>
      </c>
      <c r="K16" s="271">
        <f t="shared" ref="K16:M16" si="9">SUM(K17:K26)</f>
        <v>2300</v>
      </c>
      <c r="L16" s="271">
        <f t="shared" si="9"/>
        <v>0</v>
      </c>
      <c r="M16" s="365">
        <f t="shared" si="9"/>
        <v>2300</v>
      </c>
      <c r="N16" s="271">
        <f t="shared" si="8"/>
        <v>1917</v>
      </c>
      <c r="O16" s="271">
        <f t="shared" si="8"/>
        <v>0</v>
      </c>
      <c r="P16" s="365">
        <f>SUM(P17:P26)</f>
        <v>1917</v>
      </c>
      <c r="Q16" s="325">
        <f t="shared" si="2"/>
        <v>83.347826086956516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200</v>
      </c>
      <c r="I17" s="341">
        <v>0</v>
      </c>
      <c r="J17" s="363">
        <f t="shared" ref="J17:J26" si="10">SUM(H17:I17)</f>
        <v>200</v>
      </c>
      <c r="K17" s="341">
        <v>200</v>
      </c>
      <c r="L17" s="341">
        <v>0</v>
      </c>
      <c r="M17" s="363">
        <f t="shared" ref="M17:M26" si="11">SUM(K17:L17)</f>
        <v>200</v>
      </c>
      <c r="N17" s="341">
        <v>0</v>
      </c>
      <c r="O17" s="341">
        <v>0</v>
      </c>
      <c r="P17" s="363">
        <f>SUM(N17:O17)</f>
        <v>0</v>
      </c>
      <c r="Q17" s="325">
        <f t="shared" si="2"/>
        <v>0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0</v>
      </c>
      <c r="I18" s="341">
        <v>0</v>
      </c>
      <c r="J18" s="363">
        <f t="shared" si="10"/>
        <v>0</v>
      </c>
      <c r="K18" s="341">
        <v>0</v>
      </c>
      <c r="L18" s="341">
        <v>0</v>
      </c>
      <c r="M18" s="363">
        <f t="shared" si="11"/>
        <v>0</v>
      </c>
      <c r="N18" s="341">
        <v>0</v>
      </c>
      <c r="O18" s="341">
        <v>0</v>
      </c>
      <c r="P18" s="363">
        <f t="shared" ref="P18:P26" si="12">SUM(N18:O18)</f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600</v>
      </c>
      <c r="I19" s="341">
        <v>0</v>
      </c>
      <c r="J19" s="363">
        <f t="shared" si="10"/>
        <v>600</v>
      </c>
      <c r="K19" s="341">
        <v>600</v>
      </c>
      <c r="L19" s="341">
        <v>0</v>
      </c>
      <c r="M19" s="363">
        <f t="shared" si="11"/>
        <v>600</v>
      </c>
      <c r="N19" s="341">
        <v>600</v>
      </c>
      <c r="O19" s="341">
        <v>0</v>
      </c>
      <c r="P19" s="363">
        <f t="shared" si="12"/>
        <v>600</v>
      </c>
      <c r="Q19" s="325">
        <f t="shared" si="2"/>
        <v>100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500</v>
      </c>
      <c r="I20" s="341">
        <v>0</v>
      </c>
      <c r="J20" s="363">
        <f t="shared" si="10"/>
        <v>500</v>
      </c>
      <c r="K20" s="341">
        <v>500</v>
      </c>
      <c r="L20" s="341">
        <v>0</v>
      </c>
      <c r="M20" s="363">
        <f t="shared" si="11"/>
        <v>500</v>
      </c>
      <c r="N20" s="341">
        <v>318</v>
      </c>
      <c r="O20" s="341">
        <v>0</v>
      </c>
      <c r="P20" s="363">
        <f t="shared" si="12"/>
        <v>318</v>
      </c>
      <c r="Q20" s="325">
        <f t="shared" si="2"/>
        <v>63.6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1">
        <v>0</v>
      </c>
      <c r="I21" s="341">
        <v>0</v>
      </c>
      <c r="J21" s="363">
        <f t="shared" si="10"/>
        <v>0</v>
      </c>
      <c r="K21" s="341">
        <v>0</v>
      </c>
      <c r="L21" s="341">
        <v>0</v>
      </c>
      <c r="M21" s="363">
        <f t="shared" si="11"/>
        <v>0</v>
      </c>
      <c r="N21" s="341">
        <v>0</v>
      </c>
      <c r="O21" s="341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1">
        <v>0</v>
      </c>
      <c r="I22" s="341">
        <v>0</v>
      </c>
      <c r="J22" s="363">
        <f t="shared" si="10"/>
        <v>0</v>
      </c>
      <c r="K22" s="341">
        <v>0</v>
      </c>
      <c r="L22" s="341">
        <v>0</v>
      </c>
      <c r="M22" s="363">
        <f t="shared" si="11"/>
        <v>0</v>
      </c>
      <c r="N22" s="341">
        <v>0</v>
      </c>
      <c r="O22" s="341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1">
        <v>0</v>
      </c>
      <c r="I23" s="341">
        <v>0</v>
      </c>
      <c r="J23" s="363">
        <f t="shared" si="10"/>
        <v>0</v>
      </c>
      <c r="K23" s="341">
        <v>0</v>
      </c>
      <c r="L23" s="341">
        <v>0</v>
      </c>
      <c r="M23" s="363">
        <f t="shared" si="11"/>
        <v>0</v>
      </c>
      <c r="N23" s="341">
        <v>0</v>
      </c>
      <c r="O23" s="341">
        <v>0</v>
      </c>
      <c r="P23" s="363">
        <f t="shared" si="12"/>
        <v>0</v>
      </c>
      <c r="Q23" s="325" t="str">
        <f t="shared" si="2"/>
        <v/>
      </c>
      <c r="R23" s="259"/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1">
        <v>0</v>
      </c>
      <c r="I24" s="341">
        <v>0</v>
      </c>
      <c r="J24" s="363">
        <f t="shared" si="10"/>
        <v>0</v>
      </c>
      <c r="K24" s="341">
        <v>0</v>
      </c>
      <c r="L24" s="341">
        <v>0</v>
      </c>
      <c r="M24" s="363">
        <f t="shared" si="11"/>
        <v>0</v>
      </c>
      <c r="N24" s="341">
        <v>0</v>
      </c>
      <c r="O24" s="341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1">
        <v>1000</v>
      </c>
      <c r="I25" s="341">
        <v>0</v>
      </c>
      <c r="J25" s="363">
        <f t="shared" si="10"/>
        <v>1000</v>
      </c>
      <c r="K25" s="341">
        <v>1000</v>
      </c>
      <c r="L25" s="341">
        <v>0</v>
      </c>
      <c r="M25" s="363">
        <f t="shared" si="11"/>
        <v>1000</v>
      </c>
      <c r="N25" s="341">
        <v>999</v>
      </c>
      <c r="O25" s="341">
        <v>0</v>
      </c>
      <c r="P25" s="363">
        <f t="shared" si="12"/>
        <v>999</v>
      </c>
      <c r="Q25" s="325">
        <f t="shared" si="2"/>
        <v>99.9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1">
        <v>0</v>
      </c>
      <c r="I26" s="341">
        <v>0</v>
      </c>
      <c r="J26" s="363">
        <f t="shared" si="10"/>
        <v>0</v>
      </c>
      <c r="K26" s="341">
        <v>0</v>
      </c>
      <c r="L26" s="341">
        <v>0</v>
      </c>
      <c r="M26" s="363">
        <f t="shared" si="11"/>
        <v>0</v>
      </c>
      <c r="N26" s="341">
        <v>0</v>
      </c>
      <c r="O26" s="341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94"/>
      <c r="F27" s="321"/>
      <c r="G27" s="8"/>
      <c r="H27" s="341"/>
      <c r="I27" s="341"/>
      <c r="J27" s="366"/>
      <c r="K27" s="341"/>
      <c r="L27" s="341"/>
      <c r="M27" s="366"/>
      <c r="N27" s="341"/>
      <c r="O27" s="341"/>
      <c r="P27" s="366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66">
        <f t="shared" ref="H28:I28" si="13">SUM(H29:H30)</f>
        <v>1000</v>
      </c>
      <c r="I28" s="266">
        <f t="shared" si="13"/>
        <v>0</v>
      </c>
      <c r="J28" s="376">
        <f>SUM(J29:J30)</f>
        <v>1000</v>
      </c>
      <c r="K28" s="266">
        <f t="shared" ref="K28:L28" si="14">SUM(K29:K30)</f>
        <v>1000</v>
      </c>
      <c r="L28" s="266">
        <f t="shared" si="14"/>
        <v>0</v>
      </c>
      <c r="M28" s="376">
        <f>SUM(M29:M30)</f>
        <v>1000</v>
      </c>
      <c r="N28" s="266">
        <f t="shared" ref="N28:O28" si="15">SUM(N29:N30)</f>
        <v>0</v>
      </c>
      <c r="O28" s="266">
        <f t="shared" si="15"/>
        <v>0</v>
      </c>
      <c r="P28" s="376">
        <f>SUM(P29:P30)</f>
        <v>0</v>
      </c>
      <c r="Q28" s="324">
        <f t="shared" si="2"/>
        <v>0</v>
      </c>
      <c r="R28" s="259" t="str">
        <f t="shared" si="3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341">
        <v>0</v>
      </c>
      <c r="I29" s="341">
        <v>0</v>
      </c>
      <c r="J29" s="363">
        <f t="shared" ref="J29:J30" si="16">SUM(H29:I29)</f>
        <v>0</v>
      </c>
      <c r="K29" s="341">
        <v>0</v>
      </c>
      <c r="L29" s="341">
        <v>0</v>
      </c>
      <c r="M29" s="363">
        <f t="shared" ref="M29:M30" si="17">SUM(K29:L29)</f>
        <v>0</v>
      </c>
      <c r="N29" s="341">
        <v>0</v>
      </c>
      <c r="O29" s="341">
        <v>0</v>
      </c>
      <c r="P29" s="363">
        <f t="shared" ref="P29:P30" si="18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343">
        <v>1000</v>
      </c>
      <c r="I30" s="343">
        <v>0</v>
      </c>
      <c r="J30" s="363">
        <f t="shared" si="16"/>
        <v>1000</v>
      </c>
      <c r="K30" s="343">
        <v>1000</v>
      </c>
      <c r="L30" s="343">
        <v>0</v>
      </c>
      <c r="M30" s="363">
        <f t="shared" si="17"/>
        <v>1000</v>
      </c>
      <c r="N30" s="343">
        <v>0</v>
      </c>
      <c r="O30" s="343">
        <v>0</v>
      </c>
      <c r="P30" s="363">
        <f t="shared" si="18"/>
        <v>0</v>
      </c>
      <c r="Q30" s="325">
        <f t="shared" si="2"/>
        <v>0</v>
      </c>
      <c r="R30" s="259" t="str">
        <f t="shared" si="3"/>
        <v/>
      </c>
    </row>
    <row r="31" spans="1:18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73">
        <v>1</v>
      </c>
      <c r="I32" s="273"/>
      <c r="J32" s="365">
        <v>1</v>
      </c>
      <c r="K32" s="273"/>
      <c r="L32" s="273"/>
      <c r="M32" s="365"/>
      <c r="N32" s="273">
        <v>1</v>
      </c>
      <c r="O32" s="273"/>
      <c r="P32" s="365">
        <v>1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9">H8+H13+H16+H28</f>
        <v>39670</v>
      </c>
      <c r="I33" s="266">
        <f t="shared" si="19"/>
        <v>0</v>
      </c>
      <c r="J33" s="365">
        <f t="shared" si="19"/>
        <v>39670</v>
      </c>
      <c r="K33" s="266">
        <f t="shared" ref="K33:M33" si="20">K8+K13+K16+K28</f>
        <v>39670</v>
      </c>
      <c r="L33" s="266">
        <f t="shared" si="20"/>
        <v>0</v>
      </c>
      <c r="M33" s="365">
        <f t="shared" si="20"/>
        <v>39670</v>
      </c>
      <c r="N33" s="266">
        <f t="shared" si="19"/>
        <v>37768</v>
      </c>
      <c r="O33" s="266">
        <f t="shared" si="19"/>
        <v>0</v>
      </c>
      <c r="P33" s="365">
        <f t="shared" si="19"/>
        <v>37768</v>
      </c>
      <c r="Q33" s="324">
        <f t="shared" si="2"/>
        <v>95.2054449205949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4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1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1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1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1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1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1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1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1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1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/>
    </row>
    <row r="71" spans="5:18" ht="14.25">
      <c r="E71" s="286"/>
      <c r="F71" s="312"/>
      <c r="J71" s="371"/>
      <c r="M71" s="371"/>
      <c r="P71" s="371"/>
      <c r="R71" s="259" t="str">
        <f t="shared" ref="R71" si="22">IF(Q71&lt;100,"","PR")</f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B2:I2"/>
    <mergeCell ref="Q4:Q5"/>
    <mergeCell ref="G4:G5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2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43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216</v>
      </c>
      <c r="C2" s="618"/>
      <c r="D2" s="618"/>
      <c r="E2" s="618"/>
      <c r="F2" s="618"/>
      <c r="G2" s="618"/>
      <c r="H2" s="640"/>
      <c r="I2" s="640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131</v>
      </c>
      <c r="C7" s="7" t="s">
        <v>133</v>
      </c>
      <c r="D7" s="7" t="s">
        <v>117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39060</v>
      </c>
      <c r="I8" s="194">
        <f t="shared" si="0"/>
        <v>0</v>
      </c>
      <c r="J8" s="362">
        <f t="shared" si="0"/>
        <v>39060</v>
      </c>
      <c r="K8" s="194">
        <f t="shared" ref="K8:M8" si="1">SUM(K9:K12)</f>
        <v>39060</v>
      </c>
      <c r="L8" s="194">
        <f t="shared" si="1"/>
        <v>0</v>
      </c>
      <c r="M8" s="362">
        <f t="shared" si="1"/>
        <v>39060</v>
      </c>
      <c r="N8" s="194">
        <f t="shared" si="0"/>
        <v>38424</v>
      </c>
      <c r="O8" s="194">
        <f t="shared" si="0"/>
        <v>0</v>
      </c>
      <c r="P8" s="362">
        <f t="shared" si="0"/>
        <v>38424</v>
      </c>
      <c r="Q8" s="324">
        <f>IF(M8=0,"",P8/M8*100)</f>
        <v>98.371735791090629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f>31290+250</f>
        <v>31540</v>
      </c>
      <c r="I9" s="196">
        <v>0</v>
      </c>
      <c r="J9" s="363">
        <f>SUM(H9:I9)</f>
        <v>31540</v>
      </c>
      <c r="K9" s="196">
        <f>31290+250</f>
        <v>31540</v>
      </c>
      <c r="L9" s="196">
        <v>0</v>
      </c>
      <c r="M9" s="363">
        <f>SUM(K9:L9)</f>
        <v>31540</v>
      </c>
      <c r="N9" s="196">
        <v>31244</v>
      </c>
      <c r="O9" s="196">
        <v>0</v>
      </c>
      <c r="P9" s="363">
        <f>SUM(N9:O9)</f>
        <v>31244</v>
      </c>
      <c r="Q9" s="325">
        <f t="shared" ref="Q9:Q57" si="2">IF(M9=0,"",P9/M9*100)</f>
        <v>99.061509194673434</v>
      </c>
      <c r="R9" s="259" t="str">
        <f t="shared" ref="R9:R34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7520</v>
      </c>
      <c r="I10" s="196">
        <v>0</v>
      </c>
      <c r="J10" s="363">
        <f t="shared" ref="J10:J11" si="4">SUM(H10:I10)</f>
        <v>7520</v>
      </c>
      <c r="K10" s="196">
        <v>7520</v>
      </c>
      <c r="L10" s="196">
        <v>0</v>
      </c>
      <c r="M10" s="363">
        <f t="shared" ref="M10:M11" si="5">SUM(K10:L10)</f>
        <v>7520</v>
      </c>
      <c r="N10" s="196">
        <v>7180</v>
      </c>
      <c r="O10" s="196">
        <v>0</v>
      </c>
      <c r="P10" s="363">
        <f t="shared" ref="P10:P11" si="6">SUM(N10:O10)</f>
        <v>7180</v>
      </c>
      <c r="Q10" s="325">
        <f t="shared" si="2"/>
        <v>95.478723404255319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334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3430</v>
      </c>
      <c r="I13" s="194">
        <f t="shared" si="7"/>
        <v>0</v>
      </c>
      <c r="J13" s="362">
        <f t="shared" si="7"/>
        <v>3430</v>
      </c>
      <c r="K13" s="194">
        <f t="shared" si="7"/>
        <v>3430</v>
      </c>
      <c r="L13" s="194">
        <f t="shared" si="7"/>
        <v>0</v>
      </c>
      <c r="M13" s="362">
        <f t="shared" si="7"/>
        <v>3430</v>
      </c>
      <c r="N13" s="194">
        <f t="shared" si="7"/>
        <v>3316</v>
      </c>
      <c r="O13" s="194">
        <f t="shared" si="7"/>
        <v>0</v>
      </c>
      <c r="P13" s="362">
        <f t="shared" si="7"/>
        <v>3316</v>
      </c>
      <c r="Q13" s="324">
        <f t="shared" si="2"/>
        <v>96.67638483965014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f>3380+50</f>
        <v>3430</v>
      </c>
      <c r="I14" s="196">
        <v>0</v>
      </c>
      <c r="J14" s="363">
        <f>SUM(H14:I14)</f>
        <v>3430</v>
      </c>
      <c r="K14" s="196">
        <f>3380+50</f>
        <v>3430</v>
      </c>
      <c r="L14" s="196">
        <v>0</v>
      </c>
      <c r="M14" s="363">
        <f>SUM(K14:L14)</f>
        <v>3430</v>
      </c>
      <c r="N14" s="196">
        <v>3316</v>
      </c>
      <c r="O14" s="196">
        <v>0</v>
      </c>
      <c r="P14" s="363">
        <f>SUM(N14:O14)</f>
        <v>3316</v>
      </c>
      <c r="Q14" s="325">
        <f t="shared" si="2"/>
        <v>96.67638483965014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2550</v>
      </c>
      <c r="I16" s="271">
        <f t="shared" si="8"/>
        <v>0</v>
      </c>
      <c r="J16" s="365">
        <f t="shared" si="8"/>
        <v>2550</v>
      </c>
      <c r="K16" s="271">
        <f t="shared" ref="K16:M16" si="9">SUM(K17:K26)</f>
        <v>2550</v>
      </c>
      <c r="L16" s="271">
        <f t="shared" si="9"/>
        <v>0</v>
      </c>
      <c r="M16" s="365">
        <f t="shared" si="9"/>
        <v>2550</v>
      </c>
      <c r="N16" s="271">
        <f t="shared" si="8"/>
        <v>1599</v>
      </c>
      <c r="O16" s="271">
        <f t="shared" si="8"/>
        <v>0</v>
      </c>
      <c r="P16" s="365">
        <f t="shared" si="8"/>
        <v>1599</v>
      </c>
      <c r="Q16" s="324">
        <f t="shared" si="2"/>
        <v>62.705882352941181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500</v>
      </c>
      <c r="I17" s="341">
        <v>0</v>
      </c>
      <c r="J17" s="363">
        <f t="shared" ref="J17:J26" si="10">SUM(H17:I17)</f>
        <v>500</v>
      </c>
      <c r="K17" s="341">
        <v>500</v>
      </c>
      <c r="L17" s="341">
        <v>0</v>
      </c>
      <c r="M17" s="363">
        <f t="shared" ref="M17:M26" si="11">SUM(K17:L17)</f>
        <v>500</v>
      </c>
      <c r="N17" s="341">
        <v>25</v>
      </c>
      <c r="O17" s="341">
        <v>0</v>
      </c>
      <c r="P17" s="363">
        <f t="shared" ref="P17:P26" si="12">SUM(N17:O17)</f>
        <v>25</v>
      </c>
      <c r="Q17" s="325">
        <f t="shared" si="2"/>
        <v>5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0</v>
      </c>
      <c r="I18" s="341">
        <v>0</v>
      </c>
      <c r="J18" s="363">
        <f t="shared" si="10"/>
        <v>0</v>
      </c>
      <c r="K18" s="341">
        <v>0</v>
      </c>
      <c r="L18" s="341">
        <v>0</v>
      </c>
      <c r="M18" s="363">
        <f t="shared" si="11"/>
        <v>0</v>
      </c>
      <c r="N18" s="341">
        <v>0</v>
      </c>
      <c r="O18" s="341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750</v>
      </c>
      <c r="I19" s="341">
        <v>0</v>
      </c>
      <c r="J19" s="363">
        <f t="shared" si="10"/>
        <v>750</v>
      </c>
      <c r="K19" s="341">
        <v>750</v>
      </c>
      <c r="L19" s="341">
        <v>0</v>
      </c>
      <c r="M19" s="363">
        <f t="shared" si="11"/>
        <v>750</v>
      </c>
      <c r="N19" s="341">
        <v>617</v>
      </c>
      <c r="O19" s="341">
        <v>0</v>
      </c>
      <c r="P19" s="363">
        <f t="shared" si="12"/>
        <v>617</v>
      </c>
      <c r="Q19" s="325">
        <f t="shared" si="2"/>
        <v>82.266666666666666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500</v>
      </c>
      <c r="I20" s="341">
        <v>0</v>
      </c>
      <c r="J20" s="363">
        <f t="shared" si="10"/>
        <v>500</v>
      </c>
      <c r="K20" s="341">
        <v>500</v>
      </c>
      <c r="L20" s="341">
        <v>0</v>
      </c>
      <c r="M20" s="363">
        <f t="shared" si="11"/>
        <v>500</v>
      </c>
      <c r="N20" s="341">
        <v>424</v>
      </c>
      <c r="O20" s="341">
        <v>0</v>
      </c>
      <c r="P20" s="363">
        <f t="shared" si="12"/>
        <v>424</v>
      </c>
      <c r="Q20" s="325">
        <f t="shared" si="2"/>
        <v>84.8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1">
        <v>0</v>
      </c>
      <c r="I21" s="341">
        <v>0</v>
      </c>
      <c r="J21" s="363">
        <f t="shared" si="10"/>
        <v>0</v>
      </c>
      <c r="K21" s="341">
        <v>0</v>
      </c>
      <c r="L21" s="341">
        <v>0</v>
      </c>
      <c r="M21" s="363">
        <f t="shared" si="11"/>
        <v>0</v>
      </c>
      <c r="N21" s="341">
        <v>0</v>
      </c>
      <c r="O21" s="341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1">
        <v>0</v>
      </c>
      <c r="I22" s="341">
        <v>0</v>
      </c>
      <c r="J22" s="363">
        <f t="shared" si="10"/>
        <v>0</v>
      </c>
      <c r="K22" s="341">
        <v>0</v>
      </c>
      <c r="L22" s="341">
        <v>0</v>
      </c>
      <c r="M22" s="363">
        <f t="shared" si="11"/>
        <v>0</v>
      </c>
      <c r="N22" s="341">
        <v>0</v>
      </c>
      <c r="O22" s="341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1">
        <v>300</v>
      </c>
      <c r="I23" s="341">
        <v>0</v>
      </c>
      <c r="J23" s="363">
        <f t="shared" si="10"/>
        <v>300</v>
      </c>
      <c r="K23" s="341">
        <v>300</v>
      </c>
      <c r="L23" s="341">
        <v>0</v>
      </c>
      <c r="M23" s="363">
        <f t="shared" si="11"/>
        <v>300</v>
      </c>
      <c r="N23" s="341">
        <v>100</v>
      </c>
      <c r="O23" s="341">
        <v>0</v>
      </c>
      <c r="P23" s="363">
        <f t="shared" si="12"/>
        <v>100</v>
      </c>
      <c r="Q23" s="325">
        <f t="shared" si="2"/>
        <v>33.333333333333329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1">
        <v>0</v>
      </c>
      <c r="I24" s="341">
        <v>0</v>
      </c>
      <c r="J24" s="363">
        <f t="shared" si="10"/>
        <v>0</v>
      </c>
      <c r="K24" s="341">
        <v>0</v>
      </c>
      <c r="L24" s="341">
        <v>0</v>
      </c>
      <c r="M24" s="363">
        <f t="shared" si="11"/>
        <v>0</v>
      </c>
      <c r="N24" s="341">
        <v>0</v>
      </c>
      <c r="O24" s="341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500</v>
      </c>
      <c r="I25" s="343">
        <v>0</v>
      </c>
      <c r="J25" s="363">
        <f t="shared" si="10"/>
        <v>500</v>
      </c>
      <c r="K25" s="343">
        <v>500</v>
      </c>
      <c r="L25" s="343">
        <v>0</v>
      </c>
      <c r="M25" s="363">
        <f t="shared" si="11"/>
        <v>500</v>
      </c>
      <c r="N25" s="343">
        <v>433</v>
      </c>
      <c r="O25" s="343">
        <v>0</v>
      </c>
      <c r="P25" s="363">
        <f t="shared" si="12"/>
        <v>433</v>
      </c>
      <c r="Q25" s="325">
        <f t="shared" si="2"/>
        <v>86.6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8" t="s">
        <v>591</v>
      </c>
      <c r="H26" s="341">
        <v>0</v>
      </c>
      <c r="I26" s="341">
        <v>0</v>
      </c>
      <c r="J26" s="363">
        <f t="shared" si="10"/>
        <v>0</v>
      </c>
      <c r="K26" s="341">
        <v>0</v>
      </c>
      <c r="L26" s="341">
        <v>0</v>
      </c>
      <c r="M26" s="363">
        <f t="shared" si="11"/>
        <v>0</v>
      </c>
      <c r="N26" s="341">
        <v>0</v>
      </c>
      <c r="O26" s="341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94"/>
      <c r="F27" s="321"/>
      <c r="G27" s="8"/>
      <c r="H27" s="269"/>
      <c r="I27" s="269"/>
      <c r="J27" s="364"/>
      <c r="K27" s="269"/>
      <c r="L27" s="269"/>
      <c r="M27" s="364"/>
      <c r="N27" s="269"/>
      <c r="O27" s="269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66">
        <f t="shared" ref="H28:P28" si="13">SUM(H29:H30)</f>
        <v>1000</v>
      </c>
      <c r="I28" s="266">
        <f t="shared" si="13"/>
        <v>0</v>
      </c>
      <c r="J28" s="365">
        <f t="shared" si="13"/>
        <v>1000</v>
      </c>
      <c r="K28" s="266">
        <f t="shared" ref="K28:M28" si="14">SUM(K29:K30)</f>
        <v>1000</v>
      </c>
      <c r="L28" s="266">
        <f t="shared" si="14"/>
        <v>0</v>
      </c>
      <c r="M28" s="365">
        <f t="shared" si="14"/>
        <v>1000</v>
      </c>
      <c r="N28" s="266">
        <f t="shared" si="13"/>
        <v>992</v>
      </c>
      <c r="O28" s="266">
        <f t="shared" si="13"/>
        <v>0</v>
      </c>
      <c r="P28" s="365">
        <f t="shared" si="13"/>
        <v>992</v>
      </c>
      <c r="Q28" s="324">
        <f t="shared" si="2"/>
        <v>99.2</v>
      </c>
      <c r="R28" s="259" t="str">
        <f t="shared" si="3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69">
        <v>0</v>
      </c>
      <c r="I29" s="269">
        <v>0</v>
      </c>
      <c r="J29" s="363">
        <f t="shared" ref="J29:J30" si="15">SUM(H29:I29)</f>
        <v>0</v>
      </c>
      <c r="K29" s="269">
        <v>0</v>
      </c>
      <c r="L29" s="269">
        <v>0</v>
      </c>
      <c r="M29" s="363">
        <f t="shared" ref="M29:M30" si="16">SUM(K29:L29)</f>
        <v>0</v>
      </c>
      <c r="N29" s="269">
        <v>0</v>
      </c>
      <c r="O29" s="269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69">
        <v>1000</v>
      </c>
      <c r="I30" s="269">
        <v>0</v>
      </c>
      <c r="J30" s="363">
        <f t="shared" si="15"/>
        <v>1000</v>
      </c>
      <c r="K30" s="269">
        <v>1000</v>
      </c>
      <c r="L30" s="269">
        <v>0</v>
      </c>
      <c r="M30" s="363">
        <f t="shared" si="16"/>
        <v>1000</v>
      </c>
      <c r="N30" s="269">
        <v>992</v>
      </c>
      <c r="O30" s="269">
        <v>0</v>
      </c>
      <c r="P30" s="363">
        <f t="shared" si="17"/>
        <v>992</v>
      </c>
      <c r="Q30" s="325">
        <f t="shared" si="2"/>
        <v>99.2</v>
      </c>
      <c r="R30" s="259" t="str">
        <f t="shared" si="3"/>
        <v/>
      </c>
    </row>
    <row r="31" spans="1:18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73">
        <v>2</v>
      </c>
      <c r="I32" s="273"/>
      <c r="J32" s="365">
        <v>2</v>
      </c>
      <c r="K32" s="273"/>
      <c r="L32" s="273"/>
      <c r="M32" s="365"/>
      <c r="N32" s="273">
        <v>2</v>
      </c>
      <c r="O32" s="273"/>
      <c r="P32" s="365">
        <v>2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46040</v>
      </c>
      <c r="I33" s="266">
        <f t="shared" si="18"/>
        <v>0</v>
      </c>
      <c r="J33" s="365">
        <f t="shared" si="18"/>
        <v>46040</v>
      </c>
      <c r="K33" s="266">
        <f t="shared" ref="K33:M33" si="19">K8+K13+K16+K28</f>
        <v>46040</v>
      </c>
      <c r="L33" s="266">
        <f t="shared" si="19"/>
        <v>0</v>
      </c>
      <c r="M33" s="365">
        <f t="shared" si="19"/>
        <v>46040</v>
      </c>
      <c r="N33" s="266">
        <f t="shared" si="18"/>
        <v>44331</v>
      </c>
      <c r="O33" s="266">
        <f t="shared" si="18"/>
        <v>0</v>
      </c>
      <c r="P33" s="365">
        <f t="shared" si="18"/>
        <v>44331</v>
      </c>
      <c r="Q33" s="324">
        <f t="shared" si="2"/>
        <v>96.288010425716763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>H33+'12'!H33</f>
        <v>85710</v>
      </c>
      <c r="I34" s="266">
        <f>I33+'12'!I33</f>
        <v>0</v>
      </c>
      <c r="J34" s="365">
        <f>J33+'12'!J33</f>
        <v>85710</v>
      </c>
      <c r="K34" s="266">
        <f>K33+'12'!N33</f>
        <v>83808</v>
      </c>
      <c r="L34" s="266">
        <f>L33+'12'!O33</f>
        <v>0</v>
      </c>
      <c r="M34" s="365">
        <f>M33+'12'!P33</f>
        <v>83808</v>
      </c>
      <c r="N34" s="266">
        <f>N33+'12'!N33</f>
        <v>82099</v>
      </c>
      <c r="O34" s="266">
        <f>O33+'12'!O33</f>
        <v>0</v>
      </c>
      <c r="P34" s="365">
        <f>P33+'12'!P33</f>
        <v>82099</v>
      </c>
      <c r="Q34" s="324">
        <f t="shared" si="2"/>
        <v>97.960815196639942</v>
      </c>
      <c r="R34" s="259" t="str">
        <f t="shared" si="3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/>
      <c r="I35" s="266"/>
      <c r="J35" s="365"/>
      <c r="K35" s="266"/>
      <c r="L35" s="266"/>
      <c r="M35" s="365"/>
      <c r="N35" s="266"/>
      <c r="O35" s="266"/>
      <c r="P35" s="365"/>
      <c r="Q35" s="324" t="str">
        <f t="shared" si="2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0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0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0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0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0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0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0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0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 t="str">
        <f t="shared" ref="R70:R71" si="21">IF(Q70&lt;100,"","PR")</f>
        <v/>
      </c>
    </row>
    <row r="71" spans="5:18" ht="14.25">
      <c r="E71" s="286"/>
      <c r="F71" s="312"/>
      <c r="J71" s="371"/>
      <c r="M71" s="371"/>
      <c r="P71" s="371"/>
      <c r="R71" s="259" t="str">
        <f t="shared" si="21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B2:I2"/>
    <mergeCell ref="Q4:Q5"/>
    <mergeCell ref="G4:G5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45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196</v>
      </c>
      <c r="C2" s="618"/>
      <c r="D2" s="618"/>
      <c r="E2" s="618"/>
      <c r="F2" s="618"/>
      <c r="G2" s="618"/>
      <c r="H2" s="640"/>
      <c r="I2" s="640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131</v>
      </c>
      <c r="C7" s="7" t="s">
        <v>197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80780</v>
      </c>
      <c r="I8" s="194">
        <f t="shared" si="0"/>
        <v>0</v>
      </c>
      <c r="J8" s="362">
        <f t="shared" si="0"/>
        <v>80780</v>
      </c>
      <c r="K8" s="194">
        <f t="shared" ref="K8:M8" si="1">SUM(K9:K12)</f>
        <v>80780</v>
      </c>
      <c r="L8" s="194">
        <f t="shared" si="1"/>
        <v>0</v>
      </c>
      <c r="M8" s="362">
        <f t="shared" si="1"/>
        <v>80780</v>
      </c>
      <c r="N8" s="194">
        <f t="shared" si="0"/>
        <v>80059</v>
      </c>
      <c r="O8" s="194">
        <f t="shared" si="0"/>
        <v>0</v>
      </c>
      <c r="P8" s="362">
        <f t="shared" si="0"/>
        <v>80059</v>
      </c>
      <c r="Q8" s="324">
        <f>IF(M8=0,"",P8/M8*100)</f>
        <v>99.107452339688038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67970</v>
      </c>
      <c r="I9" s="196">
        <v>0</v>
      </c>
      <c r="J9" s="363">
        <f>SUM(H9:I9)</f>
        <v>67970</v>
      </c>
      <c r="K9" s="196">
        <v>67970</v>
      </c>
      <c r="L9" s="196">
        <v>0</v>
      </c>
      <c r="M9" s="363">
        <f>SUM(K9:L9)</f>
        <v>67970</v>
      </c>
      <c r="N9" s="196">
        <v>67692</v>
      </c>
      <c r="O9" s="196">
        <v>0</v>
      </c>
      <c r="P9" s="363">
        <f>SUM(N9:O9)</f>
        <v>67692</v>
      </c>
      <c r="Q9" s="325">
        <f t="shared" ref="Q9:Q57" si="2">IF(M9=0,"",P9/M9*100)</f>
        <v>99.590996027659259</v>
      </c>
      <c r="R9" s="259" t="str">
        <f t="shared" ref="R9:R35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12810</v>
      </c>
      <c r="I10" s="196">
        <v>0</v>
      </c>
      <c r="J10" s="363">
        <f t="shared" ref="J10:J11" si="4">SUM(H10:I10)</f>
        <v>12810</v>
      </c>
      <c r="K10" s="196">
        <v>12810</v>
      </c>
      <c r="L10" s="196">
        <v>0</v>
      </c>
      <c r="M10" s="363">
        <f t="shared" ref="M10:M11" si="5">SUM(K10:L10)</f>
        <v>12810</v>
      </c>
      <c r="N10" s="196">
        <v>12367</v>
      </c>
      <c r="O10" s="196">
        <v>0</v>
      </c>
      <c r="P10" s="363">
        <f t="shared" ref="P10:P11" si="6">SUM(N10:O10)</f>
        <v>12367</v>
      </c>
      <c r="Q10" s="325">
        <f t="shared" si="2"/>
        <v>96.541764246682277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7480</v>
      </c>
      <c r="I13" s="194">
        <f t="shared" si="7"/>
        <v>0</v>
      </c>
      <c r="J13" s="362">
        <f t="shared" si="7"/>
        <v>7480</v>
      </c>
      <c r="K13" s="194">
        <f t="shared" si="7"/>
        <v>7480</v>
      </c>
      <c r="L13" s="194">
        <f t="shared" si="7"/>
        <v>0</v>
      </c>
      <c r="M13" s="362">
        <f t="shared" si="7"/>
        <v>7480</v>
      </c>
      <c r="N13" s="194">
        <f t="shared" si="7"/>
        <v>7329</v>
      </c>
      <c r="O13" s="194">
        <f t="shared" si="7"/>
        <v>0</v>
      </c>
      <c r="P13" s="362">
        <f t="shared" si="7"/>
        <v>7329</v>
      </c>
      <c r="Q13" s="324">
        <f t="shared" si="2"/>
        <v>97.981283422459896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7480</v>
      </c>
      <c r="I14" s="196">
        <v>0</v>
      </c>
      <c r="J14" s="363">
        <f>SUM(H14:I14)</f>
        <v>7480</v>
      </c>
      <c r="K14" s="196">
        <v>7480</v>
      </c>
      <c r="L14" s="196">
        <v>0</v>
      </c>
      <c r="M14" s="363">
        <f>SUM(K14:L14)</f>
        <v>7480</v>
      </c>
      <c r="N14" s="196">
        <v>7329</v>
      </c>
      <c r="O14" s="196">
        <v>0</v>
      </c>
      <c r="P14" s="363">
        <f>SUM(N14:O14)</f>
        <v>7329</v>
      </c>
      <c r="Q14" s="325">
        <f t="shared" si="2"/>
        <v>97.981283422459896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4800</v>
      </c>
      <c r="I16" s="271">
        <f t="shared" si="8"/>
        <v>0</v>
      </c>
      <c r="J16" s="365">
        <f t="shared" si="8"/>
        <v>4800</v>
      </c>
      <c r="K16" s="271">
        <f t="shared" ref="K16:M16" si="9">SUM(K17:K26)</f>
        <v>4800</v>
      </c>
      <c r="L16" s="271">
        <f t="shared" si="9"/>
        <v>0</v>
      </c>
      <c r="M16" s="365">
        <f t="shared" si="9"/>
        <v>4800</v>
      </c>
      <c r="N16" s="271">
        <f t="shared" si="8"/>
        <v>3218</v>
      </c>
      <c r="O16" s="271">
        <f t="shared" si="8"/>
        <v>0</v>
      </c>
      <c r="P16" s="365">
        <f t="shared" si="8"/>
        <v>3218</v>
      </c>
      <c r="Q16" s="324">
        <f t="shared" si="2"/>
        <v>67.041666666666671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1000</v>
      </c>
      <c r="I17" s="341">
        <v>0</v>
      </c>
      <c r="J17" s="363">
        <f t="shared" ref="J17:J26" si="10">SUM(H17:I17)</f>
        <v>1000</v>
      </c>
      <c r="K17" s="341">
        <v>1000</v>
      </c>
      <c r="L17" s="341">
        <v>0</v>
      </c>
      <c r="M17" s="363">
        <f t="shared" ref="M17:M26" si="11">SUM(K17:L17)</f>
        <v>1000</v>
      </c>
      <c r="N17" s="341">
        <v>988</v>
      </c>
      <c r="O17" s="341">
        <v>0</v>
      </c>
      <c r="P17" s="363">
        <f t="shared" ref="P17:P26" si="12">SUM(N17:O17)</f>
        <v>988</v>
      </c>
      <c r="Q17" s="325">
        <f t="shared" si="2"/>
        <v>98.8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0</v>
      </c>
      <c r="I18" s="341">
        <v>0</v>
      </c>
      <c r="J18" s="363">
        <f t="shared" si="10"/>
        <v>0</v>
      </c>
      <c r="K18" s="341">
        <v>0</v>
      </c>
      <c r="L18" s="341">
        <v>0</v>
      </c>
      <c r="M18" s="363">
        <f t="shared" si="11"/>
        <v>0</v>
      </c>
      <c r="N18" s="341">
        <v>0</v>
      </c>
      <c r="O18" s="341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1400</v>
      </c>
      <c r="I19" s="341">
        <v>0</v>
      </c>
      <c r="J19" s="363">
        <f t="shared" si="10"/>
        <v>1400</v>
      </c>
      <c r="K19" s="341">
        <v>1400</v>
      </c>
      <c r="L19" s="341">
        <v>0</v>
      </c>
      <c r="M19" s="363">
        <f t="shared" si="11"/>
        <v>1400</v>
      </c>
      <c r="N19" s="341">
        <v>1392</v>
      </c>
      <c r="O19" s="341">
        <v>0</v>
      </c>
      <c r="P19" s="363">
        <f t="shared" si="12"/>
        <v>1392</v>
      </c>
      <c r="Q19" s="325">
        <f t="shared" si="2"/>
        <v>99.428571428571431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1000</v>
      </c>
      <c r="I20" s="341">
        <v>0</v>
      </c>
      <c r="J20" s="363">
        <f t="shared" si="10"/>
        <v>1000</v>
      </c>
      <c r="K20" s="341">
        <v>1000</v>
      </c>
      <c r="L20" s="341">
        <v>0</v>
      </c>
      <c r="M20" s="363">
        <f t="shared" si="11"/>
        <v>1000</v>
      </c>
      <c r="N20" s="341">
        <v>433</v>
      </c>
      <c r="O20" s="341">
        <v>0</v>
      </c>
      <c r="P20" s="363">
        <f t="shared" si="12"/>
        <v>433</v>
      </c>
      <c r="Q20" s="325">
        <f t="shared" si="2"/>
        <v>43.3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1">
        <v>0</v>
      </c>
      <c r="I21" s="341">
        <v>0</v>
      </c>
      <c r="J21" s="363">
        <f t="shared" si="10"/>
        <v>0</v>
      </c>
      <c r="K21" s="341">
        <v>0</v>
      </c>
      <c r="L21" s="341">
        <v>0</v>
      </c>
      <c r="M21" s="363">
        <f t="shared" si="11"/>
        <v>0</v>
      </c>
      <c r="N21" s="341">
        <v>0</v>
      </c>
      <c r="O21" s="341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1">
        <v>0</v>
      </c>
      <c r="I22" s="341">
        <v>0</v>
      </c>
      <c r="J22" s="363">
        <f t="shared" si="10"/>
        <v>0</v>
      </c>
      <c r="K22" s="341">
        <v>0</v>
      </c>
      <c r="L22" s="341">
        <v>0</v>
      </c>
      <c r="M22" s="363">
        <f t="shared" si="11"/>
        <v>0</v>
      </c>
      <c r="N22" s="341">
        <v>0</v>
      </c>
      <c r="O22" s="341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1">
        <v>200</v>
      </c>
      <c r="I23" s="341">
        <v>0</v>
      </c>
      <c r="J23" s="363">
        <f t="shared" si="10"/>
        <v>200</v>
      </c>
      <c r="K23" s="341">
        <v>200</v>
      </c>
      <c r="L23" s="341">
        <v>0</v>
      </c>
      <c r="M23" s="363">
        <f t="shared" si="11"/>
        <v>200</v>
      </c>
      <c r="N23" s="341">
        <v>47</v>
      </c>
      <c r="O23" s="341">
        <v>0</v>
      </c>
      <c r="P23" s="363">
        <f t="shared" si="12"/>
        <v>47</v>
      </c>
      <c r="Q23" s="325">
        <f t="shared" si="2"/>
        <v>23.5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1">
        <v>0</v>
      </c>
      <c r="I24" s="341">
        <v>0</v>
      </c>
      <c r="J24" s="363">
        <f t="shared" si="10"/>
        <v>0</v>
      </c>
      <c r="K24" s="341">
        <v>0</v>
      </c>
      <c r="L24" s="341">
        <v>0</v>
      </c>
      <c r="M24" s="363">
        <f t="shared" si="11"/>
        <v>0</v>
      </c>
      <c r="N24" s="341">
        <v>0</v>
      </c>
      <c r="O24" s="341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1200</v>
      </c>
      <c r="I25" s="343">
        <v>0</v>
      </c>
      <c r="J25" s="363">
        <f t="shared" si="10"/>
        <v>1200</v>
      </c>
      <c r="K25" s="343">
        <v>1200</v>
      </c>
      <c r="L25" s="343">
        <v>0</v>
      </c>
      <c r="M25" s="363">
        <f t="shared" si="11"/>
        <v>1200</v>
      </c>
      <c r="N25" s="343">
        <v>358</v>
      </c>
      <c r="O25" s="343">
        <v>0</v>
      </c>
      <c r="P25" s="363">
        <f t="shared" si="12"/>
        <v>358</v>
      </c>
      <c r="Q25" s="325">
        <f t="shared" si="2"/>
        <v>29.833333333333336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94"/>
      <c r="F27" s="321"/>
      <c r="G27" s="8"/>
      <c r="H27" s="269"/>
      <c r="I27" s="269"/>
      <c r="J27" s="364"/>
      <c r="K27" s="269"/>
      <c r="L27" s="269"/>
      <c r="M27" s="364"/>
      <c r="N27" s="269"/>
      <c r="O27" s="269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66">
        <f t="shared" ref="H28:P28" si="13">H29+H30</f>
        <v>500</v>
      </c>
      <c r="I28" s="266">
        <f t="shared" si="13"/>
        <v>0</v>
      </c>
      <c r="J28" s="365">
        <f t="shared" si="13"/>
        <v>500</v>
      </c>
      <c r="K28" s="266">
        <f t="shared" ref="K28:M28" si="14">K29+K30</f>
        <v>500</v>
      </c>
      <c r="L28" s="266">
        <f t="shared" si="14"/>
        <v>0</v>
      </c>
      <c r="M28" s="365">
        <f t="shared" si="14"/>
        <v>500</v>
      </c>
      <c r="N28" s="266">
        <f t="shared" si="13"/>
        <v>0</v>
      </c>
      <c r="O28" s="266">
        <f t="shared" si="13"/>
        <v>0</v>
      </c>
      <c r="P28" s="365">
        <f t="shared" si="13"/>
        <v>0</v>
      </c>
      <c r="Q28" s="325">
        <f t="shared" si="2"/>
        <v>0</v>
      </c>
      <c r="R28" s="259" t="str">
        <f t="shared" si="3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69">
        <v>0</v>
      </c>
      <c r="I29" s="269">
        <v>0</v>
      </c>
      <c r="J29" s="363">
        <f t="shared" ref="J29:J30" si="15">SUM(H29:I29)</f>
        <v>0</v>
      </c>
      <c r="K29" s="269">
        <v>0</v>
      </c>
      <c r="L29" s="269">
        <v>0</v>
      </c>
      <c r="M29" s="363">
        <f t="shared" ref="M29:M30" si="16">SUM(K29:L29)</f>
        <v>0</v>
      </c>
      <c r="N29" s="269">
        <v>0</v>
      </c>
      <c r="O29" s="269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500</v>
      </c>
      <c r="I30" s="274">
        <v>0</v>
      </c>
      <c r="J30" s="363">
        <f t="shared" si="15"/>
        <v>500</v>
      </c>
      <c r="K30" s="274">
        <v>500</v>
      </c>
      <c r="L30" s="274">
        <v>0</v>
      </c>
      <c r="M30" s="363">
        <f t="shared" si="16"/>
        <v>500</v>
      </c>
      <c r="N30" s="274">
        <v>0</v>
      </c>
      <c r="O30" s="274">
        <v>0</v>
      </c>
      <c r="P30" s="363">
        <f t="shared" si="17"/>
        <v>0</v>
      </c>
      <c r="Q30" s="325">
        <f t="shared" si="2"/>
        <v>0</v>
      </c>
      <c r="R30" s="259" t="str">
        <f t="shared" si="3"/>
        <v/>
      </c>
    </row>
    <row r="31" spans="1:18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66">
        <v>3</v>
      </c>
      <c r="I32" s="266"/>
      <c r="J32" s="365">
        <v>3</v>
      </c>
      <c r="K32" s="266"/>
      <c r="L32" s="266"/>
      <c r="M32" s="365"/>
      <c r="N32" s="266">
        <v>3</v>
      </c>
      <c r="O32" s="266"/>
      <c r="P32" s="365">
        <v>3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93560</v>
      </c>
      <c r="I33" s="266">
        <f t="shared" si="18"/>
        <v>0</v>
      </c>
      <c r="J33" s="365">
        <f t="shared" si="18"/>
        <v>93560</v>
      </c>
      <c r="K33" s="266">
        <f t="shared" ref="K33:M33" si="19">K8+K13+K16+K28</f>
        <v>93560</v>
      </c>
      <c r="L33" s="266">
        <f t="shared" si="19"/>
        <v>0</v>
      </c>
      <c r="M33" s="365">
        <f t="shared" si="19"/>
        <v>93560</v>
      </c>
      <c r="N33" s="266">
        <f t="shared" si="18"/>
        <v>90606</v>
      </c>
      <c r="O33" s="266">
        <f t="shared" si="18"/>
        <v>0</v>
      </c>
      <c r="P33" s="365">
        <f t="shared" si="18"/>
        <v>90606</v>
      </c>
      <c r="Q33" s="324">
        <f t="shared" si="2"/>
        <v>96.842667806755017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 t="shared" ref="H34:P34" si="20">H33</f>
        <v>93560</v>
      </c>
      <c r="I34" s="266">
        <f t="shared" si="20"/>
        <v>0</v>
      </c>
      <c r="J34" s="365">
        <f t="shared" si="20"/>
        <v>93560</v>
      </c>
      <c r="K34" s="266">
        <f t="shared" ref="K34:M34" si="21">K33</f>
        <v>93560</v>
      </c>
      <c r="L34" s="266">
        <f t="shared" si="21"/>
        <v>0</v>
      </c>
      <c r="M34" s="365">
        <f t="shared" si="21"/>
        <v>93560</v>
      </c>
      <c r="N34" s="266">
        <f t="shared" si="20"/>
        <v>90606</v>
      </c>
      <c r="O34" s="266">
        <f t="shared" si="20"/>
        <v>0</v>
      </c>
      <c r="P34" s="365">
        <f t="shared" si="20"/>
        <v>90606</v>
      </c>
      <c r="Q34" s="324">
        <f t="shared" si="2"/>
        <v>96.842667806755017</v>
      </c>
      <c r="R34" s="259" t="str">
        <f t="shared" si="3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>H34+'13'!H34+'12'!H34+'11'!H35+'10'!H33</f>
        <v>1907490</v>
      </c>
      <c r="I35" s="266">
        <f>I34+'13'!I34+'12'!I34+'11'!I35+'10'!I33</f>
        <v>0</v>
      </c>
      <c r="J35" s="365">
        <f>J34+'13'!J34+'12'!J34+'11'!J35+'10'!J33</f>
        <v>1907490</v>
      </c>
      <c r="K35" s="266">
        <f>K34+'13'!N34+'12'!N34+'11'!N35+'10'!N33</f>
        <v>1858545</v>
      </c>
      <c r="L35" s="266">
        <f>L34+'13'!O34+'12'!O34+'11'!O35+'10'!O33</f>
        <v>0</v>
      </c>
      <c r="M35" s="365">
        <f>M34+'13'!P34+'12'!P34+'11'!P35+'10'!P33</f>
        <v>1858545</v>
      </c>
      <c r="N35" s="266">
        <f>N34+'13'!N34+'12'!N34+'11'!N35+'10'!N33</f>
        <v>1855591</v>
      </c>
      <c r="O35" s="266">
        <f>O34+'13'!O34+'12'!O34+'11'!O35+'10'!O33</f>
        <v>0</v>
      </c>
      <c r="P35" s="365">
        <f>P34+'13'!P34+'12'!P34+'11'!P35+'10'!P33</f>
        <v>1855591</v>
      </c>
      <c r="Q35" s="324">
        <f t="shared" si="2"/>
        <v>99.841058462399346</v>
      </c>
      <c r="R35" s="259" t="str">
        <f t="shared" si="3"/>
        <v/>
      </c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2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2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2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2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2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2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2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2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2"/>
        <v/>
      </c>
      <c r="R66" s="259"/>
    </row>
    <row r="67" spans="5:18" ht="14.25">
      <c r="E67" s="286"/>
      <c r="F67" s="312"/>
      <c r="J67" s="371"/>
      <c r="M67" s="371"/>
      <c r="P67" s="371"/>
      <c r="R67" s="259" t="str">
        <f t="shared" ref="R67:R71" si="23">IF(Q67&lt;100,"","PR")</f>
        <v/>
      </c>
    </row>
    <row r="68" spans="5:18" ht="14.25">
      <c r="E68" s="286"/>
      <c r="F68" s="312"/>
      <c r="J68" s="371"/>
      <c r="M68" s="371"/>
      <c r="P68" s="371"/>
      <c r="R68" s="259" t="str">
        <f t="shared" si="23"/>
        <v/>
      </c>
    </row>
    <row r="69" spans="5:18" ht="14.25">
      <c r="E69" s="286"/>
      <c r="F69" s="312"/>
      <c r="J69" s="371"/>
      <c r="M69" s="371"/>
      <c r="P69" s="371"/>
      <c r="R69" s="259" t="str">
        <f t="shared" si="23"/>
        <v/>
      </c>
    </row>
    <row r="70" spans="5:18" ht="14.25">
      <c r="E70" s="286"/>
      <c r="F70" s="312"/>
      <c r="J70" s="371"/>
      <c r="M70" s="371"/>
      <c r="P70" s="371"/>
      <c r="R70" s="259" t="str">
        <f t="shared" si="23"/>
        <v/>
      </c>
    </row>
    <row r="71" spans="5:18" ht="14.25">
      <c r="E71" s="286"/>
      <c r="F71" s="312"/>
      <c r="J71" s="371"/>
      <c r="M71" s="371"/>
      <c r="P71" s="371"/>
      <c r="R71" s="259" t="str">
        <f t="shared" si="23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B2:I2"/>
    <mergeCell ref="Q4:Q5"/>
    <mergeCell ref="G4:G5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34"/>
  <sheetViews>
    <sheetView zoomScaleNormal="100" workbookViewId="0">
      <selection activeCell="U47" sqref="U47"/>
    </sheetView>
  </sheetViews>
  <sheetFormatPr defaultRowHeight="12.75"/>
  <cols>
    <col min="1" max="1" width="3.28515625" style="34" customWidth="1"/>
    <col min="7" max="7" width="10.7109375" customWidth="1"/>
    <col min="8" max="8" width="0.140625" hidden="1" customWidth="1"/>
    <col min="9" max="9" width="2.7109375" hidden="1" customWidth="1"/>
    <col min="10" max="10" width="8.28515625" style="34" customWidth="1"/>
    <col min="11" max="11" width="2.42578125" customWidth="1"/>
    <col min="12" max="12" width="4.140625" customWidth="1"/>
    <col min="19" max="19" width="3.85546875" customWidth="1"/>
    <col min="20" max="20" width="2.5703125" customWidth="1"/>
    <col min="21" max="21" width="8.5703125" customWidth="1"/>
  </cols>
  <sheetData>
    <row r="1" spans="1:21" ht="15.75">
      <c r="A1" s="586" t="s">
        <v>222</v>
      </c>
      <c r="B1" s="586"/>
      <c r="C1" s="586"/>
      <c r="D1" s="586"/>
      <c r="E1" s="586"/>
      <c r="F1" s="586"/>
      <c r="G1" s="586"/>
      <c r="H1" s="586"/>
      <c r="I1" s="586"/>
    </row>
    <row r="3" spans="1:21" s="40" customFormat="1">
      <c r="A3" s="499" t="s">
        <v>264</v>
      </c>
      <c r="B3" s="583" t="s">
        <v>266</v>
      </c>
      <c r="C3" s="584"/>
      <c r="D3" s="584"/>
      <c r="E3" s="584"/>
      <c r="F3" s="584"/>
      <c r="G3" s="584"/>
      <c r="H3" s="584"/>
      <c r="I3" s="585"/>
      <c r="J3" s="499" t="s">
        <v>248</v>
      </c>
      <c r="L3" s="499" t="s">
        <v>264</v>
      </c>
      <c r="M3" s="583" t="s">
        <v>266</v>
      </c>
      <c r="N3" s="584"/>
      <c r="O3" s="584"/>
      <c r="P3" s="584"/>
      <c r="Q3" s="584"/>
      <c r="R3" s="584"/>
      <c r="S3" s="584"/>
      <c r="T3" s="585"/>
      <c r="U3" s="499" t="s">
        <v>248</v>
      </c>
    </row>
    <row r="4" spans="1:21" s="31" customFormat="1" ht="17.100000000000001" customHeight="1">
      <c r="A4" s="482" t="s">
        <v>223</v>
      </c>
      <c r="B4" s="580" t="s">
        <v>224</v>
      </c>
      <c r="C4" s="581"/>
      <c r="D4" s="581"/>
      <c r="E4" s="581"/>
      <c r="F4" s="581"/>
      <c r="G4" s="581"/>
      <c r="H4" s="581"/>
      <c r="I4" s="582"/>
      <c r="J4" s="482">
        <v>3</v>
      </c>
      <c r="K4" s="483"/>
      <c r="L4" s="484" t="s">
        <v>731</v>
      </c>
      <c r="M4" s="574" t="s">
        <v>254</v>
      </c>
      <c r="N4" s="575"/>
      <c r="O4" s="575"/>
      <c r="P4" s="575"/>
      <c r="Q4" s="575"/>
      <c r="R4" s="575"/>
      <c r="S4" s="575"/>
      <c r="T4" s="576"/>
      <c r="U4" s="484">
        <v>42</v>
      </c>
    </row>
    <row r="5" spans="1:21" s="31" customFormat="1" ht="17.100000000000001" customHeight="1">
      <c r="A5" s="485" t="s">
        <v>225</v>
      </c>
      <c r="B5" s="577" t="s">
        <v>226</v>
      </c>
      <c r="C5" s="578"/>
      <c r="D5" s="578"/>
      <c r="E5" s="578"/>
      <c r="F5" s="578"/>
      <c r="G5" s="578"/>
      <c r="H5" s="578"/>
      <c r="I5" s="579"/>
      <c r="J5" s="485">
        <v>4</v>
      </c>
      <c r="K5" s="483"/>
      <c r="L5" s="485" t="s">
        <v>732</v>
      </c>
      <c r="M5" s="486" t="s">
        <v>255</v>
      </c>
      <c r="N5" s="487"/>
      <c r="O5" s="487"/>
      <c r="P5" s="487"/>
      <c r="Q5" s="487"/>
      <c r="R5" s="487"/>
      <c r="S5" s="487"/>
      <c r="T5" s="488"/>
      <c r="U5" s="485">
        <v>43</v>
      </c>
    </row>
    <row r="6" spans="1:21" s="31" customFormat="1" ht="17.100000000000001" customHeight="1">
      <c r="A6" s="485" t="s">
        <v>227</v>
      </c>
      <c r="B6" s="577" t="s">
        <v>436</v>
      </c>
      <c r="C6" s="578"/>
      <c r="D6" s="578"/>
      <c r="E6" s="578"/>
      <c r="F6" s="578"/>
      <c r="G6" s="578"/>
      <c r="H6" s="578"/>
      <c r="I6" s="579"/>
      <c r="J6" s="485">
        <v>12</v>
      </c>
      <c r="K6" s="483"/>
      <c r="L6" s="485" t="s">
        <v>733</v>
      </c>
      <c r="M6" s="486" t="s">
        <v>256</v>
      </c>
      <c r="N6" s="487"/>
      <c r="O6" s="487"/>
      <c r="P6" s="487"/>
      <c r="Q6" s="487"/>
      <c r="R6" s="487"/>
      <c r="S6" s="487"/>
      <c r="T6" s="488"/>
      <c r="U6" s="485">
        <v>44</v>
      </c>
    </row>
    <row r="7" spans="1:21" s="31" customFormat="1" ht="17.100000000000001" customHeight="1">
      <c r="A7" s="485" t="s">
        <v>228</v>
      </c>
      <c r="B7" s="577" t="s">
        <v>229</v>
      </c>
      <c r="C7" s="578"/>
      <c r="D7" s="578"/>
      <c r="E7" s="578"/>
      <c r="F7" s="578"/>
      <c r="G7" s="578"/>
      <c r="H7" s="578"/>
      <c r="I7" s="579"/>
      <c r="J7" s="485">
        <v>15</v>
      </c>
      <c r="K7" s="483"/>
      <c r="L7" s="485" t="s">
        <v>734</v>
      </c>
      <c r="M7" s="486" t="s">
        <v>257</v>
      </c>
      <c r="N7" s="487"/>
      <c r="O7" s="487"/>
      <c r="P7" s="487"/>
      <c r="Q7" s="487"/>
      <c r="R7" s="487"/>
      <c r="S7" s="487"/>
      <c r="T7" s="488"/>
      <c r="U7" s="485">
        <v>45</v>
      </c>
    </row>
    <row r="8" spans="1:21" s="31" customFormat="1" ht="17.100000000000001" customHeight="1">
      <c r="A8" s="485" t="s">
        <v>265</v>
      </c>
      <c r="B8" s="577" t="s">
        <v>230</v>
      </c>
      <c r="C8" s="578"/>
      <c r="D8" s="578"/>
      <c r="E8" s="578"/>
      <c r="F8" s="578"/>
      <c r="G8" s="578"/>
      <c r="H8" s="578"/>
      <c r="I8" s="579"/>
      <c r="J8" s="485">
        <v>16</v>
      </c>
      <c r="K8" s="483"/>
      <c r="L8" s="485" t="s">
        <v>735</v>
      </c>
      <c r="M8" s="486" t="s">
        <v>258</v>
      </c>
      <c r="N8" s="487"/>
      <c r="O8" s="487"/>
      <c r="P8" s="487"/>
      <c r="Q8" s="487"/>
      <c r="R8" s="487"/>
      <c r="S8" s="487"/>
      <c r="T8" s="488"/>
      <c r="U8" s="485">
        <v>46</v>
      </c>
    </row>
    <row r="9" spans="1:21" s="31" customFormat="1" ht="17.100000000000001" customHeight="1">
      <c r="A9" s="485" t="s">
        <v>706</v>
      </c>
      <c r="B9" s="577" t="s">
        <v>231</v>
      </c>
      <c r="C9" s="578"/>
      <c r="D9" s="578"/>
      <c r="E9" s="578"/>
      <c r="F9" s="578"/>
      <c r="G9" s="578"/>
      <c r="H9" s="578"/>
      <c r="I9" s="579"/>
      <c r="J9" s="485">
        <v>17</v>
      </c>
      <c r="K9" s="483"/>
      <c r="L9" s="485" t="s">
        <v>736</v>
      </c>
      <c r="M9" s="486" t="s">
        <v>259</v>
      </c>
      <c r="N9" s="487"/>
      <c r="O9" s="487"/>
      <c r="P9" s="487"/>
      <c r="Q9" s="487"/>
      <c r="R9" s="487"/>
      <c r="S9" s="487"/>
      <c r="T9" s="488"/>
      <c r="U9" s="485">
        <v>47</v>
      </c>
    </row>
    <row r="10" spans="1:21" s="31" customFormat="1" ht="17.100000000000001" customHeight="1">
      <c r="A10" s="485" t="s">
        <v>707</v>
      </c>
      <c r="B10" s="577" t="s">
        <v>232</v>
      </c>
      <c r="C10" s="578"/>
      <c r="D10" s="578"/>
      <c r="E10" s="578"/>
      <c r="F10" s="578"/>
      <c r="G10" s="578"/>
      <c r="H10" s="578"/>
      <c r="I10" s="579"/>
      <c r="J10" s="485">
        <v>18</v>
      </c>
      <c r="K10" s="483"/>
      <c r="L10" s="485" t="s">
        <v>737</v>
      </c>
      <c r="M10" s="577" t="s">
        <v>260</v>
      </c>
      <c r="N10" s="578"/>
      <c r="O10" s="578"/>
      <c r="P10" s="578"/>
      <c r="Q10" s="578"/>
      <c r="R10" s="578"/>
      <c r="S10" s="578"/>
      <c r="T10" s="579"/>
      <c r="U10" s="485">
        <v>48</v>
      </c>
    </row>
    <row r="11" spans="1:21" s="31" customFormat="1" ht="17.100000000000001" customHeight="1">
      <c r="A11" s="485" t="s">
        <v>708</v>
      </c>
      <c r="B11" s="577" t="s">
        <v>233</v>
      </c>
      <c r="C11" s="578"/>
      <c r="D11" s="578"/>
      <c r="E11" s="578"/>
      <c r="F11" s="578"/>
      <c r="G11" s="578"/>
      <c r="H11" s="578"/>
      <c r="I11" s="579"/>
      <c r="J11" s="485">
        <v>19</v>
      </c>
      <c r="K11" s="483"/>
      <c r="L11" s="485" t="s">
        <v>738</v>
      </c>
      <c r="M11" s="577" t="s">
        <v>261</v>
      </c>
      <c r="N11" s="578"/>
      <c r="O11" s="578"/>
      <c r="P11" s="578"/>
      <c r="Q11" s="578"/>
      <c r="R11" s="578"/>
      <c r="S11" s="578"/>
      <c r="T11" s="579"/>
      <c r="U11" s="485">
        <v>49</v>
      </c>
    </row>
    <row r="12" spans="1:21" s="31" customFormat="1" ht="17.100000000000001" customHeight="1">
      <c r="A12" s="485" t="s">
        <v>709</v>
      </c>
      <c r="B12" s="577" t="s">
        <v>234</v>
      </c>
      <c r="C12" s="578"/>
      <c r="D12" s="578"/>
      <c r="E12" s="578"/>
      <c r="F12" s="578"/>
      <c r="G12" s="578"/>
      <c r="H12" s="578"/>
      <c r="I12" s="579"/>
      <c r="J12" s="485">
        <v>20</v>
      </c>
      <c r="K12" s="483"/>
      <c r="L12" s="485" t="s">
        <v>739</v>
      </c>
      <c r="M12" s="577" t="s">
        <v>262</v>
      </c>
      <c r="N12" s="578"/>
      <c r="O12" s="578"/>
      <c r="P12" s="578"/>
      <c r="Q12" s="578"/>
      <c r="R12" s="578"/>
      <c r="S12" s="578"/>
      <c r="T12" s="579"/>
      <c r="U12" s="485">
        <v>50</v>
      </c>
    </row>
    <row r="13" spans="1:21" s="31" customFormat="1" ht="17.100000000000001" customHeight="1">
      <c r="A13" s="485" t="s">
        <v>710</v>
      </c>
      <c r="B13" s="577" t="s">
        <v>590</v>
      </c>
      <c r="C13" s="578"/>
      <c r="D13" s="578"/>
      <c r="E13" s="578"/>
      <c r="F13" s="578"/>
      <c r="G13" s="578"/>
      <c r="H13" s="578"/>
      <c r="I13" s="579"/>
      <c r="J13" s="485">
        <v>21</v>
      </c>
      <c r="K13" s="483"/>
      <c r="L13" s="485" t="s">
        <v>740</v>
      </c>
      <c r="M13" s="577" t="s">
        <v>263</v>
      </c>
      <c r="N13" s="578"/>
      <c r="O13" s="578"/>
      <c r="P13" s="578"/>
      <c r="Q13" s="578"/>
      <c r="R13" s="578"/>
      <c r="S13" s="578"/>
      <c r="T13" s="579"/>
      <c r="U13" s="485">
        <v>51</v>
      </c>
    </row>
    <row r="14" spans="1:21" s="31" customFormat="1" ht="17.100000000000001" customHeight="1">
      <c r="A14" s="485" t="s">
        <v>711</v>
      </c>
      <c r="B14" s="577" t="s">
        <v>235</v>
      </c>
      <c r="C14" s="578"/>
      <c r="D14" s="578"/>
      <c r="E14" s="578"/>
      <c r="F14" s="578"/>
      <c r="G14" s="578"/>
      <c r="H14" s="578"/>
      <c r="I14" s="579"/>
      <c r="J14" s="485">
        <v>22</v>
      </c>
      <c r="K14" s="483"/>
      <c r="L14" s="485" t="s">
        <v>741</v>
      </c>
      <c r="M14" s="587" t="s">
        <v>837</v>
      </c>
      <c r="N14" s="578"/>
      <c r="O14" s="578"/>
      <c r="P14" s="578"/>
      <c r="Q14" s="578"/>
      <c r="R14" s="578"/>
      <c r="S14" s="578"/>
      <c r="T14" s="579"/>
      <c r="U14" s="485">
        <v>52</v>
      </c>
    </row>
    <row r="15" spans="1:21" s="31" customFormat="1" ht="17.100000000000001" customHeight="1">
      <c r="A15" s="485" t="s">
        <v>712</v>
      </c>
      <c r="B15" s="577" t="s">
        <v>236</v>
      </c>
      <c r="C15" s="578"/>
      <c r="D15" s="578"/>
      <c r="E15" s="578"/>
      <c r="F15" s="578"/>
      <c r="G15" s="578"/>
      <c r="H15" s="578"/>
      <c r="I15" s="579"/>
      <c r="J15" s="485">
        <v>23</v>
      </c>
      <c r="K15" s="483"/>
      <c r="L15" s="485" t="s">
        <v>742</v>
      </c>
      <c r="M15" s="529" t="s">
        <v>838</v>
      </c>
      <c r="N15" s="487"/>
      <c r="O15" s="487"/>
      <c r="P15" s="487"/>
      <c r="Q15" s="487"/>
      <c r="R15" s="487"/>
      <c r="S15" s="487"/>
      <c r="T15" s="488"/>
      <c r="U15" s="485">
        <v>53</v>
      </c>
    </row>
    <row r="16" spans="1:21" s="31" customFormat="1" ht="17.100000000000001" customHeight="1">
      <c r="A16" s="485" t="s">
        <v>713</v>
      </c>
      <c r="B16" s="577" t="s">
        <v>237</v>
      </c>
      <c r="C16" s="578"/>
      <c r="D16" s="578"/>
      <c r="E16" s="578"/>
      <c r="F16" s="578"/>
      <c r="G16" s="578"/>
      <c r="H16" s="578"/>
      <c r="I16" s="579"/>
      <c r="J16" s="485">
        <v>24</v>
      </c>
      <c r="K16" s="483"/>
      <c r="L16" s="485" t="s">
        <v>743</v>
      </c>
      <c r="M16" s="529" t="s">
        <v>839</v>
      </c>
      <c r="N16" s="487"/>
      <c r="O16" s="487"/>
      <c r="P16" s="487"/>
      <c r="Q16" s="487"/>
      <c r="R16" s="487"/>
      <c r="S16" s="487"/>
      <c r="T16" s="488"/>
      <c r="U16" s="485">
        <v>56</v>
      </c>
    </row>
    <row r="17" spans="1:21" s="31" customFormat="1" ht="17.100000000000001" customHeight="1">
      <c r="A17" s="485" t="s">
        <v>714</v>
      </c>
      <c r="B17" s="577" t="s">
        <v>238</v>
      </c>
      <c r="C17" s="578"/>
      <c r="D17" s="578"/>
      <c r="E17" s="578"/>
      <c r="F17" s="578"/>
      <c r="G17" s="578"/>
      <c r="H17" s="578"/>
      <c r="I17" s="579"/>
      <c r="J17" s="485">
        <v>25</v>
      </c>
      <c r="K17" s="483"/>
      <c r="L17" s="489" t="s">
        <v>744</v>
      </c>
      <c r="M17" s="588" t="s">
        <v>768</v>
      </c>
      <c r="N17" s="588"/>
      <c r="O17" s="588"/>
      <c r="P17" s="588"/>
      <c r="Q17" s="588"/>
      <c r="R17" s="588"/>
      <c r="S17" s="588"/>
      <c r="T17" s="588"/>
      <c r="U17" s="489">
        <v>57</v>
      </c>
    </row>
    <row r="18" spans="1:21" s="31" customFormat="1" ht="17.100000000000001" customHeight="1">
      <c r="A18" s="485" t="s">
        <v>715</v>
      </c>
      <c r="B18" s="577" t="s">
        <v>239</v>
      </c>
      <c r="C18" s="578"/>
      <c r="D18" s="578"/>
      <c r="E18" s="578"/>
      <c r="F18" s="578"/>
      <c r="G18" s="578"/>
      <c r="H18" s="578"/>
      <c r="I18" s="579"/>
      <c r="J18" s="485">
        <v>26</v>
      </c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</row>
    <row r="19" spans="1:21" s="31" customFormat="1" ht="17.100000000000001" customHeight="1">
      <c r="A19" s="485" t="s">
        <v>716</v>
      </c>
      <c r="B19" s="577" t="s">
        <v>240</v>
      </c>
      <c r="C19" s="578"/>
      <c r="D19" s="578"/>
      <c r="E19" s="578"/>
      <c r="F19" s="578"/>
      <c r="G19" s="578"/>
      <c r="H19" s="578"/>
      <c r="I19" s="579"/>
      <c r="J19" s="485">
        <v>27</v>
      </c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</row>
    <row r="20" spans="1:21" s="31" customFormat="1" ht="17.100000000000001" customHeight="1">
      <c r="A20" s="485" t="s">
        <v>717</v>
      </c>
      <c r="B20" s="577" t="s">
        <v>241</v>
      </c>
      <c r="C20" s="578"/>
      <c r="D20" s="578"/>
      <c r="E20" s="578"/>
      <c r="F20" s="578"/>
      <c r="G20" s="578"/>
      <c r="H20" s="578"/>
      <c r="I20" s="579"/>
      <c r="J20" s="485">
        <v>28</v>
      </c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</row>
    <row r="21" spans="1:21" s="31" customFormat="1" ht="17.100000000000001" customHeight="1">
      <c r="A21" s="485" t="s">
        <v>718</v>
      </c>
      <c r="B21" s="577" t="s">
        <v>242</v>
      </c>
      <c r="C21" s="578"/>
      <c r="D21" s="578"/>
      <c r="E21" s="578"/>
      <c r="F21" s="578"/>
      <c r="G21" s="578"/>
      <c r="H21" s="578"/>
      <c r="I21" s="579"/>
      <c r="J21" s="485">
        <v>29</v>
      </c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</row>
    <row r="22" spans="1:21" s="31" customFormat="1" ht="17.100000000000001" customHeight="1">
      <c r="A22" s="485" t="s">
        <v>719</v>
      </c>
      <c r="B22" s="577" t="s">
        <v>243</v>
      </c>
      <c r="C22" s="578"/>
      <c r="D22" s="578"/>
      <c r="E22" s="578"/>
      <c r="F22" s="578"/>
      <c r="G22" s="578"/>
      <c r="H22" s="578"/>
      <c r="I22" s="579"/>
      <c r="J22" s="485">
        <v>30</v>
      </c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</row>
    <row r="23" spans="1:21" s="31" customFormat="1" ht="17.100000000000001" customHeight="1">
      <c r="A23" s="485" t="s">
        <v>720</v>
      </c>
      <c r="B23" s="577" t="s">
        <v>244</v>
      </c>
      <c r="C23" s="578"/>
      <c r="D23" s="578"/>
      <c r="E23" s="578"/>
      <c r="F23" s="578"/>
      <c r="G23" s="578"/>
      <c r="H23" s="578"/>
      <c r="I23" s="579"/>
      <c r="J23" s="485">
        <v>31</v>
      </c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</row>
    <row r="24" spans="1:21" s="31" customFormat="1" ht="17.100000000000001" customHeight="1">
      <c r="A24" s="485" t="s">
        <v>721</v>
      </c>
      <c r="B24" s="577" t="s">
        <v>245</v>
      </c>
      <c r="C24" s="578"/>
      <c r="D24" s="578"/>
      <c r="E24" s="578"/>
      <c r="F24" s="578"/>
      <c r="G24" s="578"/>
      <c r="H24" s="578"/>
      <c r="I24" s="579"/>
      <c r="J24" s="485">
        <v>32</v>
      </c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</row>
    <row r="25" spans="1:21" s="31" customFormat="1" ht="17.100000000000001" customHeight="1">
      <c r="A25" s="485" t="s">
        <v>722</v>
      </c>
      <c r="B25" s="577" t="s">
        <v>246</v>
      </c>
      <c r="C25" s="578"/>
      <c r="D25" s="578"/>
      <c r="E25" s="578"/>
      <c r="F25" s="578"/>
      <c r="G25" s="578"/>
      <c r="H25" s="578"/>
      <c r="I25" s="579"/>
      <c r="J25" s="485">
        <v>33</v>
      </c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</row>
    <row r="26" spans="1:21" s="31" customFormat="1" ht="17.100000000000001" customHeight="1">
      <c r="A26" s="485" t="s">
        <v>723</v>
      </c>
      <c r="B26" s="577" t="s">
        <v>247</v>
      </c>
      <c r="C26" s="578"/>
      <c r="D26" s="578"/>
      <c r="E26" s="578"/>
      <c r="F26" s="578"/>
      <c r="G26" s="578"/>
      <c r="H26" s="578"/>
      <c r="I26" s="579"/>
      <c r="J26" s="485">
        <v>34</v>
      </c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</row>
    <row r="27" spans="1:21" s="31" customFormat="1" ht="17.100000000000001" customHeight="1">
      <c r="A27" s="485" t="s">
        <v>724</v>
      </c>
      <c r="B27" s="577" t="s">
        <v>249</v>
      </c>
      <c r="C27" s="578"/>
      <c r="D27" s="578"/>
      <c r="E27" s="578"/>
      <c r="F27" s="578"/>
      <c r="G27" s="578"/>
      <c r="H27" s="578"/>
      <c r="I27" s="579"/>
      <c r="J27" s="485">
        <v>35</v>
      </c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</row>
    <row r="28" spans="1:21" s="31" customFormat="1" ht="17.100000000000001" customHeight="1">
      <c r="A28" s="485" t="s">
        <v>725</v>
      </c>
      <c r="B28" s="577" t="s">
        <v>270</v>
      </c>
      <c r="C28" s="578"/>
      <c r="D28" s="578"/>
      <c r="E28" s="578"/>
      <c r="F28" s="578"/>
      <c r="G28" s="578"/>
      <c r="H28" s="578"/>
      <c r="I28" s="579"/>
      <c r="J28" s="485">
        <v>36</v>
      </c>
      <c r="K28" s="483"/>
      <c r="L28" s="483"/>
      <c r="M28" s="483"/>
      <c r="N28" s="483"/>
      <c r="O28" s="483"/>
      <c r="P28" s="483"/>
      <c r="Q28" s="483"/>
      <c r="R28" s="483"/>
      <c r="S28" s="483"/>
      <c r="T28" s="483"/>
      <c r="U28" s="483"/>
    </row>
    <row r="29" spans="1:21" s="31" customFormat="1" ht="17.100000000000001" customHeight="1">
      <c r="A29" s="485" t="s">
        <v>726</v>
      </c>
      <c r="B29" s="577" t="s">
        <v>271</v>
      </c>
      <c r="C29" s="578"/>
      <c r="D29" s="578"/>
      <c r="E29" s="578"/>
      <c r="F29" s="578"/>
      <c r="G29" s="578"/>
      <c r="H29" s="578"/>
      <c r="I29" s="579"/>
      <c r="J29" s="485">
        <v>37</v>
      </c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</row>
    <row r="30" spans="1:21" ht="17.100000000000001" customHeight="1">
      <c r="A30" s="485" t="s">
        <v>727</v>
      </c>
      <c r="B30" s="577" t="s">
        <v>250</v>
      </c>
      <c r="C30" s="578"/>
      <c r="D30" s="578"/>
      <c r="E30" s="578"/>
      <c r="F30" s="578"/>
      <c r="G30" s="578"/>
      <c r="H30" s="578"/>
      <c r="I30" s="579"/>
      <c r="J30" s="485">
        <v>38</v>
      </c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</row>
    <row r="31" spans="1:21" ht="17.100000000000001" customHeight="1">
      <c r="A31" s="485" t="s">
        <v>728</v>
      </c>
      <c r="B31" s="577" t="s">
        <v>251</v>
      </c>
      <c r="C31" s="578"/>
      <c r="D31" s="578"/>
      <c r="E31" s="578"/>
      <c r="F31" s="578"/>
      <c r="G31" s="578"/>
      <c r="H31" s="578"/>
      <c r="I31" s="579"/>
      <c r="J31" s="485">
        <v>39</v>
      </c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</row>
    <row r="32" spans="1:21" ht="17.100000000000001" customHeight="1">
      <c r="A32" s="485" t="s">
        <v>729</v>
      </c>
      <c r="B32" s="577" t="s">
        <v>252</v>
      </c>
      <c r="C32" s="578"/>
      <c r="D32" s="578"/>
      <c r="E32" s="578"/>
      <c r="F32" s="578"/>
      <c r="G32" s="578"/>
      <c r="H32" s="578"/>
      <c r="I32" s="579"/>
      <c r="J32" s="485">
        <v>40</v>
      </c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</row>
    <row r="33" spans="1:21" ht="17.100000000000001" customHeight="1">
      <c r="A33" s="489" t="s">
        <v>730</v>
      </c>
      <c r="B33" s="571" t="s">
        <v>253</v>
      </c>
      <c r="C33" s="572"/>
      <c r="D33" s="572"/>
      <c r="E33" s="572"/>
      <c r="F33" s="572"/>
      <c r="G33" s="572"/>
      <c r="H33" s="572"/>
      <c r="I33" s="573"/>
      <c r="J33" s="489">
        <v>41</v>
      </c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</row>
    <row r="34" spans="1:21" ht="17.100000000000001" customHeight="1"/>
  </sheetData>
  <mergeCells count="40">
    <mergeCell ref="M14:T14"/>
    <mergeCell ref="M17:T17"/>
    <mergeCell ref="M10:T10"/>
    <mergeCell ref="M11:T11"/>
    <mergeCell ref="M12:T12"/>
    <mergeCell ref="M3:T3"/>
    <mergeCell ref="A1:I1"/>
    <mergeCell ref="B13:I13"/>
    <mergeCell ref="B5:I5"/>
    <mergeCell ref="B3:I3"/>
    <mergeCell ref="M13:T13"/>
    <mergeCell ref="B25:I25"/>
    <mergeCell ref="B24:I24"/>
    <mergeCell ref="B23:I23"/>
    <mergeCell ref="B22:I22"/>
    <mergeCell ref="B20:I20"/>
    <mergeCell ref="B21:I21"/>
    <mergeCell ref="B19:I19"/>
    <mergeCell ref="B16:I16"/>
    <mergeCell ref="B15:I15"/>
    <mergeCell ref="B14:I14"/>
    <mergeCell ref="B12:I12"/>
    <mergeCell ref="B18:I18"/>
    <mergeCell ref="B17:I17"/>
    <mergeCell ref="B33:I33"/>
    <mergeCell ref="M4:T4"/>
    <mergeCell ref="B28:I28"/>
    <mergeCell ref="B29:I29"/>
    <mergeCell ref="B30:I30"/>
    <mergeCell ref="B31:I31"/>
    <mergeCell ref="B32:I32"/>
    <mergeCell ref="B26:I26"/>
    <mergeCell ref="B27:I27"/>
    <mergeCell ref="B8:I8"/>
    <mergeCell ref="B7:I7"/>
    <mergeCell ref="B6:I6"/>
    <mergeCell ref="B11:I11"/>
    <mergeCell ref="B10:I10"/>
    <mergeCell ref="B4:I4"/>
    <mergeCell ref="B9:I9"/>
  </mergeCells>
  <phoneticPr fontId="0" type="noConversion"/>
  <pageMargins left="0.94" right="0.21" top="0.62992125984251968" bottom="0.47244094488188981" header="0.51181102362204722" footer="0.43307086614173229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8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354" customFormat="1" ht="20.100000000000001" customHeight="1" thickTop="1" thickBot="1">
      <c r="B2" s="617" t="s">
        <v>177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134</v>
      </c>
      <c r="C7" s="7" t="s">
        <v>81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217070</v>
      </c>
      <c r="I8" s="194">
        <f t="shared" si="0"/>
        <v>0</v>
      </c>
      <c r="J8" s="362">
        <f t="shared" si="0"/>
        <v>217070</v>
      </c>
      <c r="K8" s="194">
        <f t="shared" ref="K8:M8" si="1">SUM(K9:K11)</f>
        <v>217070</v>
      </c>
      <c r="L8" s="194">
        <f t="shared" si="1"/>
        <v>0</v>
      </c>
      <c r="M8" s="362">
        <f t="shared" si="1"/>
        <v>217070</v>
      </c>
      <c r="N8" s="194">
        <f t="shared" si="0"/>
        <v>215605</v>
      </c>
      <c r="O8" s="194">
        <f t="shared" si="0"/>
        <v>0</v>
      </c>
      <c r="P8" s="362">
        <f t="shared" si="0"/>
        <v>215605</v>
      </c>
      <c r="Q8" s="324">
        <f>IF(M8=0,"",P8/M8*100)</f>
        <v>99.325102501497213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179180</v>
      </c>
      <c r="I9" s="196">
        <v>0</v>
      </c>
      <c r="J9" s="363">
        <f>SUM(H9:I9)</f>
        <v>179180</v>
      </c>
      <c r="K9" s="196">
        <v>179180</v>
      </c>
      <c r="L9" s="196">
        <v>0</v>
      </c>
      <c r="M9" s="363">
        <f>SUM(K9:L9)</f>
        <v>179180</v>
      </c>
      <c r="N9" s="196">
        <v>178671</v>
      </c>
      <c r="O9" s="196">
        <v>0</v>
      </c>
      <c r="P9" s="363">
        <f>SUM(N9:O9)</f>
        <v>178671</v>
      </c>
      <c r="Q9" s="325">
        <f t="shared" ref="Q9:Q57" si="2">IF(M9=0,"",P9/M9*100)</f>
        <v>99.715928116977338</v>
      </c>
      <c r="R9" s="259" t="str">
        <f t="shared" ref="R9:R39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37890</v>
      </c>
      <c r="I10" s="196">
        <v>0</v>
      </c>
      <c r="J10" s="363">
        <f t="shared" ref="J10:J11" si="4">SUM(H10:I10)</f>
        <v>37890</v>
      </c>
      <c r="K10" s="196">
        <v>37890</v>
      </c>
      <c r="L10" s="196">
        <v>0</v>
      </c>
      <c r="M10" s="363">
        <f t="shared" ref="M10:M11" si="5">SUM(K10:L10)</f>
        <v>37890</v>
      </c>
      <c r="N10" s="196">
        <v>36934</v>
      </c>
      <c r="O10" s="196">
        <v>0</v>
      </c>
      <c r="P10" s="363">
        <f t="shared" ref="P10:P11" si="6">SUM(N10:O10)</f>
        <v>36934</v>
      </c>
      <c r="Q10" s="325">
        <f t="shared" si="2"/>
        <v>97.476906835576671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19300</v>
      </c>
      <c r="I13" s="194">
        <f t="shared" si="7"/>
        <v>0</v>
      </c>
      <c r="J13" s="362">
        <f t="shared" si="7"/>
        <v>19300</v>
      </c>
      <c r="K13" s="194">
        <f t="shared" si="7"/>
        <v>19300</v>
      </c>
      <c r="L13" s="194">
        <f t="shared" si="7"/>
        <v>0</v>
      </c>
      <c r="M13" s="362">
        <f t="shared" si="7"/>
        <v>19300</v>
      </c>
      <c r="N13" s="194">
        <f t="shared" si="7"/>
        <v>19148</v>
      </c>
      <c r="O13" s="194">
        <f t="shared" si="7"/>
        <v>0</v>
      </c>
      <c r="P13" s="362">
        <f t="shared" si="7"/>
        <v>19148</v>
      </c>
      <c r="Q13" s="324">
        <f t="shared" si="2"/>
        <v>99.212435233160619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19300</v>
      </c>
      <c r="I14" s="196">
        <v>0</v>
      </c>
      <c r="J14" s="363">
        <f>SUM(H14:I14)</f>
        <v>19300</v>
      </c>
      <c r="K14" s="196">
        <v>19300</v>
      </c>
      <c r="L14" s="196">
        <v>0</v>
      </c>
      <c r="M14" s="363">
        <f>SUM(K14:L14)</f>
        <v>19300</v>
      </c>
      <c r="N14" s="196">
        <v>19148</v>
      </c>
      <c r="O14" s="196">
        <v>0</v>
      </c>
      <c r="P14" s="363">
        <f>SUM(N14:O14)</f>
        <v>19148</v>
      </c>
      <c r="Q14" s="325">
        <f t="shared" si="2"/>
        <v>99.212435233160619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66"/>
      <c r="I15" s="266"/>
      <c r="J15" s="365"/>
      <c r="K15" s="266"/>
      <c r="L15" s="266"/>
      <c r="M15" s="365"/>
      <c r="N15" s="266"/>
      <c r="O15" s="266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SUM(H17:H27)</f>
        <v>36450</v>
      </c>
      <c r="I16" s="271">
        <f t="shared" si="8"/>
        <v>50000</v>
      </c>
      <c r="J16" s="365">
        <f t="shared" si="8"/>
        <v>86450</v>
      </c>
      <c r="K16" s="271">
        <f t="shared" ref="K16:M16" si="9">SUM(K17:K27)</f>
        <v>36450</v>
      </c>
      <c r="L16" s="271">
        <f t="shared" si="9"/>
        <v>50000</v>
      </c>
      <c r="M16" s="365">
        <f t="shared" si="9"/>
        <v>86450</v>
      </c>
      <c r="N16" s="271">
        <f t="shared" si="8"/>
        <v>35253</v>
      </c>
      <c r="O16" s="271">
        <f t="shared" si="8"/>
        <v>0</v>
      </c>
      <c r="P16" s="365">
        <f t="shared" si="8"/>
        <v>35253</v>
      </c>
      <c r="Q16" s="324">
        <f t="shared" si="2"/>
        <v>40.778484673221513</v>
      </c>
      <c r="R16" s="259" t="str">
        <f t="shared" si="3"/>
        <v/>
      </c>
    </row>
    <row r="17" spans="1:19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4000</v>
      </c>
      <c r="I17" s="341">
        <v>0</v>
      </c>
      <c r="J17" s="363">
        <f t="shared" ref="J17:J27" si="10">SUM(H17:I17)</f>
        <v>4000</v>
      </c>
      <c r="K17" s="343">
        <f>4000-1300</f>
        <v>2700</v>
      </c>
      <c r="L17" s="341">
        <v>0</v>
      </c>
      <c r="M17" s="363">
        <f t="shared" ref="M17:M27" si="11">SUM(K17:L17)</f>
        <v>2700</v>
      </c>
      <c r="N17" s="341">
        <v>2592</v>
      </c>
      <c r="O17" s="341">
        <v>0</v>
      </c>
      <c r="P17" s="363">
        <f t="shared" ref="P17:P27" si="12">SUM(N17:O17)</f>
        <v>2592</v>
      </c>
      <c r="Q17" s="325">
        <f t="shared" si="2"/>
        <v>96</v>
      </c>
      <c r="R17" s="259" t="str">
        <f t="shared" si="3"/>
        <v/>
      </c>
    </row>
    <row r="18" spans="1:19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0</v>
      </c>
      <c r="I18" s="341">
        <v>0</v>
      </c>
      <c r="J18" s="363">
        <f t="shared" si="10"/>
        <v>0</v>
      </c>
      <c r="K18" s="341"/>
      <c r="L18" s="341">
        <v>0</v>
      </c>
      <c r="M18" s="363">
        <f t="shared" si="11"/>
        <v>0</v>
      </c>
      <c r="N18" s="341">
        <v>0</v>
      </c>
      <c r="O18" s="341">
        <v>0</v>
      </c>
      <c r="P18" s="363">
        <f t="shared" si="12"/>
        <v>0</v>
      </c>
      <c r="Q18" s="325" t="str">
        <f t="shared" si="2"/>
        <v/>
      </c>
      <c r="R18" s="259"/>
    </row>
    <row r="19" spans="1:19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3250</v>
      </c>
      <c r="I19" s="341">
        <v>0</v>
      </c>
      <c r="J19" s="363">
        <f t="shared" si="10"/>
        <v>3250</v>
      </c>
      <c r="K19" s="341">
        <v>3250</v>
      </c>
      <c r="L19" s="341">
        <v>0</v>
      </c>
      <c r="M19" s="363">
        <f t="shared" si="11"/>
        <v>3250</v>
      </c>
      <c r="N19" s="341">
        <v>2794</v>
      </c>
      <c r="O19" s="341">
        <v>0</v>
      </c>
      <c r="P19" s="363">
        <f t="shared" si="12"/>
        <v>2794</v>
      </c>
      <c r="Q19" s="325">
        <f t="shared" si="2"/>
        <v>85.969230769230762</v>
      </c>
      <c r="R19" s="259" t="str">
        <f t="shared" si="3"/>
        <v/>
      </c>
    </row>
    <row r="20" spans="1:19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200</v>
      </c>
      <c r="I20" s="341">
        <v>0</v>
      </c>
      <c r="J20" s="363">
        <f t="shared" si="10"/>
        <v>200</v>
      </c>
      <c r="K20" s="341">
        <v>200</v>
      </c>
      <c r="L20" s="341">
        <v>0</v>
      </c>
      <c r="M20" s="363">
        <f t="shared" si="11"/>
        <v>200</v>
      </c>
      <c r="N20" s="341">
        <v>199</v>
      </c>
      <c r="O20" s="341">
        <v>0</v>
      </c>
      <c r="P20" s="363">
        <f t="shared" si="12"/>
        <v>199</v>
      </c>
      <c r="Q20" s="325">
        <f t="shared" si="2"/>
        <v>99.5</v>
      </c>
      <c r="R20" s="259" t="str">
        <f t="shared" si="3"/>
        <v/>
      </c>
    </row>
    <row r="21" spans="1:19" ht="12.95" customHeight="1">
      <c r="B21" s="10"/>
      <c r="C21" s="11"/>
      <c r="D21" s="11"/>
      <c r="E21" s="284">
        <v>613500</v>
      </c>
      <c r="F21" s="310"/>
      <c r="G21" s="11" t="s">
        <v>86</v>
      </c>
      <c r="H21" s="341">
        <v>0</v>
      </c>
      <c r="I21" s="341">
        <v>0</v>
      </c>
      <c r="J21" s="363">
        <f t="shared" si="10"/>
        <v>0</v>
      </c>
      <c r="K21" s="341">
        <v>0</v>
      </c>
      <c r="L21" s="341">
        <v>0</v>
      </c>
      <c r="M21" s="363">
        <f t="shared" si="11"/>
        <v>0</v>
      </c>
      <c r="N21" s="341">
        <v>0</v>
      </c>
      <c r="O21" s="341">
        <v>0</v>
      </c>
      <c r="P21" s="363">
        <f t="shared" si="12"/>
        <v>0</v>
      </c>
      <c r="Q21" s="325" t="str">
        <f t="shared" si="2"/>
        <v/>
      </c>
      <c r="R21" s="259"/>
    </row>
    <row r="22" spans="1:19" ht="12.95" customHeight="1">
      <c r="B22" s="10"/>
      <c r="C22" s="11"/>
      <c r="D22" s="11"/>
      <c r="E22" s="284">
        <v>613600</v>
      </c>
      <c r="F22" s="310"/>
      <c r="G22" s="18" t="s">
        <v>201</v>
      </c>
      <c r="H22" s="341">
        <v>0</v>
      </c>
      <c r="I22" s="341">
        <v>0</v>
      </c>
      <c r="J22" s="363">
        <f t="shared" si="10"/>
        <v>0</v>
      </c>
      <c r="K22" s="341">
        <v>0</v>
      </c>
      <c r="L22" s="341">
        <v>0</v>
      </c>
      <c r="M22" s="363">
        <f t="shared" si="11"/>
        <v>0</v>
      </c>
      <c r="N22" s="341">
        <v>0</v>
      </c>
      <c r="O22" s="341">
        <v>0</v>
      </c>
      <c r="P22" s="363">
        <f t="shared" si="12"/>
        <v>0</v>
      </c>
      <c r="Q22" s="325" t="str">
        <f t="shared" si="2"/>
        <v/>
      </c>
      <c r="R22" s="259"/>
    </row>
    <row r="23" spans="1:19" ht="12.95" customHeight="1">
      <c r="B23" s="10"/>
      <c r="C23" s="11"/>
      <c r="D23" s="11"/>
      <c r="E23" s="284">
        <v>613700</v>
      </c>
      <c r="F23" s="310"/>
      <c r="G23" s="11" t="s">
        <v>87</v>
      </c>
      <c r="H23" s="341">
        <v>1000</v>
      </c>
      <c r="I23" s="341">
        <v>0</v>
      </c>
      <c r="J23" s="363">
        <f t="shared" si="10"/>
        <v>1000</v>
      </c>
      <c r="K23" s="341">
        <v>1000</v>
      </c>
      <c r="L23" s="341">
        <v>0</v>
      </c>
      <c r="M23" s="363">
        <f t="shared" si="11"/>
        <v>1000</v>
      </c>
      <c r="N23" s="341">
        <v>414</v>
      </c>
      <c r="O23" s="341">
        <v>0</v>
      </c>
      <c r="P23" s="363">
        <f t="shared" si="12"/>
        <v>414</v>
      </c>
      <c r="Q23" s="325">
        <f t="shared" si="2"/>
        <v>41.4</v>
      </c>
      <c r="R23" s="259" t="str">
        <f t="shared" si="3"/>
        <v/>
      </c>
    </row>
    <row r="24" spans="1:19" ht="12.95" customHeight="1">
      <c r="B24" s="10"/>
      <c r="C24" s="11"/>
      <c r="D24" s="11"/>
      <c r="E24" s="284">
        <v>613800</v>
      </c>
      <c r="F24" s="310"/>
      <c r="G24" s="11" t="s">
        <v>166</v>
      </c>
      <c r="H24" s="341">
        <v>0</v>
      </c>
      <c r="I24" s="341">
        <v>0</v>
      </c>
      <c r="J24" s="363">
        <f t="shared" si="10"/>
        <v>0</v>
      </c>
      <c r="K24" s="341">
        <v>0</v>
      </c>
      <c r="L24" s="341">
        <v>0</v>
      </c>
      <c r="M24" s="363">
        <f t="shared" si="11"/>
        <v>0</v>
      </c>
      <c r="N24" s="341">
        <v>0</v>
      </c>
      <c r="O24" s="341">
        <v>0</v>
      </c>
      <c r="P24" s="363">
        <f t="shared" si="12"/>
        <v>0</v>
      </c>
      <c r="Q24" s="325" t="str">
        <f t="shared" si="2"/>
        <v/>
      </c>
      <c r="R24" s="259"/>
      <c r="S24" s="50"/>
    </row>
    <row r="25" spans="1:19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28000</v>
      </c>
      <c r="I25" s="343">
        <v>0</v>
      </c>
      <c r="J25" s="363">
        <f t="shared" si="10"/>
        <v>28000</v>
      </c>
      <c r="K25" s="343">
        <f>28000+1300</f>
        <v>29300</v>
      </c>
      <c r="L25" s="343">
        <v>0</v>
      </c>
      <c r="M25" s="363">
        <f t="shared" si="11"/>
        <v>29300</v>
      </c>
      <c r="N25" s="343">
        <v>29254</v>
      </c>
      <c r="O25" s="343">
        <v>0</v>
      </c>
      <c r="P25" s="363">
        <f t="shared" si="12"/>
        <v>29254</v>
      </c>
      <c r="Q25" s="325">
        <f t="shared" si="2"/>
        <v>99.843003412969281</v>
      </c>
      <c r="R25" s="259" t="str">
        <f t="shared" si="3"/>
        <v/>
      </c>
      <c r="S25" s="50"/>
    </row>
    <row r="26" spans="1:19" ht="12.95" customHeight="1">
      <c r="B26" s="10"/>
      <c r="C26" s="11"/>
      <c r="D26" s="11"/>
      <c r="E26" s="284">
        <v>613900</v>
      </c>
      <c r="F26" s="310"/>
      <c r="G26" s="175" t="s">
        <v>528</v>
      </c>
      <c r="H26" s="341">
        <v>0</v>
      </c>
      <c r="I26" s="341">
        <v>0</v>
      </c>
      <c r="J26" s="363">
        <f t="shared" si="10"/>
        <v>0</v>
      </c>
      <c r="K26" s="341">
        <v>0</v>
      </c>
      <c r="L26" s="341">
        <v>0</v>
      </c>
      <c r="M26" s="363">
        <f t="shared" si="11"/>
        <v>0</v>
      </c>
      <c r="N26" s="341">
        <v>0</v>
      </c>
      <c r="O26" s="341">
        <v>0</v>
      </c>
      <c r="P26" s="363">
        <f t="shared" si="12"/>
        <v>0</v>
      </c>
      <c r="Q26" s="325" t="str">
        <f t="shared" si="2"/>
        <v/>
      </c>
      <c r="R26" s="259"/>
    </row>
    <row r="27" spans="1:19" ht="12.95" customHeight="1">
      <c r="B27" s="10"/>
      <c r="C27" s="11"/>
      <c r="D27" s="11"/>
      <c r="E27" s="284">
        <v>613900</v>
      </c>
      <c r="F27" s="310" t="s">
        <v>636</v>
      </c>
      <c r="G27" s="18" t="s">
        <v>540</v>
      </c>
      <c r="H27" s="341">
        <v>0</v>
      </c>
      <c r="I27" s="341">
        <v>50000</v>
      </c>
      <c r="J27" s="363">
        <f t="shared" si="10"/>
        <v>50000</v>
      </c>
      <c r="K27" s="341">
        <v>0</v>
      </c>
      <c r="L27" s="341">
        <v>50000</v>
      </c>
      <c r="M27" s="363">
        <f t="shared" si="11"/>
        <v>50000</v>
      </c>
      <c r="N27" s="341">
        <v>0</v>
      </c>
      <c r="O27" s="341">
        <v>0</v>
      </c>
      <c r="P27" s="363">
        <f t="shared" si="12"/>
        <v>0</v>
      </c>
      <c r="Q27" s="325">
        <f t="shared" si="2"/>
        <v>0</v>
      </c>
      <c r="R27" s="259"/>
    </row>
    <row r="28" spans="1:19" ht="12.95" customHeight="1">
      <c r="B28" s="10"/>
      <c r="C28" s="11"/>
      <c r="D28" s="11"/>
      <c r="E28" s="284"/>
      <c r="F28" s="310"/>
      <c r="G28" s="11"/>
      <c r="H28" s="266"/>
      <c r="I28" s="266"/>
      <c r="J28" s="365"/>
      <c r="K28" s="266"/>
      <c r="L28" s="266"/>
      <c r="M28" s="365"/>
      <c r="N28" s="266"/>
      <c r="O28" s="266"/>
      <c r="P28" s="365"/>
      <c r="Q28" s="325" t="str">
        <f t="shared" si="2"/>
        <v/>
      </c>
      <c r="R28" s="259"/>
    </row>
    <row r="29" spans="1:19" s="1" customFormat="1" ht="12.95" customHeight="1">
      <c r="A29" s="259"/>
      <c r="B29" s="12"/>
      <c r="C29" s="8"/>
      <c r="D29" s="8"/>
      <c r="E29" s="283">
        <v>614000</v>
      </c>
      <c r="F29" s="309"/>
      <c r="G29" s="8" t="s">
        <v>202</v>
      </c>
      <c r="H29" s="266">
        <f t="shared" ref="H29:P29" si="13">SUM(H30:H30)</f>
        <v>1150000</v>
      </c>
      <c r="I29" s="266">
        <f t="shared" si="13"/>
        <v>0</v>
      </c>
      <c r="J29" s="365">
        <f t="shared" si="13"/>
        <v>1150000</v>
      </c>
      <c r="K29" s="266">
        <f t="shared" si="13"/>
        <v>1150000</v>
      </c>
      <c r="L29" s="266">
        <f t="shared" si="13"/>
        <v>0</v>
      </c>
      <c r="M29" s="365">
        <f t="shared" si="13"/>
        <v>1150000</v>
      </c>
      <c r="N29" s="266">
        <f t="shared" si="13"/>
        <v>1148185</v>
      </c>
      <c r="O29" s="266">
        <f t="shared" si="13"/>
        <v>0</v>
      </c>
      <c r="P29" s="365">
        <f t="shared" si="13"/>
        <v>1148185</v>
      </c>
      <c r="Q29" s="324">
        <f t="shared" si="2"/>
        <v>99.842173913043482</v>
      </c>
      <c r="R29" s="259" t="str">
        <f t="shared" si="3"/>
        <v/>
      </c>
    </row>
    <row r="30" spans="1:19" s="1" customFormat="1" ht="12.95" customHeight="1">
      <c r="A30" s="259"/>
      <c r="B30" s="12"/>
      <c r="C30" s="8"/>
      <c r="D30" s="47"/>
      <c r="E30" s="289">
        <v>614500</v>
      </c>
      <c r="F30" s="315" t="s">
        <v>637</v>
      </c>
      <c r="G30" s="71" t="s">
        <v>610</v>
      </c>
      <c r="H30" s="274">
        <v>1150000</v>
      </c>
      <c r="I30" s="274">
        <v>0</v>
      </c>
      <c r="J30" s="363">
        <f>SUM(H30:I30)</f>
        <v>1150000</v>
      </c>
      <c r="K30" s="274">
        <v>1150000</v>
      </c>
      <c r="L30" s="274">
        <v>0</v>
      </c>
      <c r="M30" s="363">
        <f>SUM(K30:L30)</f>
        <v>1150000</v>
      </c>
      <c r="N30" s="274">
        <v>1148185</v>
      </c>
      <c r="O30" s="274">
        <v>0</v>
      </c>
      <c r="P30" s="363">
        <f>SUM(N30:O30)</f>
        <v>1148185</v>
      </c>
      <c r="Q30" s="325">
        <f t="shared" si="2"/>
        <v>99.842173913043482</v>
      </c>
      <c r="R30" s="259" t="str">
        <f t="shared" si="3"/>
        <v/>
      </c>
    </row>
    <row r="31" spans="1:19" ht="12.95" customHeight="1">
      <c r="B31" s="10"/>
      <c r="C31" s="11"/>
      <c r="D31" s="11"/>
      <c r="E31" s="284"/>
      <c r="F31" s="310"/>
      <c r="G31" s="18"/>
      <c r="H31" s="274"/>
      <c r="I31" s="274"/>
      <c r="J31" s="364"/>
      <c r="K31" s="274"/>
      <c r="L31" s="274"/>
      <c r="M31" s="364"/>
      <c r="N31" s="274"/>
      <c r="O31" s="274"/>
      <c r="P31" s="364"/>
      <c r="Q31" s="325" t="str">
        <f t="shared" si="2"/>
        <v/>
      </c>
      <c r="R31" s="259"/>
    </row>
    <row r="32" spans="1:19" ht="12.95" customHeight="1">
      <c r="B32" s="12"/>
      <c r="C32" s="8"/>
      <c r="D32" s="8"/>
      <c r="E32" s="283">
        <v>821000</v>
      </c>
      <c r="F32" s="309"/>
      <c r="G32" s="8" t="s">
        <v>90</v>
      </c>
      <c r="H32" s="273">
        <f t="shared" ref="H32:P32" si="14">SUM(H33:H34)</f>
        <v>860</v>
      </c>
      <c r="I32" s="273">
        <f t="shared" si="14"/>
        <v>0</v>
      </c>
      <c r="J32" s="365">
        <f t="shared" si="14"/>
        <v>860</v>
      </c>
      <c r="K32" s="273">
        <f t="shared" ref="K32:M32" si="15">SUM(K33:K34)</f>
        <v>860</v>
      </c>
      <c r="L32" s="273">
        <f t="shared" si="15"/>
        <v>0</v>
      </c>
      <c r="M32" s="365">
        <f t="shared" si="15"/>
        <v>860</v>
      </c>
      <c r="N32" s="273">
        <f t="shared" si="14"/>
        <v>860</v>
      </c>
      <c r="O32" s="273">
        <f t="shared" si="14"/>
        <v>0</v>
      </c>
      <c r="P32" s="365">
        <f t="shared" si="14"/>
        <v>860</v>
      </c>
      <c r="Q32" s="324">
        <f t="shared" si="2"/>
        <v>100</v>
      </c>
      <c r="R32" s="259" t="str">
        <f t="shared" si="3"/>
        <v/>
      </c>
    </row>
    <row r="33" spans="1:18" ht="12.95" customHeight="1">
      <c r="B33" s="10"/>
      <c r="C33" s="11"/>
      <c r="D33" s="11"/>
      <c r="E33" s="284">
        <v>821200</v>
      </c>
      <c r="F33" s="310"/>
      <c r="G33" s="11" t="s">
        <v>91</v>
      </c>
      <c r="H33" s="274">
        <v>0</v>
      </c>
      <c r="I33" s="274">
        <v>0</v>
      </c>
      <c r="J33" s="363">
        <f t="shared" ref="J33:J34" si="16">SUM(H33:I33)</f>
        <v>0</v>
      </c>
      <c r="K33" s="274">
        <v>0</v>
      </c>
      <c r="L33" s="274">
        <v>0</v>
      </c>
      <c r="M33" s="363">
        <f t="shared" ref="M33:M34" si="17">SUM(K33:L33)</f>
        <v>0</v>
      </c>
      <c r="N33" s="274">
        <v>0</v>
      </c>
      <c r="O33" s="274">
        <v>0</v>
      </c>
      <c r="P33" s="363">
        <f t="shared" ref="P33:P34" si="18">SUM(N33:O33)</f>
        <v>0</v>
      </c>
      <c r="Q33" s="325" t="str">
        <f t="shared" si="2"/>
        <v/>
      </c>
      <c r="R33" s="259"/>
    </row>
    <row r="34" spans="1:18" ht="12.95" customHeight="1">
      <c r="B34" s="10"/>
      <c r="C34" s="11"/>
      <c r="D34" s="11"/>
      <c r="E34" s="284">
        <v>821300</v>
      </c>
      <c r="F34" s="310"/>
      <c r="G34" s="11" t="s">
        <v>92</v>
      </c>
      <c r="H34" s="274">
        <v>860</v>
      </c>
      <c r="I34" s="274">
        <v>0</v>
      </c>
      <c r="J34" s="363">
        <f t="shared" si="16"/>
        <v>860</v>
      </c>
      <c r="K34" s="274">
        <v>860</v>
      </c>
      <c r="L34" s="274">
        <v>0</v>
      </c>
      <c r="M34" s="363">
        <f t="shared" si="17"/>
        <v>860</v>
      </c>
      <c r="N34" s="274">
        <v>860</v>
      </c>
      <c r="O34" s="274">
        <v>0</v>
      </c>
      <c r="P34" s="363">
        <f t="shared" si="18"/>
        <v>860</v>
      </c>
      <c r="Q34" s="325">
        <f t="shared" si="2"/>
        <v>100</v>
      </c>
      <c r="R34" s="259"/>
    </row>
    <row r="35" spans="1:18" ht="12.95" customHeight="1">
      <c r="B35" s="10"/>
      <c r="C35" s="11"/>
      <c r="D35" s="11"/>
      <c r="E35" s="284"/>
      <c r="F35" s="310"/>
      <c r="G35" s="11"/>
      <c r="H35" s="269"/>
      <c r="I35" s="269"/>
      <c r="J35" s="364"/>
      <c r="K35" s="269"/>
      <c r="L35" s="269"/>
      <c r="M35" s="364"/>
      <c r="N35" s="269"/>
      <c r="O35" s="269"/>
      <c r="P35" s="364"/>
      <c r="Q35" s="325" t="str">
        <f t="shared" si="2"/>
        <v/>
      </c>
      <c r="R35" s="259"/>
    </row>
    <row r="36" spans="1:18" ht="12.95" customHeight="1">
      <c r="B36" s="12"/>
      <c r="C36" s="8"/>
      <c r="D36" s="8"/>
      <c r="E36" s="283"/>
      <c r="F36" s="309"/>
      <c r="G36" s="8" t="s">
        <v>93</v>
      </c>
      <c r="H36" s="273">
        <v>8</v>
      </c>
      <c r="I36" s="273"/>
      <c r="J36" s="365">
        <v>8</v>
      </c>
      <c r="K36" s="273"/>
      <c r="L36" s="273"/>
      <c r="M36" s="365"/>
      <c r="N36" s="273">
        <v>7</v>
      </c>
      <c r="O36" s="273"/>
      <c r="P36" s="365">
        <v>7</v>
      </c>
      <c r="Q36" s="325" t="str">
        <f t="shared" si="2"/>
        <v/>
      </c>
      <c r="R36" s="259"/>
    </row>
    <row r="37" spans="1:18" ht="12.95" customHeight="1">
      <c r="B37" s="12"/>
      <c r="C37" s="8"/>
      <c r="D37" s="8"/>
      <c r="E37" s="283"/>
      <c r="F37" s="309"/>
      <c r="G37" s="8" t="s">
        <v>113</v>
      </c>
      <c r="H37" s="266">
        <f t="shared" ref="H37:P37" si="19">H8+H13+H16+H29+H32</f>
        <v>1423680</v>
      </c>
      <c r="I37" s="266">
        <f t="shared" si="19"/>
        <v>50000</v>
      </c>
      <c r="J37" s="365">
        <f t="shared" si="19"/>
        <v>1473680</v>
      </c>
      <c r="K37" s="266">
        <f t="shared" ref="K37:M37" si="20">K8+K13+K16+K29+K32</f>
        <v>1423680</v>
      </c>
      <c r="L37" s="266">
        <f t="shared" si="20"/>
        <v>50000</v>
      </c>
      <c r="M37" s="365">
        <f t="shared" si="20"/>
        <v>1473680</v>
      </c>
      <c r="N37" s="266">
        <f t="shared" si="19"/>
        <v>1419051</v>
      </c>
      <c r="O37" s="266">
        <f t="shared" si="19"/>
        <v>0</v>
      </c>
      <c r="P37" s="365">
        <f t="shared" si="19"/>
        <v>1419051</v>
      </c>
      <c r="Q37" s="324">
        <f t="shared" si="2"/>
        <v>96.293021551490142</v>
      </c>
      <c r="R37" s="259" t="str">
        <f t="shared" si="3"/>
        <v/>
      </c>
    </row>
    <row r="38" spans="1:18" ht="12.95" customHeight="1">
      <c r="B38" s="12"/>
      <c r="C38" s="8"/>
      <c r="D38" s="8"/>
      <c r="E38" s="283"/>
      <c r="F38" s="309"/>
      <c r="G38" s="8" t="s">
        <v>94</v>
      </c>
      <c r="H38" s="266">
        <f t="shared" ref="H38:J39" si="21">H37</f>
        <v>1423680</v>
      </c>
      <c r="I38" s="266">
        <f t="shared" si="21"/>
        <v>50000</v>
      </c>
      <c r="J38" s="365">
        <f t="shared" si="21"/>
        <v>1473680</v>
      </c>
      <c r="K38" s="266">
        <f t="shared" ref="K38:M38" si="22">K37</f>
        <v>1423680</v>
      </c>
      <c r="L38" s="266">
        <f t="shared" si="22"/>
        <v>50000</v>
      </c>
      <c r="M38" s="365">
        <f t="shared" si="22"/>
        <v>1473680</v>
      </c>
      <c r="N38" s="266">
        <f t="shared" ref="N38:P38" si="23">N37</f>
        <v>1419051</v>
      </c>
      <c r="O38" s="266">
        <f t="shared" si="23"/>
        <v>0</v>
      </c>
      <c r="P38" s="365">
        <f t="shared" si="23"/>
        <v>1419051</v>
      </c>
      <c r="Q38" s="324">
        <f t="shared" si="2"/>
        <v>96.293021551490142</v>
      </c>
      <c r="R38" s="259" t="str">
        <f t="shared" si="3"/>
        <v/>
      </c>
    </row>
    <row r="39" spans="1:18" s="1" customFormat="1" ht="12.95" customHeight="1">
      <c r="A39" s="259"/>
      <c r="B39" s="12"/>
      <c r="C39" s="8"/>
      <c r="D39" s="8"/>
      <c r="E39" s="283"/>
      <c r="F39" s="309"/>
      <c r="G39" s="8" t="s">
        <v>95</v>
      </c>
      <c r="H39" s="266">
        <f t="shared" si="21"/>
        <v>1423680</v>
      </c>
      <c r="I39" s="266">
        <f t="shared" si="21"/>
        <v>50000</v>
      </c>
      <c r="J39" s="365">
        <f t="shared" si="21"/>
        <v>1473680</v>
      </c>
      <c r="K39" s="266">
        <f t="shared" ref="K39:M39" si="24">K38</f>
        <v>1423680</v>
      </c>
      <c r="L39" s="266">
        <f t="shared" si="24"/>
        <v>50000</v>
      </c>
      <c r="M39" s="365">
        <f t="shared" si="24"/>
        <v>1473680</v>
      </c>
      <c r="N39" s="266">
        <f t="shared" ref="N39:P39" si="25">N38</f>
        <v>1419051</v>
      </c>
      <c r="O39" s="266">
        <f t="shared" si="25"/>
        <v>0</v>
      </c>
      <c r="P39" s="365">
        <f t="shared" si="25"/>
        <v>1419051</v>
      </c>
      <c r="Q39" s="324">
        <f t="shared" si="2"/>
        <v>96.293021551490142</v>
      </c>
      <c r="R39" s="259" t="str">
        <f t="shared" si="3"/>
        <v/>
      </c>
    </row>
    <row r="40" spans="1:18" s="1" customFormat="1" ht="12.95" customHeight="1" thickBot="1">
      <c r="A40" s="259"/>
      <c r="B40" s="15"/>
      <c r="C40" s="16"/>
      <c r="D40" s="16"/>
      <c r="E40" s="285"/>
      <c r="F40" s="311"/>
      <c r="G40" s="16"/>
      <c r="H40" s="27"/>
      <c r="I40" s="27"/>
      <c r="J40" s="368"/>
      <c r="K40" s="27"/>
      <c r="L40" s="27"/>
      <c r="M40" s="368"/>
      <c r="N40" s="27"/>
      <c r="O40" s="27"/>
      <c r="P40" s="368"/>
      <c r="Q40" s="327" t="str">
        <f t="shared" si="2"/>
        <v/>
      </c>
      <c r="R40" s="259"/>
    </row>
    <row r="41" spans="1:18" s="1" customFormat="1" ht="12.95" customHeight="1">
      <c r="A41" s="259"/>
      <c r="B41" s="9"/>
      <c r="C41" s="9"/>
      <c r="D41" s="9"/>
      <c r="E41" s="286"/>
      <c r="F41" s="312"/>
      <c r="G41" s="50"/>
      <c r="H41" s="57"/>
      <c r="I41" s="57"/>
      <c r="J41" s="371"/>
      <c r="K41" s="57"/>
      <c r="L41" s="57"/>
      <c r="M41" s="371"/>
      <c r="N41" s="57"/>
      <c r="O41" s="57"/>
      <c r="P41" s="371"/>
      <c r="Q41" s="328" t="str">
        <f t="shared" si="2"/>
        <v/>
      </c>
      <c r="R41" s="259"/>
    </row>
    <row r="42" spans="1:18" s="1" customFormat="1" ht="12.95" customHeight="1">
      <c r="A42" s="259"/>
      <c r="B42" s="50"/>
      <c r="C42" s="9"/>
      <c r="D42" s="9"/>
      <c r="E42" s="286"/>
      <c r="F42" s="312"/>
      <c r="G42" s="9"/>
      <c r="H42" s="57"/>
      <c r="I42" s="57"/>
      <c r="J42" s="371"/>
      <c r="K42" s="57"/>
      <c r="L42" s="57"/>
      <c r="M42" s="371"/>
      <c r="N42" s="57"/>
      <c r="O42" s="57"/>
      <c r="P42" s="371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B44" s="50"/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B45" s="50"/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6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6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6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6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6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6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6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6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6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/>
    </row>
    <row r="71" spans="5:18" ht="14.25">
      <c r="E71" s="286"/>
      <c r="F71" s="312"/>
      <c r="J71" s="371"/>
      <c r="M71" s="371"/>
      <c r="P71" s="371"/>
      <c r="R71" s="259"/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/>
  <dimension ref="A1:S96"/>
  <sheetViews>
    <sheetView topLeftCell="A7"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8" width="11" style="9" bestFit="1" customWidth="1"/>
    <col min="19" max="16384" width="9.140625" style="9"/>
  </cols>
  <sheetData>
    <row r="1" spans="1:19" ht="13.5" thickBot="1"/>
    <row r="2" spans="1:19" s="94" customFormat="1" ht="20.100000000000001" customHeight="1" thickTop="1" thickBot="1">
      <c r="B2" s="617" t="s">
        <v>136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345"/>
      <c r="I3" s="345"/>
      <c r="J3" s="345"/>
      <c r="K3" s="345"/>
      <c r="L3" s="345"/>
      <c r="M3" s="345"/>
      <c r="N3" s="345"/>
      <c r="O3" s="345"/>
      <c r="P3" s="345"/>
      <c r="Q3" s="322"/>
      <c r="R3" s="346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135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2" customFormat="1" ht="12.95" customHeight="1">
      <c r="A8" s="260"/>
      <c r="B8" s="6"/>
      <c r="C8" s="7"/>
      <c r="D8" s="7"/>
      <c r="E8" s="283">
        <v>600000</v>
      </c>
      <c r="F8" s="309"/>
      <c r="G8" s="19" t="s">
        <v>120</v>
      </c>
      <c r="H8" s="256">
        <f t="shared" ref="H8:P8" si="0">H9</f>
        <v>15000</v>
      </c>
      <c r="I8" s="256">
        <f t="shared" si="0"/>
        <v>0</v>
      </c>
      <c r="J8" s="367">
        <f t="shared" si="0"/>
        <v>15000</v>
      </c>
      <c r="K8" s="256">
        <f t="shared" si="0"/>
        <v>15000</v>
      </c>
      <c r="L8" s="256">
        <f t="shared" si="0"/>
        <v>0</v>
      </c>
      <c r="M8" s="367">
        <f t="shared" si="0"/>
        <v>15000</v>
      </c>
      <c r="N8" s="256">
        <f t="shared" si="0"/>
        <v>15000</v>
      </c>
      <c r="O8" s="256">
        <f t="shared" si="0"/>
        <v>0</v>
      </c>
      <c r="P8" s="367">
        <f t="shared" si="0"/>
        <v>15000</v>
      </c>
      <c r="Q8" s="324">
        <f>IF(M8=0,"",P8/M8*100)</f>
        <v>100</v>
      </c>
      <c r="R8" s="2" t="str">
        <f>IF(Q8&lt;=100,"","PR")</f>
        <v/>
      </c>
    </row>
    <row r="9" spans="1:19" s="2" customFormat="1" ht="12.95" customHeight="1">
      <c r="A9" s="260"/>
      <c r="B9" s="6"/>
      <c r="C9" s="7"/>
      <c r="D9" s="7"/>
      <c r="E9" s="284">
        <v>600000</v>
      </c>
      <c r="F9" s="310"/>
      <c r="G9" s="35" t="s">
        <v>109</v>
      </c>
      <c r="H9" s="258">
        <v>15000</v>
      </c>
      <c r="I9" s="258">
        <v>0</v>
      </c>
      <c r="J9" s="364">
        <f>SUM(H9:I9)</f>
        <v>15000</v>
      </c>
      <c r="K9" s="258">
        <v>15000</v>
      </c>
      <c r="L9" s="258">
        <v>0</v>
      </c>
      <c r="M9" s="364">
        <f>SUM(K9:L9)</f>
        <v>15000</v>
      </c>
      <c r="N9" s="258">
        <v>15000</v>
      </c>
      <c r="O9" s="258">
        <v>0</v>
      </c>
      <c r="P9" s="364">
        <f>SUM(N9:O9)</f>
        <v>15000</v>
      </c>
      <c r="Q9" s="325">
        <f t="shared" ref="Q9:Q57" si="1">IF(M9=0,"",P9/M9*100)</f>
        <v>100</v>
      </c>
      <c r="R9" s="260"/>
    </row>
    <row r="10" spans="1:19" s="2" customFormat="1" ht="12.95" customHeight="1">
      <c r="A10" s="260"/>
      <c r="B10" s="6"/>
      <c r="C10" s="7"/>
      <c r="D10" s="7"/>
      <c r="E10" s="283"/>
      <c r="F10" s="309"/>
      <c r="G10" s="5"/>
      <c r="H10" s="258"/>
      <c r="I10" s="258"/>
      <c r="J10" s="364"/>
      <c r="K10" s="258"/>
      <c r="L10" s="258"/>
      <c r="M10" s="364"/>
      <c r="N10" s="258"/>
      <c r="O10" s="258"/>
      <c r="P10" s="364"/>
      <c r="Q10" s="325" t="str">
        <f t="shared" si="1"/>
        <v/>
      </c>
      <c r="R10" s="260"/>
    </row>
    <row r="11" spans="1:19" s="1" customFormat="1" ht="12.95" customHeight="1">
      <c r="A11" s="259"/>
      <c r="B11" s="12"/>
      <c r="C11" s="8"/>
      <c r="D11" s="8"/>
      <c r="E11" s="283">
        <v>611000</v>
      </c>
      <c r="F11" s="309"/>
      <c r="G11" s="8" t="s">
        <v>163</v>
      </c>
      <c r="H11" s="194">
        <f t="shared" ref="H11:P11" si="2">SUM(H12:H14)</f>
        <v>372230</v>
      </c>
      <c r="I11" s="194">
        <f t="shared" si="2"/>
        <v>0</v>
      </c>
      <c r="J11" s="362">
        <f t="shared" si="2"/>
        <v>372230</v>
      </c>
      <c r="K11" s="194">
        <f t="shared" ref="K11:M11" si="3">SUM(K12:K14)</f>
        <v>372230</v>
      </c>
      <c r="L11" s="194">
        <f t="shared" si="3"/>
        <v>0</v>
      </c>
      <c r="M11" s="362">
        <f t="shared" si="3"/>
        <v>372230</v>
      </c>
      <c r="N11" s="194">
        <f t="shared" si="2"/>
        <v>368100</v>
      </c>
      <c r="O11" s="194">
        <f t="shared" si="2"/>
        <v>0</v>
      </c>
      <c r="P11" s="362">
        <f t="shared" si="2"/>
        <v>368100</v>
      </c>
      <c r="Q11" s="324">
        <f t="shared" si="1"/>
        <v>98.890470945383242</v>
      </c>
      <c r="R11" s="260"/>
    </row>
    <row r="12" spans="1:19" ht="12.95" customHeight="1">
      <c r="B12" s="10"/>
      <c r="C12" s="11"/>
      <c r="D12" s="11"/>
      <c r="E12" s="284">
        <v>611100</v>
      </c>
      <c r="F12" s="310"/>
      <c r="G12" s="18" t="s">
        <v>198</v>
      </c>
      <c r="H12" s="196">
        <v>302400</v>
      </c>
      <c r="I12" s="196">
        <v>0</v>
      </c>
      <c r="J12" s="364">
        <f t="shared" ref="J12:J14" si="4">SUM(H12:I12)</f>
        <v>302400</v>
      </c>
      <c r="K12" s="196">
        <v>302400</v>
      </c>
      <c r="L12" s="196">
        <v>0</v>
      </c>
      <c r="M12" s="364">
        <f t="shared" ref="M12:M14" si="5">SUM(K12:L12)</f>
        <v>302400</v>
      </c>
      <c r="N12" s="196">
        <v>299458</v>
      </c>
      <c r="O12" s="196">
        <v>0</v>
      </c>
      <c r="P12" s="364">
        <f t="shared" ref="P12:P14" si="6">SUM(N12:O12)</f>
        <v>299458</v>
      </c>
      <c r="Q12" s="325">
        <f t="shared" si="1"/>
        <v>99.027116402116405</v>
      </c>
      <c r="R12" s="78"/>
      <c r="S12" s="57"/>
    </row>
    <row r="13" spans="1:19" ht="12.95" customHeight="1">
      <c r="B13" s="10"/>
      <c r="C13" s="11"/>
      <c r="D13" s="11"/>
      <c r="E13" s="284">
        <v>611200</v>
      </c>
      <c r="F13" s="310"/>
      <c r="G13" s="11" t="s">
        <v>199</v>
      </c>
      <c r="H13" s="193">
        <v>69830</v>
      </c>
      <c r="I13" s="193">
        <v>0</v>
      </c>
      <c r="J13" s="364">
        <f t="shared" si="4"/>
        <v>69830</v>
      </c>
      <c r="K13" s="193">
        <v>69830</v>
      </c>
      <c r="L13" s="193">
        <v>0</v>
      </c>
      <c r="M13" s="364">
        <f t="shared" si="5"/>
        <v>69830</v>
      </c>
      <c r="N13" s="193">
        <v>68642</v>
      </c>
      <c r="O13" s="193">
        <v>0</v>
      </c>
      <c r="P13" s="364">
        <f t="shared" si="6"/>
        <v>68642</v>
      </c>
      <c r="Q13" s="325">
        <f t="shared" si="1"/>
        <v>98.298725476156378</v>
      </c>
      <c r="R13" s="78"/>
      <c r="S13" s="57"/>
    </row>
    <row r="14" spans="1:19" ht="12.95" customHeight="1">
      <c r="B14" s="10"/>
      <c r="C14" s="11"/>
      <c r="D14" s="11"/>
      <c r="E14" s="284">
        <v>611200</v>
      </c>
      <c r="F14" s="310"/>
      <c r="G14" s="175" t="s">
        <v>527</v>
      </c>
      <c r="H14" s="193">
        <v>0</v>
      </c>
      <c r="I14" s="193">
        <v>0</v>
      </c>
      <c r="J14" s="364">
        <f t="shared" si="4"/>
        <v>0</v>
      </c>
      <c r="K14" s="193">
        <v>0</v>
      </c>
      <c r="L14" s="193">
        <v>0</v>
      </c>
      <c r="M14" s="364">
        <f t="shared" si="5"/>
        <v>0</v>
      </c>
      <c r="N14" s="193">
        <v>0</v>
      </c>
      <c r="O14" s="193">
        <v>0</v>
      </c>
      <c r="P14" s="364">
        <f t="shared" si="6"/>
        <v>0</v>
      </c>
      <c r="Q14" s="325" t="str">
        <f t="shared" si="1"/>
        <v/>
      </c>
      <c r="R14" s="260"/>
      <c r="S14" s="57"/>
    </row>
    <row r="15" spans="1:19" ht="12.95" customHeight="1">
      <c r="B15" s="10"/>
      <c r="C15" s="11"/>
      <c r="D15" s="11"/>
      <c r="E15" s="284"/>
      <c r="F15" s="310"/>
      <c r="G15" s="18"/>
      <c r="H15" s="193"/>
      <c r="I15" s="193"/>
      <c r="J15" s="363"/>
      <c r="K15" s="193"/>
      <c r="L15" s="193"/>
      <c r="M15" s="363"/>
      <c r="N15" s="193"/>
      <c r="O15" s="193"/>
      <c r="P15" s="363"/>
      <c r="Q15" s="325" t="str">
        <f t="shared" si="1"/>
        <v/>
      </c>
      <c r="R15" s="260"/>
      <c r="S15" s="57"/>
    </row>
    <row r="16" spans="1:19" s="1" customFormat="1" ht="12.95" customHeight="1">
      <c r="A16" s="259"/>
      <c r="B16" s="12"/>
      <c r="C16" s="8"/>
      <c r="D16" s="8"/>
      <c r="E16" s="283">
        <v>612000</v>
      </c>
      <c r="F16" s="309"/>
      <c r="G16" s="8" t="s">
        <v>162</v>
      </c>
      <c r="H16" s="194">
        <f t="shared" ref="H16:P16" si="7">H17+H18</f>
        <v>32570</v>
      </c>
      <c r="I16" s="194">
        <f t="shared" si="7"/>
        <v>0</v>
      </c>
      <c r="J16" s="362">
        <f t="shared" si="7"/>
        <v>32570</v>
      </c>
      <c r="K16" s="194">
        <f t="shared" ref="K16:M16" si="8">K17+K18</f>
        <v>32570</v>
      </c>
      <c r="L16" s="194">
        <f t="shared" si="8"/>
        <v>0</v>
      </c>
      <c r="M16" s="362">
        <f t="shared" si="8"/>
        <v>32570</v>
      </c>
      <c r="N16" s="194">
        <f t="shared" si="7"/>
        <v>32258</v>
      </c>
      <c r="O16" s="194">
        <f t="shared" si="7"/>
        <v>0</v>
      </c>
      <c r="P16" s="362">
        <f t="shared" si="7"/>
        <v>32258</v>
      </c>
      <c r="Q16" s="324">
        <f t="shared" si="1"/>
        <v>99.042063248388089</v>
      </c>
      <c r="R16" s="260" t="str">
        <f t="shared" ref="R16:R52" si="9">IF(Q16&lt;=100,"","PR")</f>
        <v/>
      </c>
      <c r="S16" s="57"/>
    </row>
    <row r="17" spans="1:19" ht="12.95" customHeight="1">
      <c r="B17" s="10"/>
      <c r="C17" s="11"/>
      <c r="D17" s="11"/>
      <c r="E17" s="284">
        <v>612100</v>
      </c>
      <c r="F17" s="310"/>
      <c r="G17" s="13" t="s">
        <v>83</v>
      </c>
      <c r="H17" s="193">
        <v>32570</v>
      </c>
      <c r="I17" s="193">
        <v>0</v>
      </c>
      <c r="J17" s="364">
        <f>SUM(H17:I17)</f>
        <v>32570</v>
      </c>
      <c r="K17" s="193">
        <v>32570</v>
      </c>
      <c r="L17" s="193">
        <v>0</v>
      </c>
      <c r="M17" s="364">
        <f>SUM(K17:L17)</f>
        <v>32570</v>
      </c>
      <c r="N17" s="193">
        <v>32258</v>
      </c>
      <c r="O17" s="193">
        <v>0</v>
      </c>
      <c r="P17" s="364">
        <f>SUM(N17:O17)</f>
        <v>32258</v>
      </c>
      <c r="Q17" s="325">
        <f t="shared" si="1"/>
        <v>99.042063248388089</v>
      </c>
      <c r="R17" s="260" t="str">
        <f t="shared" si="9"/>
        <v/>
      </c>
      <c r="S17" s="57"/>
    </row>
    <row r="18" spans="1:19" ht="12.95" customHeight="1">
      <c r="B18" s="10"/>
      <c r="C18" s="11"/>
      <c r="D18" s="11"/>
      <c r="E18" s="284"/>
      <c r="F18" s="310"/>
      <c r="G18" s="11"/>
      <c r="H18" s="257"/>
      <c r="I18" s="257"/>
      <c r="J18" s="364"/>
      <c r="K18" s="257"/>
      <c r="L18" s="257"/>
      <c r="M18" s="364"/>
      <c r="N18" s="257"/>
      <c r="O18" s="257"/>
      <c r="P18" s="364"/>
      <c r="Q18" s="325" t="str">
        <f t="shared" si="1"/>
        <v/>
      </c>
      <c r="R18" s="260"/>
      <c r="S18" s="57"/>
    </row>
    <row r="19" spans="1:19" s="1" customFormat="1" ht="12.95" customHeight="1">
      <c r="A19" s="259"/>
      <c r="B19" s="12"/>
      <c r="C19" s="8"/>
      <c r="D19" s="8"/>
      <c r="E19" s="283">
        <v>613000</v>
      </c>
      <c r="F19" s="309"/>
      <c r="G19" s="8" t="s">
        <v>164</v>
      </c>
      <c r="H19" s="271">
        <f t="shared" ref="H19:P19" si="10">SUM(H20:H30)</f>
        <v>102300</v>
      </c>
      <c r="I19" s="271">
        <f t="shared" si="10"/>
        <v>0</v>
      </c>
      <c r="J19" s="365">
        <f t="shared" si="10"/>
        <v>102300</v>
      </c>
      <c r="K19" s="271">
        <f t="shared" ref="K19:M19" si="11">SUM(K20:K30)</f>
        <v>102300</v>
      </c>
      <c r="L19" s="271">
        <f t="shared" si="11"/>
        <v>0</v>
      </c>
      <c r="M19" s="365">
        <f t="shared" si="11"/>
        <v>102300</v>
      </c>
      <c r="N19" s="271">
        <f t="shared" si="10"/>
        <v>94015</v>
      </c>
      <c r="O19" s="271">
        <f t="shared" si="10"/>
        <v>0</v>
      </c>
      <c r="P19" s="365">
        <f t="shared" si="10"/>
        <v>94015</v>
      </c>
      <c r="Q19" s="324">
        <f t="shared" si="1"/>
        <v>91.901270772238519</v>
      </c>
      <c r="R19" s="260" t="str">
        <f t="shared" si="9"/>
        <v/>
      </c>
      <c r="S19" s="57"/>
    </row>
    <row r="20" spans="1:19" ht="12.95" customHeight="1">
      <c r="B20" s="10"/>
      <c r="C20" s="11"/>
      <c r="D20" s="11"/>
      <c r="E20" s="284">
        <v>613100</v>
      </c>
      <c r="F20" s="310"/>
      <c r="G20" s="11" t="s">
        <v>84</v>
      </c>
      <c r="H20" s="257">
        <v>3300</v>
      </c>
      <c r="I20" s="257">
        <v>0</v>
      </c>
      <c r="J20" s="364">
        <f t="shared" ref="J20:J30" si="12">SUM(H20:I20)</f>
        <v>3300</v>
      </c>
      <c r="K20" s="257">
        <v>3300</v>
      </c>
      <c r="L20" s="257">
        <v>0</v>
      </c>
      <c r="M20" s="364">
        <f t="shared" ref="M20:M30" si="13">SUM(K20:L20)</f>
        <v>3300</v>
      </c>
      <c r="N20" s="257">
        <v>2311</v>
      </c>
      <c r="O20" s="257">
        <v>0</v>
      </c>
      <c r="P20" s="364">
        <f t="shared" ref="P20:P30" si="14">SUM(N20:O20)</f>
        <v>2311</v>
      </c>
      <c r="Q20" s="325">
        <f t="shared" si="1"/>
        <v>70.030303030303031</v>
      </c>
      <c r="R20" s="260" t="str">
        <f t="shared" si="9"/>
        <v/>
      </c>
      <c r="S20" s="57"/>
    </row>
    <row r="21" spans="1:19" ht="12.95" customHeight="1">
      <c r="B21" s="10"/>
      <c r="C21" s="11"/>
      <c r="D21" s="11"/>
      <c r="E21" s="284">
        <v>613200</v>
      </c>
      <c r="F21" s="310"/>
      <c r="G21" s="11" t="s">
        <v>85</v>
      </c>
      <c r="H21" s="257">
        <v>0</v>
      </c>
      <c r="I21" s="257">
        <v>0</v>
      </c>
      <c r="J21" s="364">
        <f t="shared" si="12"/>
        <v>0</v>
      </c>
      <c r="K21" s="257">
        <v>0</v>
      </c>
      <c r="L21" s="257">
        <v>0</v>
      </c>
      <c r="M21" s="364">
        <f t="shared" si="13"/>
        <v>0</v>
      </c>
      <c r="N21" s="257">
        <v>0</v>
      </c>
      <c r="O21" s="257">
        <v>0</v>
      </c>
      <c r="P21" s="364">
        <f t="shared" si="14"/>
        <v>0</v>
      </c>
      <c r="Q21" s="325" t="str">
        <f t="shared" si="1"/>
        <v/>
      </c>
      <c r="R21" s="260"/>
      <c r="S21" s="57"/>
    </row>
    <row r="22" spans="1:19" ht="12.95" customHeight="1">
      <c r="B22" s="10"/>
      <c r="C22" s="11"/>
      <c r="D22" s="11"/>
      <c r="E22" s="284">
        <v>613300</v>
      </c>
      <c r="F22" s="310"/>
      <c r="G22" s="18" t="s">
        <v>200</v>
      </c>
      <c r="H22" s="257">
        <f>640*12</f>
        <v>7680</v>
      </c>
      <c r="I22" s="257">
        <v>0</v>
      </c>
      <c r="J22" s="364">
        <f t="shared" si="12"/>
        <v>7680</v>
      </c>
      <c r="K22" s="257">
        <f>640*12</f>
        <v>7680</v>
      </c>
      <c r="L22" s="257">
        <v>0</v>
      </c>
      <c r="M22" s="364">
        <f t="shared" si="13"/>
        <v>7680</v>
      </c>
      <c r="N22" s="257">
        <v>7348</v>
      </c>
      <c r="O22" s="257">
        <v>0</v>
      </c>
      <c r="P22" s="364">
        <f t="shared" si="14"/>
        <v>7348</v>
      </c>
      <c r="Q22" s="325">
        <f t="shared" si="1"/>
        <v>95.677083333333329</v>
      </c>
      <c r="R22" s="260"/>
      <c r="S22" s="57"/>
    </row>
    <row r="23" spans="1:19" ht="12.95" customHeight="1">
      <c r="B23" s="10"/>
      <c r="C23" s="11"/>
      <c r="D23" s="11"/>
      <c r="E23" s="284">
        <v>613400</v>
      </c>
      <c r="F23" s="310"/>
      <c r="G23" s="11" t="s">
        <v>165</v>
      </c>
      <c r="H23" s="257">
        <v>2800</v>
      </c>
      <c r="I23" s="257">
        <v>0</v>
      </c>
      <c r="J23" s="364">
        <f t="shared" si="12"/>
        <v>2800</v>
      </c>
      <c r="K23" s="257">
        <v>2800</v>
      </c>
      <c r="L23" s="257">
        <v>0</v>
      </c>
      <c r="M23" s="364">
        <f t="shared" si="13"/>
        <v>2800</v>
      </c>
      <c r="N23" s="257">
        <v>2340</v>
      </c>
      <c r="O23" s="257">
        <v>0</v>
      </c>
      <c r="P23" s="364">
        <f t="shared" si="14"/>
        <v>2340</v>
      </c>
      <c r="Q23" s="325">
        <f t="shared" si="1"/>
        <v>83.571428571428569</v>
      </c>
      <c r="R23" s="260" t="str">
        <f t="shared" si="9"/>
        <v/>
      </c>
      <c r="S23" s="57"/>
    </row>
    <row r="24" spans="1:19" ht="12.95" customHeight="1">
      <c r="B24" s="10"/>
      <c r="C24" s="11"/>
      <c r="D24" s="11"/>
      <c r="E24" s="284">
        <v>613500</v>
      </c>
      <c r="F24" s="310"/>
      <c r="G24" s="11" t="s">
        <v>86</v>
      </c>
      <c r="H24" s="258">
        <v>0</v>
      </c>
      <c r="I24" s="258">
        <v>0</v>
      </c>
      <c r="J24" s="364">
        <f t="shared" si="12"/>
        <v>0</v>
      </c>
      <c r="K24" s="258">
        <v>0</v>
      </c>
      <c r="L24" s="258">
        <v>0</v>
      </c>
      <c r="M24" s="364">
        <f t="shared" si="13"/>
        <v>0</v>
      </c>
      <c r="N24" s="258">
        <v>0</v>
      </c>
      <c r="O24" s="258">
        <v>0</v>
      </c>
      <c r="P24" s="364">
        <f t="shared" si="14"/>
        <v>0</v>
      </c>
      <c r="Q24" s="325" t="str">
        <f t="shared" si="1"/>
        <v/>
      </c>
      <c r="R24" s="260"/>
      <c r="S24" s="57"/>
    </row>
    <row r="25" spans="1:19" ht="12.95" customHeight="1">
      <c r="B25" s="10"/>
      <c r="C25" s="11"/>
      <c r="D25" s="11"/>
      <c r="E25" s="284">
        <v>613600</v>
      </c>
      <c r="F25" s="310"/>
      <c r="G25" s="18" t="s">
        <v>201</v>
      </c>
      <c r="H25" s="258">
        <v>0</v>
      </c>
      <c r="I25" s="258">
        <v>0</v>
      </c>
      <c r="J25" s="364">
        <f t="shared" si="12"/>
        <v>0</v>
      </c>
      <c r="K25" s="258">
        <v>0</v>
      </c>
      <c r="L25" s="258">
        <v>0</v>
      </c>
      <c r="M25" s="364">
        <f t="shared" si="13"/>
        <v>0</v>
      </c>
      <c r="N25" s="258">
        <v>0</v>
      </c>
      <c r="O25" s="258">
        <v>0</v>
      </c>
      <c r="P25" s="364">
        <f t="shared" si="14"/>
        <v>0</v>
      </c>
      <c r="Q25" s="325" t="str">
        <f t="shared" si="1"/>
        <v/>
      </c>
      <c r="R25" s="260"/>
      <c r="S25" s="57"/>
    </row>
    <row r="26" spans="1:19" ht="12.95" customHeight="1">
      <c r="B26" s="10"/>
      <c r="C26" s="11"/>
      <c r="D26" s="11"/>
      <c r="E26" s="284">
        <v>613700</v>
      </c>
      <c r="F26" s="310"/>
      <c r="G26" s="11" t="s">
        <v>87</v>
      </c>
      <c r="H26" s="274">
        <v>1900</v>
      </c>
      <c r="I26" s="274">
        <v>0</v>
      </c>
      <c r="J26" s="364">
        <f t="shared" si="12"/>
        <v>1900</v>
      </c>
      <c r="K26" s="274">
        <v>1900</v>
      </c>
      <c r="L26" s="274">
        <v>0</v>
      </c>
      <c r="M26" s="364">
        <f t="shared" si="13"/>
        <v>1900</v>
      </c>
      <c r="N26" s="274">
        <v>1626</v>
      </c>
      <c r="O26" s="274">
        <v>0</v>
      </c>
      <c r="P26" s="364">
        <f t="shared" si="14"/>
        <v>1626</v>
      </c>
      <c r="Q26" s="325">
        <f t="shared" si="1"/>
        <v>85.578947368421055</v>
      </c>
      <c r="R26" s="260"/>
      <c r="S26" s="57"/>
    </row>
    <row r="27" spans="1:19" ht="12.95" customHeight="1">
      <c r="B27" s="10"/>
      <c r="C27" s="11"/>
      <c r="D27" s="11"/>
      <c r="E27" s="284">
        <v>613800</v>
      </c>
      <c r="F27" s="310"/>
      <c r="G27" s="11" t="s">
        <v>166</v>
      </c>
      <c r="H27" s="258">
        <f>510*12</f>
        <v>6120</v>
      </c>
      <c r="I27" s="258">
        <v>0</v>
      </c>
      <c r="J27" s="364">
        <f t="shared" si="12"/>
        <v>6120</v>
      </c>
      <c r="K27" s="258">
        <f>510*12</f>
        <v>6120</v>
      </c>
      <c r="L27" s="258">
        <v>0</v>
      </c>
      <c r="M27" s="364">
        <f t="shared" si="13"/>
        <v>6120</v>
      </c>
      <c r="N27" s="258">
        <v>5669</v>
      </c>
      <c r="O27" s="258">
        <v>0</v>
      </c>
      <c r="P27" s="364">
        <f t="shared" si="14"/>
        <v>5669</v>
      </c>
      <c r="Q27" s="325">
        <f t="shared" si="1"/>
        <v>92.630718954248366</v>
      </c>
      <c r="R27" s="260"/>
      <c r="S27" s="57"/>
    </row>
    <row r="28" spans="1:19" ht="12.95" customHeight="1">
      <c r="B28" s="10"/>
      <c r="C28" s="11"/>
      <c r="D28" s="11"/>
      <c r="E28" s="284">
        <v>613900</v>
      </c>
      <c r="F28" s="310"/>
      <c r="G28" s="11" t="s">
        <v>167</v>
      </c>
      <c r="H28" s="255">
        <v>15800</v>
      </c>
      <c r="I28" s="255">
        <v>0</v>
      </c>
      <c r="J28" s="364">
        <f t="shared" si="12"/>
        <v>15800</v>
      </c>
      <c r="K28" s="255">
        <v>15800</v>
      </c>
      <c r="L28" s="255">
        <v>0</v>
      </c>
      <c r="M28" s="364">
        <f t="shared" si="13"/>
        <v>15800</v>
      </c>
      <c r="N28" s="255">
        <v>11260</v>
      </c>
      <c r="O28" s="255">
        <v>0</v>
      </c>
      <c r="P28" s="364">
        <f t="shared" si="14"/>
        <v>11260</v>
      </c>
      <c r="Q28" s="325">
        <f t="shared" si="1"/>
        <v>71.265822784810126</v>
      </c>
      <c r="R28" s="260" t="str">
        <f t="shared" si="9"/>
        <v/>
      </c>
      <c r="S28" s="57"/>
    </row>
    <row r="29" spans="1:19" ht="12.95" customHeight="1">
      <c r="B29" s="10"/>
      <c r="C29" s="11"/>
      <c r="D29" s="11"/>
      <c r="E29" s="290">
        <v>613900</v>
      </c>
      <c r="F29" s="316" t="s">
        <v>638</v>
      </c>
      <c r="G29" s="18" t="s">
        <v>531</v>
      </c>
      <c r="H29" s="258">
        <f>12*4600+8000+1500</f>
        <v>64700</v>
      </c>
      <c r="I29" s="258">
        <v>0</v>
      </c>
      <c r="J29" s="364">
        <f t="shared" si="12"/>
        <v>64700</v>
      </c>
      <c r="K29" s="258">
        <f>12*4600+8000+1500</f>
        <v>64700</v>
      </c>
      <c r="L29" s="258">
        <v>0</v>
      </c>
      <c r="M29" s="364">
        <f t="shared" si="13"/>
        <v>64700</v>
      </c>
      <c r="N29" s="258">
        <v>63461</v>
      </c>
      <c r="O29" s="258">
        <v>0</v>
      </c>
      <c r="P29" s="364">
        <f t="shared" si="14"/>
        <v>63461</v>
      </c>
      <c r="Q29" s="325">
        <f t="shared" si="1"/>
        <v>98.085007727975267</v>
      </c>
      <c r="R29" s="260" t="str">
        <f t="shared" si="9"/>
        <v/>
      </c>
      <c r="S29" s="57"/>
    </row>
    <row r="30" spans="1:19" ht="12.95" customHeight="1">
      <c r="B30" s="10"/>
      <c r="C30" s="11"/>
      <c r="D30" s="11"/>
      <c r="E30" s="284">
        <v>613900</v>
      </c>
      <c r="F30" s="310"/>
      <c r="G30" s="175" t="s">
        <v>528</v>
      </c>
      <c r="H30" s="258">
        <v>0</v>
      </c>
      <c r="I30" s="258">
        <v>0</v>
      </c>
      <c r="J30" s="364">
        <f t="shared" si="12"/>
        <v>0</v>
      </c>
      <c r="K30" s="258">
        <v>0</v>
      </c>
      <c r="L30" s="258">
        <v>0</v>
      </c>
      <c r="M30" s="364">
        <f t="shared" si="13"/>
        <v>0</v>
      </c>
      <c r="N30" s="258">
        <v>0</v>
      </c>
      <c r="O30" s="258">
        <v>0</v>
      </c>
      <c r="P30" s="364">
        <f t="shared" si="14"/>
        <v>0</v>
      </c>
      <c r="Q30" s="325" t="str">
        <f t="shared" si="1"/>
        <v/>
      </c>
      <c r="R30" s="260"/>
      <c r="S30" s="57"/>
    </row>
    <row r="31" spans="1:19" ht="12.95" customHeight="1">
      <c r="B31" s="10"/>
      <c r="C31" s="11"/>
      <c r="D31" s="11"/>
      <c r="E31" s="290"/>
      <c r="F31" s="316"/>
      <c r="G31" s="11"/>
      <c r="H31" s="258"/>
      <c r="I31" s="258"/>
      <c r="J31" s="364"/>
      <c r="K31" s="258"/>
      <c r="L31" s="258"/>
      <c r="M31" s="364"/>
      <c r="N31" s="258"/>
      <c r="O31" s="258"/>
      <c r="P31" s="364"/>
      <c r="Q31" s="325" t="str">
        <f t="shared" si="1"/>
        <v/>
      </c>
      <c r="R31" s="260"/>
      <c r="S31" s="57"/>
    </row>
    <row r="32" spans="1:19" s="1" customFormat="1" ht="12.95" customHeight="1">
      <c r="A32" s="259"/>
      <c r="B32" s="12"/>
      <c r="C32" s="8"/>
      <c r="D32" s="23"/>
      <c r="E32" s="283">
        <v>614000</v>
      </c>
      <c r="F32" s="309"/>
      <c r="G32" s="8" t="s">
        <v>202</v>
      </c>
      <c r="H32" s="273">
        <f t="shared" ref="H32:P32" si="15">SUM(H33:H35)</f>
        <v>338300</v>
      </c>
      <c r="I32" s="273">
        <f t="shared" si="15"/>
        <v>0</v>
      </c>
      <c r="J32" s="365">
        <f t="shared" si="15"/>
        <v>338300</v>
      </c>
      <c r="K32" s="273">
        <f t="shared" ref="K32:M32" si="16">SUM(K33:K35)</f>
        <v>338300</v>
      </c>
      <c r="L32" s="273">
        <f t="shared" si="16"/>
        <v>0</v>
      </c>
      <c r="M32" s="365">
        <f t="shared" si="16"/>
        <v>338300</v>
      </c>
      <c r="N32" s="273">
        <f t="shared" si="15"/>
        <v>336894</v>
      </c>
      <c r="O32" s="273">
        <f t="shared" si="15"/>
        <v>0</v>
      </c>
      <c r="P32" s="365">
        <f t="shared" si="15"/>
        <v>336894</v>
      </c>
      <c r="Q32" s="324">
        <f t="shared" si="1"/>
        <v>99.584392550990245</v>
      </c>
      <c r="R32" s="260" t="str">
        <f t="shared" si="9"/>
        <v/>
      </c>
      <c r="S32" s="57"/>
    </row>
    <row r="33" spans="1:19" ht="12.95" customHeight="1">
      <c r="B33" s="10"/>
      <c r="C33" s="11"/>
      <c r="D33" s="22"/>
      <c r="E33" s="284">
        <v>614100</v>
      </c>
      <c r="F33" s="307" t="s">
        <v>639</v>
      </c>
      <c r="G33" s="36" t="s">
        <v>274</v>
      </c>
      <c r="H33" s="258">
        <v>230000</v>
      </c>
      <c r="I33" s="258">
        <v>0</v>
      </c>
      <c r="J33" s="364">
        <f t="shared" ref="J33:J35" si="17">SUM(H33:I33)</f>
        <v>230000</v>
      </c>
      <c r="K33" s="258">
        <v>230000</v>
      </c>
      <c r="L33" s="258">
        <v>0</v>
      </c>
      <c r="M33" s="364">
        <f t="shared" ref="M33:M35" si="18">SUM(K33:L33)</f>
        <v>230000</v>
      </c>
      <c r="N33" s="258">
        <v>230000</v>
      </c>
      <c r="O33" s="258">
        <v>0</v>
      </c>
      <c r="P33" s="364">
        <f t="shared" ref="P33:P35" si="19">SUM(N33:O33)</f>
        <v>230000</v>
      </c>
      <c r="Q33" s="325">
        <f t="shared" si="1"/>
        <v>100</v>
      </c>
      <c r="R33" s="260" t="str">
        <f t="shared" si="9"/>
        <v/>
      </c>
      <c r="S33" s="57"/>
    </row>
    <row r="34" spans="1:19" ht="12.95" customHeight="1">
      <c r="B34" s="10"/>
      <c r="C34" s="11"/>
      <c r="D34" s="22"/>
      <c r="E34" s="332">
        <v>614800</v>
      </c>
      <c r="F34" s="318" t="s">
        <v>640</v>
      </c>
      <c r="G34" s="36" t="s">
        <v>111</v>
      </c>
      <c r="H34" s="258">
        <v>68000</v>
      </c>
      <c r="I34" s="258">
        <v>0</v>
      </c>
      <c r="J34" s="364">
        <f t="shared" si="17"/>
        <v>68000</v>
      </c>
      <c r="K34" s="258">
        <v>68000</v>
      </c>
      <c r="L34" s="258">
        <v>0</v>
      </c>
      <c r="M34" s="364">
        <f t="shared" si="18"/>
        <v>68000</v>
      </c>
      <c r="N34" s="258">
        <v>66603</v>
      </c>
      <c r="O34" s="258">
        <v>0</v>
      </c>
      <c r="P34" s="364">
        <f t="shared" si="19"/>
        <v>66603</v>
      </c>
      <c r="Q34" s="325">
        <f t="shared" si="1"/>
        <v>97.945588235294125</v>
      </c>
      <c r="R34" s="260" t="str">
        <f t="shared" si="9"/>
        <v/>
      </c>
      <c r="S34" s="57"/>
    </row>
    <row r="35" spans="1:19" ht="24.75" customHeight="1">
      <c r="B35" s="10"/>
      <c r="C35" s="11"/>
      <c r="D35" s="22"/>
      <c r="E35" s="332">
        <v>614800</v>
      </c>
      <c r="F35" s="318" t="s">
        <v>641</v>
      </c>
      <c r="G35" s="232" t="s">
        <v>584</v>
      </c>
      <c r="H35" s="258">
        <v>40300</v>
      </c>
      <c r="I35" s="258">
        <v>0</v>
      </c>
      <c r="J35" s="364">
        <f t="shared" si="17"/>
        <v>40300</v>
      </c>
      <c r="K35" s="258">
        <v>40300</v>
      </c>
      <c r="L35" s="258">
        <v>0</v>
      </c>
      <c r="M35" s="364">
        <f t="shared" si="18"/>
        <v>40300</v>
      </c>
      <c r="N35" s="258">
        <v>40291</v>
      </c>
      <c r="O35" s="258">
        <v>0</v>
      </c>
      <c r="P35" s="364">
        <f t="shared" si="19"/>
        <v>40291</v>
      </c>
      <c r="Q35" s="325">
        <f t="shared" si="1"/>
        <v>99.977667493796531</v>
      </c>
      <c r="R35" s="260" t="str">
        <f t="shared" si="9"/>
        <v/>
      </c>
      <c r="S35" s="57"/>
    </row>
    <row r="36" spans="1:19" ht="12.95" customHeight="1">
      <c r="B36" s="10"/>
      <c r="C36" s="11"/>
      <c r="D36" s="22"/>
      <c r="E36" s="333"/>
      <c r="F36" s="319"/>
      <c r="G36" s="36"/>
      <c r="H36" s="258"/>
      <c r="I36" s="258"/>
      <c r="J36" s="364"/>
      <c r="K36" s="258"/>
      <c r="L36" s="258"/>
      <c r="M36" s="364"/>
      <c r="N36" s="258"/>
      <c r="O36" s="258"/>
      <c r="P36" s="364"/>
      <c r="Q36" s="325" t="str">
        <f t="shared" si="1"/>
        <v/>
      </c>
      <c r="R36" s="260"/>
      <c r="S36" s="57"/>
    </row>
    <row r="37" spans="1:19" ht="12.95" customHeight="1">
      <c r="B37" s="10"/>
      <c r="C37" s="11"/>
      <c r="D37" s="11"/>
      <c r="E37" s="293">
        <v>616000</v>
      </c>
      <c r="F37" s="320"/>
      <c r="G37" s="24" t="s">
        <v>205</v>
      </c>
      <c r="H37" s="251">
        <f t="shared" ref="H37:P37" si="20">SUM(H38:H39)</f>
        <v>49580</v>
      </c>
      <c r="I37" s="251">
        <f t="shared" si="20"/>
        <v>0</v>
      </c>
      <c r="J37" s="365">
        <f t="shared" si="20"/>
        <v>49580</v>
      </c>
      <c r="K37" s="251">
        <f t="shared" ref="K37:M37" si="21">SUM(K38:K39)</f>
        <v>49580</v>
      </c>
      <c r="L37" s="251">
        <f t="shared" si="21"/>
        <v>0</v>
      </c>
      <c r="M37" s="365">
        <f t="shared" si="21"/>
        <v>49580</v>
      </c>
      <c r="N37" s="251">
        <f t="shared" si="20"/>
        <v>49205</v>
      </c>
      <c r="O37" s="251">
        <f t="shared" si="20"/>
        <v>0</v>
      </c>
      <c r="P37" s="365">
        <f t="shared" si="20"/>
        <v>49205</v>
      </c>
      <c r="Q37" s="324">
        <f t="shared" si="1"/>
        <v>99.243646631706326</v>
      </c>
      <c r="R37" s="260" t="str">
        <f t="shared" si="9"/>
        <v/>
      </c>
      <c r="S37" s="57"/>
    </row>
    <row r="38" spans="1:19" ht="12.95" customHeight="1">
      <c r="B38" s="10"/>
      <c r="C38" s="11"/>
      <c r="D38" s="11"/>
      <c r="E38" s="291">
        <v>616300</v>
      </c>
      <c r="F38" s="307" t="s">
        <v>642</v>
      </c>
      <c r="G38" s="39" t="s">
        <v>210</v>
      </c>
      <c r="H38" s="258">
        <v>21130</v>
      </c>
      <c r="I38" s="258">
        <v>0</v>
      </c>
      <c r="J38" s="364">
        <f t="shared" ref="J38:J39" si="22">SUM(H38:I38)</f>
        <v>21130</v>
      </c>
      <c r="K38" s="258">
        <v>21130</v>
      </c>
      <c r="L38" s="258">
        <v>0</v>
      </c>
      <c r="M38" s="364">
        <f t="shared" ref="M38:M39" si="23">SUM(K38:L38)</f>
        <v>21130</v>
      </c>
      <c r="N38" s="258">
        <v>21130</v>
      </c>
      <c r="O38" s="258">
        <v>0</v>
      </c>
      <c r="P38" s="364">
        <f t="shared" ref="P38:P39" si="24">SUM(N38:O38)</f>
        <v>21130</v>
      </c>
      <c r="Q38" s="325">
        <f t="shared" si="1"/>
        <v>100</v>
      </c>
      <c r="R38" s="260" t="str">
        <f t="shared" si="9"/>
        <v/>
      </c>
      <c r="S38" s="57"/>
    </row>
    <row r="39" spans="1:19" ht="12.95" customHeight="1">
      <c r="B39" s="10"/>
      <c r="C39" s="11"/>
      <c r="D39" s="11"/>
      <c r="E39" s="291">
        <v>616300</v>
      </c>
      <c r="F39" s="307" t="s">
        <v>643</v>
      </c>
      <c r="G39" s="39" t="s">
        <v>214</v>
      </c>
      <c r="H39" s="258">
        <v>28450</v>
      </c>
      <c r="I39" s="258">
        <v>0</v>
      </c>
      <c r="J39" s="364">
        <f t="shared" si="22"/>
        <v>28450</v>
      </c>
      <c r="K39" s="258">
        <v>28450</v>
      </c>
      <c r="L39" s="258">
        <v>0</v>
      </c>
      <c r="M39" s="364">
        <f t="shared" si="23"/>
        <v>28450</v>
      </c>
      <c r="N39" s="258">
        <v>28075</v>
      </c>
      <c r="O39" s="258">
        <v>0</v>
      </c>
      <c r="P39" s="364">
        <f t="shared" si="24"/>
        <v>28075</v>
      </c>
      <c r="Q39" s="325">
        <f t="shared" si="1"/>
        <v>98.68189806678383</v>
      </c>
      <c r="R39" s="260" t="str">
        <f t="shared" si="9"/>
        <v/>
      </c>
      <c r="S39" s="57"/>
    </row>
    <row r="40" spans="1:19" ht="12.95" customHeight="1">
      <c r="B40" s="10"/>
      <c r="C40" s="11"/>
      <c r="D40" s="11"/>
      <c r="E40" s="284"/>
      <c r="F40" s="310"/>
      <c r="G40" s="11"/>
      <c r="H40" s="273"/>
      <c r="I40" s="273"/>
      <c r="J40" s="365"/>
      <c r="K40" s="273"/>
      <c r="L40" s="273"/>
      <c r="M40" s="365"/>
      <c r="N40" s="273"/>
      <c r="O40" s="273"/>
      <c r="P40" s="365"/>
      <c r="Q40" s="325" t="str">
        <f t="shared" si="1"/>
        <v/>
      </c>
      <c r="R40" s="260"/>
      <c r="S40" s="57"/>
    </row>
    <row r="41" spans="1:19" ht="12.95" customHeight="1">
      <c r="B41" s="12"/>
      <c r="C41" s="8"/>
      <c r="D41" s="8"/>
      <c r="E41" s="283">
        <v>821000</v>
      </c>
      <c r="F41" s="309"/>
      <c r="G41" s="8" t="s">
        <v>90</v>
      </c>
      <c r="H41" s="273">
        <f t="shared" ref="H41:P41" si="25">SUM(H42:H43)</f>
        <v>1380</v>
      </c>
      <c r="I41" s="273">
        <f t="shared" si="25"/>
        <v>0</v>
      </c>
      <c r="J41" s="365">
        <f t="shared" si="25"/>
        <v>1380</v>
      </c>
      <c r="K41" s="273">
        <f t="shared" ref="K41:M41" si="26">SUM(K42:K43)</f>
        <v>1380</v>
      </c>
      <c r="L41" s="273">
        <f t="shared" si="26"/>
        <v>0</v>
      </c>
      <c r="M41" s="365">
        <f t="shared" si="26"/>
        <v>1380</v>
      </c>
      <c r="N41" s="273">
        <f t="shared" si="25"/>
        <v>1378</v>
      </c>
      <c r="O41" s="273">
        <f t="shared" si="25"/>
        <v>0</v>
      </c>
      <c r="P41" s="365">
        <f t="shared" si="25"/>
        <v>1378</v>
      </c>
      <c r="Q41" s="324">
        <f t="shared" si="1"/>
        <v>99.85507246376811</v>
      </c>
      <c r="R41" s="260" t="str">
        <f t="shared" si="9"/>
        <v/>
      </c>
      <c r="S41" s="57"/>
    </row>
    <row r="42" spans="1:19" ht="12.95" customHeight="1">
      <c r="B42" s="10"/>
      <c r="C42" s="11"/>
      <c r="D42" s="11"/>
      <c r="E42" s="284">
        <v>821200</v>
      </c>
      <c r="F42" s="310"/>
      <c r="G42" s="11" t="s">
        <v>91</v>
      </c>
      <c r="H42" s="274">
        <v>0</v>
      </c>
      <c r="I42" s="274">
        <v>0</v>
      </c>
      <c r="J42" s="364">
        <f t="shared" ref="J42:J43" si="27">SUM(H42:I42)</f>
        <v>0</v>
      </c>
      <c r="K42" s="274">
        <v>0</v>
      </c>
      <c r="L42" s="274">
        <v>0</v>
      </c>
      <c r="M42" s="364">
        <f t="shared" ref="M42:M43" si="28">SUM(K42:L42)</f>
        <v>0</v>
      </c>
      <c r="N42" s="274">
        <v>0</v>
      </c>
      <c r="O42" s="274">
        <v>0</v>
      </c>
      <c r="P42" s="364">
        <f t="shared" ref="P42:P43" si="29">SUM(N42:O42)</f>
        <v>0</v>
      </c>
      <c r="Q42" s="325" t="str">
        <f t="shared" si="1"/>
        <v/>
      </c>
      <c r="R42" s="260"/>
      <c r="S42" s="57"/>
    </row>
    <row r="43" spans="1:19" s="1" customFormat="1" ht="12.95" customHeight="1">
      <c r="A43" s="259"/>
      <c r="B43" s="10"/>
      <c r="C43" s="11"/>
      <c r="D43" s="11"/>
      <c r="E43" s="284">
        <v>821300</v>
      </c>
      <c r="F43" s="310"/>
      <c r="G43" s="11" t="s">
        <v>92</v>
      </c>
      <c r="H43" s="274">
        <v>1380</v>
      </c>
      <c r="I43" s="274">
        <v>0</v>
      </c>
      <c r="J43" s="364">
        <f t="shared" si="27"/>
        <v>1380</v>
      </c>
      <c r="K43" s="274">
        <v>1380</v>
      </c>
      <c r="L43" s="274">
        <v>0</v>
      </c>
      <c r="M43" s="364">
        <f t="shared" si="28"/>
        <v>1380</v>
      </c>
      <c r="N43" s="274">
        <v>1378</v>
      </c>
      <c r="O43" s="274">
        <v>0</v>
      </c>
      <c r="P43" s="364">
        <f t="shared" si="29"/>
        <v>1378</v>
      </c>
      <c r="Q43" s="325">
        <f t="shared" si="1"/>
        <v>99.85507246376811</v>
      </c>
      <c r="R43" s="260" t="str">
        <f t="shared" si="9"/>
        <v/>
      </c>
      <c r="S43" s="57"/>
    </row>
    <row r="44" spans="1:19" ht="12.95" customHeight="1">
      <c r="B44" s="10"/>
      <c r="C44" s="11"/>
      <c r="D44" s="11"/>
      <c r="E44" s="284"/>
      <c r="F44" s="310"/>
      <c r="G44" s="11"/>
      <c r="H44" s="258"/>
      <c r="I44" s="258"/>
      <c r="J44" s="364"/>
      <c r="K44" s="258"/>
      <c r="L44" s="258"/>
      <c r="M44" s="364"/>
      <c r="N44" s="258"/>
      <c r="O44" s="258"/>
      <c r="P44" s="364"/>
      <c r="Q44" s="325" t="str">
        <f t="shared" si="1"/>
        <v/>
      </c>
      <c r="R44" s="260"/>
      <c r="S44" s="57"/>
    </row>
    <row r="45" spans="1:19" ht="12.95" customHeight="1">
      <c r="B45" s="12"/>
      <c r="C45" s="8"/>
      <c r="D45" s="8"/>
      <c r="E45" s="283">
        <v>823000</v>
      </c>
      <c r="F45" s="309"/>
      <c r="G45" s="8" t="s">
        <v>211</v>
      </c>
      <c r="H45" s="273">
        <f t="shared" ref="H45:P45" si="30">SUM(H46:H47)</f>
        <v>519710</v>
      </c>
      <c r="I45" s="273">
        <f t="shared" si="30"/>
        <v>0</v>
      </c>
      <c r="J45" s="365">
        <f t="shared" si="30"/>
        <v>519710</v>
      </c>
      <c r="K45" s="273">
        <f t="shared" ref="K45:M45" si="31">SUM(K46:K47)</f>
        <v>519710</v>
      </c>
      <c r="L45" s="273">
        <f t="shared" si="31"/>
        <v>0</v>
      </c>
      <c r="M45" s="365">
        <f t="shared" si="31"/>
        <v>519710</v>
      </c>
      <c r="N45" s="273">
        <f t="shared" si="30"/>
        <v>519698</v>
      </c>
      <c r="O45" s="273">
        <f t="shared" si="30"/>
        <v>0</v>
      </c>
      <c r="P45" s="365">
        <f t="shared" si="30"/>
        <v>519698</v>
      </c>
      <c r="Q45" s="324">
        <f t="shared" si="1"/>
        <v>99.997691019991919</v>
      </c>
      <c r="R45" s="260" t="str">
        <f t="shared" si="9"/>
        <v/>
      </c>
      <c r="S45" s="57"/>
    </row>
    <row r="46" spans="1:19" ht="12.95" customHeight="1">
      <c r="B46" s="10"/>
      <c r="C46" s="11"/>
      <c r="D46" s="11"/>
      <c r="E46" s="284">
        <v>823300</v>
      </c>
      <c r="F46" s="310" t="s">
        <v>642</v>
      </c>
      <c r="G46" s="18" t="s">
        <v>586</v>
      </c>
      <c r="H46" s="274">
        <v>89420</v>
      </c>
      <c r="I46" s="274">
        <v>0</v>
      </c>
      <c r="J46" s="364">
        <f t="shared" ref="J46:J47" si="32">SUM(H46:I46)</f>
        <v>89420</v>
      </c>
      <c r="K46" s="274">
        <v>89420</v>
      </c>
      <c r="L46" s="274">
        <v>0</v>
      </c>
      <c r="M46" s="364">
        <f t="shared" ref="M46:M47" si="33">SUM(K46:L46)</f>
        <v>89420</v>
      </c>
      <c r="N46" s="274">
        <v>89415</v>
      </c>
      <c r="O46" s="274">
        <v>0</v>
      </c>
      <c r="P46" s="364">
        <f t="shared" ref="P46:P47" si="34">SUM(N46:O46)</f>
        <v>89415</v>
      </c>
      <c r="Q46" s="325">
        <f t="shared" si="1"/>
        <v>99.994408409751728</v>
      </c>
      <c r="R46" s="260" t="str">
        <f t="shared" si="9"/>
        <v/>
      </c>
      <c r="S46" s="57"/>
    </row>
    <row r="47" spans="1:19" ht="12.95" customHeight="1">
      <c r="B47" s="10"/>
      <c r="C47" s="11"/>
      <c r="D47" s="11"/>
      <c r="E47" s="284">
        <v>823300</v>
      </c>
      <c r="F47" s="310" t="s">
        <v>643</v>
      </c>
      <c r="G47" s="18" t="s">
        <v>585</v>
      </c>
      <c r="H47" s="274">
        <v>430290</v>
      </c>
      <c r="I47" s="274">
        <v>0</v>
      </c>
      <c r="J47" s="364">
        <f t="shared" si="32"/>
        <v>430290</v>
      </c>
      <c r="K47" s="274">
        <v>430290</v>
      </c>
      <c r="L47" s="274">
        <v>0</v>
      </c>
      <c r="M47" s="364">
        <f t="shared" si="33"/>
        <v>430290</v>
      </c>
      <c r="N47" s="274">
        <v>430283</v>
      </c>
      <c r="O47" s="274">
        <v>0</v>
      </c>
      <c r="P47" s="364">
        <f t="shared" si="34"/>
        <v>430283</v>
      </c>
      <c r="Q47" s="325">
        <f t="shared" si="1"/>
        <v>99.998373190174078</v>
      </c>
      <c r="R47" s="260" t="str">
        <f t="shared" si="9"/>
        <v/>
      </c>
      <c r="S47" s="57"/>
    </row>
    <row r="48" spans="1:19" ht="12.95" customHeight="1">
      <c r="B48" s="10"/>
      <c r="C48" s="11"/>
      <c r="D48" s="11"/>
      <c r="E48" s="284"/>
      <c r="F48" s="310"/>
      <c r="G48" s="11"/>
      <c r="H48" s="264"/>
      <c r="I48" s="264"/>
      <c r="J48" s="375"/>
      <c r="K48" s="264"/>
      <c r="L48" s="264"/>
      <c r="M48" s="375"/>
      <c r="N48" s="264"/>
      <c r="O48" s="264"/>
      <c r="P48" s="375"/>
      <c r="Q48" s="325" t="str">
        <f t="shared" si="1"/>
        <v/>
      </c>
      <c r="R48" s="260"/>
    </row>
    <row r="49" spans="1:18" ht="12.95" customHeight="1">
      <c r="B49" s="12"/>
      <c r="C49" s="8"/>
      <c r="D49" s="8"/>
      <c r="E49" s="283"/>
      <c r="F49" s="309"/>
      <c r="G49" s="8" t="s">
        <v>93</v>
      </c>
      <c r="H49" s="252">
        <v>15</v>
      </c>
      <c r="I49" s="252"/>
      <c r="J49" s="382">
        <v>15</v>
      </c>
      <c r="K49" s="252"/>
      <c r="L49" s="252"/>
      <c r="M49" s="382"/>
      <c r="N49" s="252">
        <v>14</v>
      </c>
      <c r="O49" s="252"/>
      <c r="P49" s="382">
        <v>14</v>
      </c>
      <c r="Q49" s="325" t="str">
        <f t="shared" si="1"/>
        <v/>
      </c>
      <c r="R49" s="260"/>
    </row>
    <row r="50" spans="1:18" ht="12.95" customHeight="1">
      <c r="B50" s="12"/>
      <c r="C50" s="8"/>
      <c r="D50" s="8"/>
      <c r="E50" s="283"/>
      <c r="F50" s="309"/>
      <c r="G50" s="8" t="s">
        <v>113</v>
      </c>
      <c r="H50" s="266">
        <f t="shared" ref="H50:J50" si="35">H8+H11+H16+H19+H32+H37+H41+H45</f>
        <v>1431070</v>
      </c>
      <c r="I50" s="266">
        <f t="shared" si="35"/>
        <v>0</v>
      </c>
      <c r="J50" s="365">
        <f t="shared" si="35"/>
        <v>1431070</v>
      </c>
      <c r="K50" s="266">
        <f t="shared" ref="K50:M50" si="36">K8+K11+K16+K19+K32+K37+K41+K45</f>
        <v>1431070</v>
      </c>
      <c r="L50" s="266">
        <f t="shared" si="36"/>
        <v>0</v>
      </c>
      <c r="M50" s="365">
        <f t="shared" si="36"/>
        <v>1431070</v>
      </c>
      <c r="N50" s="266">
        <f t="shared" ref="N50:P50" si="37">N8+N11+N16+N19+N32+N37+N41+N45</f>
        <v>1416548</v>
      </c>
      <c r="O50" s="266">
        <f t="shared" si="37"/>
        <v>0</v>
      </c>
      <c r="P50" s="365">
        <f t="shared" si="37"/>
        <v>1416548</v>
      </c>
      <c r="Q50" s="324">
        <f t="shared" si="1"/>
        <v>98.985234824292306</v>
      </c>
      <c r="R50" s="260" t="str">
        <f t="shared" si="9"/>
        <v/>
      </c>
    </row>
    <row r="51" spans="1:18" s="1" customFormat="1" ht="12.95" customHeight="1">
      <c r="A51" s="259"/>
      <c r="B51" s="12"/>
      <c r="C51" s="8"/>
      <c r="D51" s="8"/>
      <c r="E51" s="283"/>
      <c r="F51" s="309"/>
      <c r="G51" s="8" t="s">
        <v>94</v>
      </c>
      <c r="H51" s="266">
        <f t="shared" ref="H51:J52" si="38">H50</f>
        <v>1431070</v>
      </c>
      <c r="I51" s="266">
        <f t="shared" si="38"/>
        <v>0</v>
      </c>
      <c r="J51" s="365">
        <f t="shared" si="38"/>
        <v>1431070</v>
      </c>
      <c r="K51" s="266">
        <f t="shared" ref="K51:M51" si="39">K50</f>
        <v>1431070</v>
      </c>
      <c r="L51" s="266">
        <f t="shared" si="39"/>
        <v>0</v>
      </c>
      <c r="M51" s="365">
        <f t="shared" si="39"/>
        <v>1431070</v>
      </c>
      <c r="N51" s="266">
        <f t="shared" ref="N51:P51" si="40">N50</f>
        <v>1416548</v>
      </c>
      <c r="O51" s="266">
        <f t="shared" si="40"/>
        <v>0</v>
      </c>
      <c r="P51" s="365">
        <f t="shared" si="40"/>
        <v>1416548</v>
      </c>
      <c r="Q51" s="324">
        <f t="shared" si="1"/>
        <v>98.985234824292306</v>
      </c>
      <c r="R51" s="260" t="str">
        <f t="shared" si="9"/>
        <v/>
      </c>
    </row>
    <row r="52" spans="1:18" s="1" customFormat="1" ht="12.95" customHeight="1">
      <c r="A52" s="259"/>
      <c r="B52" s="12"/>
      <c r="C52" s="8"/>
      <c r="D52" s="8"/>
      <c r="E52" s="283"/>
      <c r="F52" s="309"/>
      <c r="G52" s="8" t="s">
        <v>95</v>
      </c>
      <c r="H52" s="266">
        <f t="shared" si="38"/>
        <v>1431070</v>
      </c>
      <c r="I52" s="266">
        <f t="shared" si="38"/>
        <v>0</v>
      </c>
      <c r="J52" s="365">
        <f t="shared" si="38"/>
        <v>1431070</v>
      </c>
      <c r="K52" s="266">
        <f t="shared" ref="K52:M52" si="41">K51</f>
        <v>1431070</v>
      </c>
      <c r="L52" s="266">
        <f t="shared" si="41"/>
        <v>0</v>
      </c>
      <c r="M52" s="365">
        <f t="shared" si="41"/>
        <v>1431070</v>
      </c>
      <c r="N52" s="266">
        <f t="shared" ref="N52:P52" si="42">N51</f>
        <v>1416548</v>
      </c>
      <c r="O52" s="266">
        <f t="shared" si="42"/>
        <v>0</v>
      </c>
      <c r="P52" s="365">
        <f t="shared" si="42"/>
        <v>1416548</v>
      </c>
      <c r="Q52" s="324">
        <f t="shared" si="1"/>
        <v>98.985234824292306</v>
      </c>
      <c r="R52" s="260" t="str">
        <f t="shared" si="9"/>
        <v/>
      </c>
    </row>
    <row r="53" spans="1:18" s="1" customFormat="1" ht="12.95" customHeight="1" thickBot="1">
      <c r="A53" s="259"/>
      <c r="B53" s="15"/>
      <c r="C53" s="16"/>
      <c r="D53" s="16"/>
      <c r="E53" s="285"/>
      <c r="F53" s="311"/>
      <c r="G53" s="16"/>
      <c r="H53" s="16"/>
      <c r="I53" s="16"/>
      <c r="J53" s="372"/>
      <c r="K53" s="16"/>
      <c r="L53" s="16"/>
      <c r="M53" s="372"/>
      <c r="N53" s="16"/>
      <c r="O53" s="16"/>
      <c r="P53" s="372"/>
      <c r="Q53" s="327" t="str">
        <f t="shared" si="1"/>
        <v/>
      </c>
      <c r="R53" s="260"/>
    </row>
    <row r="54" spans="1:18" s="1" customFormat="1" ht="12.95" customHeight="1">
      <c r="A54" s="259"/>
      <c r="B54" s="9"/>
      <c r="C54" s="9"/>
      <c r="D54" s="9"/>
      <c r="E54" s="286"/>
      <c r="F54" s="312"/>
      <c r="G54" s="9"/>
      <c r="H54" s="262"/>
      <c r="I54" s="262"/>
      <c r="J54" s="369"/>
      <c r="K54" s="262"/>
      <c r="L54" s="262"/>
      <c r="M54" s="369"/>
      <c r="N54" s="262"/>
      <c r="O54" s="262"/>
      <c r="P54" s="369"/>
      <c r="Q54" s="328" t="str">
        <f t="shared" si="1"/>
        <v/>
      </c>
      <c r="R54" s="260"/>
    </row>
    <row r="55" spans="1:18" ht="12.95" customHeight="1">
      <c r="E55" s="286"/>
      <c r="F55" s="312"/>
      <c r="J55" s="369"/>
      <c r="M55" s="369"/>
      <c r="P55" s="369"/>
      <c r="Q55" s="328" t="str">
        <f t="shared" si="1"/>
        <v/>
      </c>
      <c r="R55" s="260"/>
    </row>
    <row r="56" spans="1:18" ht="12.95" customHeight="1">
      <c r="E56" s="286"/>
      <c r="F56" s="312"/>
      <c r="J56" s="369"/>
      <c r="M56" s="369"/>
      <c r="P56" s="369"/>
      <c r="Q56" s="328" t="str">
        <f t="shared" si="1"/>
        <v/>
      </c>
      <c r="R56" s="260"/>
    </row>
    <row r="57" spans="1:18" ht="12.95" customHeight="1">
      <c r="E57" s="286"/>
      <c r="F57" s="312"/>
      <c r="J57" s="369"/>
      <c r="M57" s="369"/>
      <c r="P57" s="369"/>
      <c r="Q57" s="328" t="str">
        <f t="shared" si="1"/>
        <v/>
      </c>
      <c r="R57" s="260"/>
    </row>
    <row r="58" spans="1:18" ht="12.95" customHeight="1">
      <c r="E58" s="286"/>
      <c r="F58" s="312"/>
      <c r="J58" s="369"/>
      <c r="M58" s="369"/>
      <c r="P58" s="369"/>
      <c r="Q58" s="328" t="str">
        <f t="shared" ref="Q58:Q66" si="43">IF(J58=0,"",P58/J58*100)</f>
        <v/>
      </c>
      <c r="R58" s="260"/>
    </row>
    <row r="59" spans="1:18" ht="12.95" customHeight="1">
      <c r="E59" s="286"/>
      <c r="F59" s="312"/>
      <c r="J59" s="369"/>
      <c r="M59" s="369"/>
      <c r="P59" s="369"/>
      <c r="Q59" s="328" t="str">
        <f t="shared" si="43"/>
        <v/>
      </c>
      <c r="R59" s="260"/>
    </row>
    <row r="60" spans="1:18" ht="17.100000000000001" customHeight="1">
      <c r="E60" s="286"/>
      <c r="F60" s="312"/>
      <c r="J60" s="369"/>
      <c r="M60" s="369"/>
      <c r="P60" s="369"/>
      <c r="Q60" s="328" t="str">
        <f t="shared" si="43"/>
        <v/>
      </c>
      <c r="R60" s="260"/>
    </row>
    <row r="61" spans="1:18" ht="14.25">
      <c r="E61" s="286"/>
      <c r="F61" s="312"/>
      <c r="J61" s="369"/>
      <c r="M61" s="369"/>
      <c r="P61" s="369"/>
      <c r="Q61" s="328" t="str">
        <f t="shared" si="43"/>
        <v/>
      </c>
      <c r="R61" s="260"/>
    </row>
    <row r="62" spans="1:18" ht="14.25">
      <c r="E62" s="286"/>
      <c r="F62" s="312"/>
      <c r="J62" s="369"/>
      <c r="M62" s="369"/>
      <c r="P62" s="369"/>
      <c r="Q62" s="328" t="str">
        <f t="shared" si="43"/>
        <v/>
      </c>
      <c r="R62" s="260"/>
    </row>
    <row r="63" spans="1:18" ht="14.25">
      <c r="E63" s="286"/>
      <c r="F63" s="312"/>
      <c r="J63" s="369"/>
      <c r="M63" s="369"/>
      <c r="P63" s="369"/>
      <c r="Q63" s="328" t="str">
        <f t="shared" si="43"/>
        <v/>
      </c>
      <c r="R63" s="260"/>
    </row>
    <row r="64" spans="1:18" ht="14.25">
      <c r="E64" s="286"/>
      <c r="F64" s="312"/>
      <c r="J64" s="369"/>
      <c r="M64" s="369"/>
      <c r="P64" s="369"/>
      <c r="Q64" s="328" t="str">
        <f t="shared" si="43"/>
        <v/>
      </c>
      <c r="R64" s="260"/>
    </row>
    <row r="65" spans="5:18" ht="14.25">
      <c r="E65" s="286"/>
      <c r="F65" s="312"/>
      <c r="J65" s="369"/>
      <c r="M65" s="369"/>
      <c r="P65" s="369"/>
      <c r="Q65" s="328" t="str">
        <f t="shared" si="43"/>
        <v/>
      </c>
      <c r="R65" s="260"/>
    </row>
    <row r="66" spans="5:18" ht="14.25">
      <c r="E66" s="286"/>
      <c r="F66" s="312"/>
      <c r="J66" s="369"/>
      <c r="M66" s="369"/>
      <c r="P66" s="369"/>
      <c r="Q66" s="328" t="str">
        <f t="shared" si="43"/>
        <v/>
      </c>
      <c r="R66" s="260"/>
    </row>
    <row r="67" spans="5:18" ht="14.25">
      <c r="E67" s="286"/>
      <c r="F67" s="312"/>
      <c r="J67" s="369"/>
      <c r="M67" s="369"/>
      <c r="P67" s="369"/>
      <c r="R67" s="260"/>
    </row>
    <row r="68" spans="5:18" ht="14.25">
      <c r="E68" s="286"/>
      <c r="F68" s="312"/>
      <c r="J68" s="369"/>
      <c r="M68" s="369"/>
      <c r="P68" s="369"/>
      <c r="R68" s="260"/>
    </row>
    <row r="69" spans="5:18" ht="14.25">
      <c r="E69" s="286"/>
      <c r="F69" s="312"/>
      <c r="J69" s="369"/>
      <c r="M69" s="369"/>
      <c r="P69" s="369"/>
      <c r="R69" s="260"/>
    </row>
    <row r="70" spans="5:18" ht="14.25">
      <c r="E70" s="286"/>
      <c r="F70" s="312"/>
      <c r="J70" s="369"/>
      <c r="M70" s="369"/>
      <c r="P70" s="369"/>
      <c r="R70" s="260"/>
    </row>
    <row r="71" spans="5:18" ht="14.25">
      <c r="E71" s="286"/>
      <c r="F71" s="312"/>
      <c r="J71" s="369"/>
      <c r="M71" s="369"/>
      <c r="P71" s="369"/>
      <c r="R71" s="260" t="str">
        <f t="shared" ref="R71" si="44">IF(Q71&lt;100,"","PR")</f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0"/>
  <dimension ref="A1:S96"/>
  <sheetViews>
    <sheetView topLeftCell="A10" zoomScaleNormal="100" zoomScaleSheetLayoutView="13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137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138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260850</v>
      </c>
      <c r="I8" s="194">
        <f t="shared" si="0"/>
        <v>0</v>
      </c>
      <c r="J8" s="362">
        <f t="shared" si="0"/>
        <v>260850</v>
      </c>
      <c r="K8" s="194">
        <f t="shared" ref="K8:M8" si="1">SUM(K9:K12)</f>
        <v>260850</v>
      </c>
      <c r="L8" s="194">
        <f t="shared" si="1"/>
        <v>0</v>
      </c>
      <c r="M8" s="362">
        <f t="shared" si="1"/>
        <v>260850</v>
      </c>
      <c r="N8" s="194">
        <f t="shared" si="0"/>
        <v>257996</v>
      </c>
      <c r="O8" s="194">
        <f t="shared" si="0"/>
        <v>0</v>
      </c>
      <c r="P8" s="362">
        <f t="shared" si="0"/>
        <v>257996</v>
      </c>
      <c r="Q8" s="324">
        <f>IF(M8=0,"",P8/M8*100)</f>
        <v>98.905884608012258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217370</v>
      </c>
      <c r="I9" s="193">
        <v>0</v>
      </c>
      <c r="J9" s="363">
        <f>SUM(H9:I9)</f>
        <v>217370</v>
      </c>
      <c r="K9" s="193">
        <v>217370</v>
      </c>
      <c r="L9" s="193">
        <v>0</v>
      </c>
      <c r="M9" s="363">
        <f>SUM(K9:L9)</f>
        <v>217370</v>
      </c>
      <c r="N9" s="193">
        <v>216353</v>
      </c>
      <c r="O9" s="193">
        <v>0</v>
      </c>
      <c r="P9" s="363">
        <f>SUM(N9:O9)</f>
        <v>216353</v>
      </c>
      <c r="Q9" s="325">
        <f t="shared" ref="Q9:Q57" si="2">IF(M9=0,"",P9/M9*100)</f>
        <v>99.532134149146614</v>
      </c>
      <c r="R9" s="259" t="str">
        <f t="shared" ref="R9:R40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43480</v>
      </c>
      <c r="I10" s="193">
        <v>0</v>
      </c>
      <c r="J10" s="363">
        <f t="shared" ref="J10:J11" si="4">SUM(H10:I10)</f>
        <v>43480</v>
      </c>
      <c r="K10" s="193">
        <v>43480</v>
      </c>
      <c r="L10" s="193">
        <v>0</v>
      </c>
      <c r="M10" s="363">
        <f t="shared" ref="M10:M11" si="5">SUM(K10:L10)</f>
        <v>43480</v>
      </c>
      <c r="N10" s="193">
        <v>41643</v>
      </c>
      <c r="O10" s="193">
        <v>0</v>
      </c>
      <c r="P10" s="363">
        <f t="shared" ref="P10:P11" si="6">SUM(N10:O10)</f>
        <v>41643</v>
      </c>
      <c r="Q10" s="325">
        <f t="shared" si="2"/>
        <v>95.775068997240112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23530</v>
      </c>
      <c r="I13" s="194">
        <f t="shared" si="7"/>
        <v>0</v>
      </c>
      <c r="J13" s="362">
        <f t="shared" si="7"/>
        <v>23530</v>
      </c>
      <c r="K13" s="194">
        <f t="shared" si="7"/>
        <v>23530</v>
      </c>
      <c r="L13" s="194">
        <f t="shared" si="7"/>
        <v>0</v>
      </c>
      <c r="M13" s="362">
        <f t="shared" si="7"/>
        <v>23530</v>
      </c>
      <c r="N13" s="194">
        <f t="shared" si="7"/>
        <v>23220</v>
      </c>
      <c r="O13" s="194">
        <f t="shared" si="7"/>
        <v>0</v>
      </c>
      <c r="P13" s="362">
        <f t="shared" si="7"/>
        <v>23220</v>
      </c>
      <c r="Q13" s="324">
        <f t="shared" si="2"/>
        <v>98.68253293667658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v>23530</v>
      </c>
      <c r="I14" s="193">
        <v>0</v>
      </c>
      <c r="J14" s="363">
        <f>SUM(H14:I14)</f>
        <v>23530</v>
      </c>
      <c r="K14" s="193">
        <v>23530</v>
      </c>
      <c r="L14" s="193">
        <v>0</v>
      </c>
      <c r="M14" s="363">
        <f>SUM(K14:L14)</f>
        <v>23530</v>
      </c>
      <c r="N14" s="193">
        <v>23220</v>
      </c>
      <c r="O14" s="193">
        <v>0</v>
      </c>
      <c r="P14" s="363">
        <f>SUM(N14:O14)</f>
        <v>23220</v>
      </c>
      <c r="Q14" s="325">
        <f t="shared" si="2"/>
        <v>98.68253293667658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57"/>
      <c r="I15" s="257"/>
      <c r="J15" s="364"/>
      <c r="K15" s="257"/>
      <c r="L15" s="257"/>
      <c r="M15" s="364"/>
      <c r="N15" s="257"/>
      <c r="O15" s="257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75110</v>
      </c>
      <c r="I16" s="271">
        <f t="shared" si="8"/>
        <v>0</v>
      </c>
      <c r="J16" s="365">
        <f t="shared" si="8"/>
        <v>75110</v>
      </c>
      <c r="K16" s="271">
        <f t="shared" ref="K16:M16" si="9">SUM(K17:K26)</f>
        <v>75110</v>
      </c>
      <c r="L16" s="271">
        <f t="shared" si="9"/>
        <v>0</v>
      </c>
      <c r="M16" s="365">
        <f t="shared" si="9"/>
        <v>75110</v>
      </c>
      <c r="N16" s="271">
        <f t="shared" si="8"/>
        <v>73220</v>
      </c>
      <c r="O16" s="271">
        <f t="shared" si="8"/>
        <v>0</v>
      </c>
      <c r="P16" s="365">
        <f t="shared" si="8"/>
        <v>73220</v>
      </c>
      <c r="Q16" s="324">
        <f t="shared" si="2"/>
        <v>97.483690587138867</v>
      </c>
      <c r="R16" s="259" t="str">
        <f t="shared" si="3"/>
        <v/>
      </c>
      <c r="S16" s="58"/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0">
        <v>3500</v>
      </c>
      <c r="I17" s="340">
        <v>0</v>
      </c>
      <c r="J17" s="363">
        <f t="shared" ref="J17:J26" si="10">SUM(H17:I17)</f>
        <v>3500</v>
      </c>
      <c r="K17" s="340">
        <v>3500</v>
      </c>
      <c r="L17" s="340">
        <v>0</v>
      </c>
      <c r="M17" s="363">
        <f t="shared" ref="M17:M26" si="11">SUM(K17:L17)</f>
        <v>3500</v>
      </c>
      <c r="N17" s="340">
        <v>2675</v>
      </c>
      <c r="O17" s="340">
        <v>0</v>
      </c>
      <c r="P17" s="363">
        <f t="shared" ref="P17:P26" si="12">SUM(N17:O17)</f>
        <v>2675</v>
      </c>
      <c r="Q17" s="325">
        <f t="shared" si="2"/>
        <v>76.428571428571416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0</v>
      </c>
      <c r="I18" s="340">
        <v>0</v>
      </c>
      <c r="J18" s="363">
        <f t="shared" si="10"/>
        <v>0</v>
      </c>
      <c r="K18" s="340">
        <v>0</v>
      </c>
      <c r="L18" s="340">
        <v>0</v>
      </c>
      <c r="M18" s="363">
        <f t="shared" si="11"/>
        <v>0</v>
      </c>
      <c r="N18" s="340">
        <v>0</v>
      </c>
      <c r="O18" s="340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0">
        <v>16000</v>
      </c>
      <c r="I19" s="340">
        <v>0</v>
      </c>
      <c r="J19" s="363">
        <f t="shared" si="10"/>
        <v>16000</v>
      </c>
      <c r="K19" s="340">
        <v>16000</v>
      </c>
      <c r="L19" s="340">
        <v>0</v>
      </c>
      <c r="M19" s="363">
        <f t="shared" si="11"/>
        <v>16000</v>
      </c>
      <c r="N19" s="340">
        <v>15675</v>
      </c>
      <c r="O19" s="340">
        <v>0</v>
      </c>
      <c r="P19" s="363">
        <f t="shared" si="12"/>
        <v>15675</v>
      </c>
      <c r="Q19" s="325">
        <f t="shared" si="2"/>
        <v>97.96875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2">
        <v>430</v>
      </c>
      <c r="I20" s="342">
        <v>0</v>
      </c>
      <c r="J20" s="363">
        <f t="shared" si="10"/>
        <v>430</v>
      </c>
      <c r="K20" s="342">
        <v>430</v>
      </c>
      <c r="L20" s="342">
        <v>0</v>
      </c>
      <c r="M20" s="363">
        <f t="shared" si="11"/>
        <v>430</v>
      </c>
      <c r="N20" s="342">
        <v>361</v>
      </c>
      <c r="O20" s="342">
        <v>0</v>
      </c>
      <c r="P20" s="363">
        <f t="shared" si="12"/>
        <v>361</v>
      </c>
      <c r="Q20" s="325">
        <f t="shared" si="2"/>
        <v>83.95348837209302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2">
        <v>0</v>
      </c>
      <c r="I21" s="342">
        <v>0</v>
      </c>
      <c r="J21" s="363">
        <f t="shared" si="10"/>
        <v>0</v>
      </c>
      <c r="K21" s="342">
        <v>0</v>
      </c>
      <c r="L21" s="342">
        <v>0</v>
      </c>
      <c r="M21" s="363">
        <f t="shared" si="11"/>
        <v>0</v>
      </c>
      <c r="N21" s="342">
        <v>0</v>
      </c>
      <c r="O21" s="342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2">
        <v>0</v>
      </c>
      <c r="I22" s="342">
        <v>0</v>
      </c>
      <c r="J22" s="363">
        <f t="shared" si="10"/>
        <v>0</v>
      </c>
      <c r="K22" s="342">
        <v>0</v>
      </c>
      <c r="L22" s="342">
        <v>0</v>
      </c>
      <c r="M22" s="363">
        <f t="shared" si="11"/>
        <v>0</v>
      </c>
      <c r="N22" s="342">
        <v>0</v>
      </c>
      <c r="O22" s="342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2">
        <v>180</v>
      </c>
      <c r="I23" s="342">
        <v>0</v>
      </c>
      <c r="J23" s="363">
        <f t="shared" si="10"/>
        <v>180</v>
      </c>
      <c r="K23" s="342">
        <v>180</v>
      </c>
      <c r="L23" s="342">
        <v>0</v>
      </c>
      <c r="M23" s="363">
        <f t="shared" si="11"/>
        <v>180</v>
      </c>
      <c r="N23" s="342">
        <v>177</v>
      </c>
      <c r="O23" s="342">
        <v>0</v>
      </c>
      <c r="P23" s="363">
        <f t="shared" si="12"/>
        <v>177</v>
      </c>
      <c r="Q23" s="325">
        <f t="shared" si="2"/>
        <v>98.333333333333329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2">
        <v>0</v>
      </c>
      <c r="I24" s="342">
        <v>0</v>
      </c>
      <c r="J24" s="363">
        <f t="shared" si="10"/>
        <v>0</v>
      </c>
      <c r="K24" s="342">
        <v>0</v>
      </c>
      <c r="L24" s="342">
        <v>0</v>
      </c>
      <c r="M24" s="363">
        <f t="shared" si="11"/>
        <v>0</v>
      </c>
      <c r="N24" s="342">
        <v>0</v>
      </c>
      <c r="O24" s="342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55000</v>
      </c>
      <c r="I25" s="343">
        <v>0</v>
      </c>
      <c r="J25" s="363">
        <f t="shared" si="10"/>
        <v>55000</v>
      </c>
      <c r="K25" s="343">
        <v>55000</v>
      </c>
      <c r="L25" s="343">
        <v>0</v>
      </c>
      <c r="M25" s="363">
        <f t="shared" si="11"/>
        <v>55000</v>
      </c>
      <c r="N25" s="343">
        <v>54332</v>
      </c>
      <c r="O25" s="343">
        <v>0</v>
      </c>
      <c r="P25" s="363">
        <f t="shared" si="12"/>
        <v>54332</v>
      </c>
      <c r="Q25" s="325">
        <f t="shared" si="2"/>
        <v>98.785454545454542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2">
        <v>0</v>
      </c>
      <c r="I26" s="342">
        <v>0</v>
      </c>
      <c r="J26" s="363">
        <f t="shared" si="10"/>
        <v>0</v>
      </c>
      <c r="K26" s="342">
        <v>0</v>
      </c>
      <c r="L26" s="342">
        <v>0</v>
      </c>
      <c r="M26" s="363">
        <f t="shared" si="11"/>
        <v>0</v>
      </c>
      <c r="N26" s="342">
        <v>0</v>
      </c>
      <c r="O26" s="342">
        <v>0</v>
      </c>
      <c r="P26" s="363">
        <f t="shared" si="12"/>
        <v>0</v>
      </c>
      <c r="Q26" s="325" t="str">
        <f t="shared" si="2"/>
        <v/>
      </c>
      <c r="R26" s="259"/>
    </row>
    <row r="27" spans="1:18" ht="12.95" customHeight="1">
      <c r="B27" s="10"/>
      <c r="C27" s="11"/>
      <c r="D27" s="11"/>
      <c r="E27" s="284"/>
      <c r="F27" s="310"/>
      <c r="G27" s="11"/>
      <c r="H27" s="273"/>
      <c r="I27" s="273"/>
      <c r="J27" s="365"/>
      <c r="K27" s="273"/>
      <c r="L27" s="273"/>
      <c r="M27" s="365"/>
      <c r="N27" s="273"/>
      <c r="O27" s="273"/>
      <c r="P27" s="365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614000</v>
      </c>
      <c r="F28" s="309"/>
      <c r="G28" s="8" t="s">
        <v>202</v>
      </c>
      <c r="H28" s="273">
        <f t="shared" ref="H28:I28" si="13">SUM(H29:H32)</f>
        <v>4038180</v>
      </c>
      <c r="I28" s="273">
        <f t="shared" si="13"/>
        <v>261820</v>
      </c>
      <c r="J28" s="365">
        <f t="shared" ref="J28:O28" si="14">SUM(J29:J32)</f>
        <v>4300000</v>
      </c>
      <c r="K28" s="273">
        <f t="shared" si="14"/>
        <v>4288180</v>
      </c>
      <c r="L28" s="273">
        <f t="shared" si="14"/>
        <v>261820</v>
      </c>
      <c r="M28" s="365">
        <f t="shared" ref="M28" si="15">SUM(M29:M32)</f>
        <v>4550000</v>
      </c>
      <c r="N28" s="273">
        <f t="shared" si="14"/>
        <v>4288517</v>
      </c>
      <c r="O28" s="273">
        <f t="shared" si="14"/>
        <v>260510</v>
      </c>
      <c r="P28" s="365">
        <f t="shared" ref="P28" si="16">SUM(P29:P32)</f>
        <v>4549027</v>
      </c>
      <c r="Q28" s="324">
        <f t="shared" si="2"/>
        <v>99.978615384615381</v>
      </c>
      <c r="R28" s="259" t="str">
        <f t="shared" si="3"/>
        <v/>
      </c>
    </row>
    <row r="29" spans="1:18" ht="12.95" customHeight="1">
      <c r="B29" s="10"/>
      <c r="C29" s="11"/>
      <c r="D29" s="22"/>
      <c r="E29" s="284">
        <v>614100</v>
      </c>
      <c r="F29" s="310" t="s">
        <v>644</v>
      </c>
      <c r="G29" s="500" t="s">
        <v>753</v>
      </c>
      <c r="H29" s="274">
        <v>720000</v>
      </c>
      <c r="I29" s="274">
        <v>0</v>
      </c>
      <c r="J29" s="363">
        <f t="shared" ref="J29:J32" si="17">SUM(H29:I29)</f>
        <v>720000</v>
      </c>
      <c r="K29" s="274">
        <v>1044000</v>
      </c>
      <c r="L29" s="274">
        <v>0</v>
      </c>
      <c r="M29" s="363">
        <f t="shared" ref="M29" si="18">SUM(K29:L29)</f>
        <v>1044000</v>
      </c>
      <c r="N29" s="274">
        <v>1044000</v>
      </c>
      <c r="O29" s="274">
        <v>0</v>
      </c>
      <c r="P29" s="363">
        <f t="shared" ref="P29" si="19">SUM(N29:O29)</f>
        <v>1044000</v>
      </c>
      <c r="Q29" s="325">
        <f t="shared" si="2"/>
        <v>100</v>
      </c>
      <c r="R29" s="259" t="str">
        <f t="shared" si="3"/>
        <v/>
      </c>
    </row>
    <row r="30" spans="1:18" ht="12.95" customHeight="1">
      <c r="B30" s="10"/>
      <c r="C30" s="11"/>
      <c r="D30" s="11"/>
      <c r="E30" s="284">
        <v>614200</v>
      </c>
      <c r="F30" s="310"/>
      <c r="G30" s="18" t="s">
        <v>105</v>
      </c>
      <c r="H30" s="274">
        <v>0</v>
      </c>
      <c r="I30" s="274">
        <v>0</v>
      </c>
      <c r="J30" s="363">
        <f>SUM(H30:I30)</f>
        <v>0</v>
      </c>
      <c r="K30" s="274">
        <v>0</v>
      </c>
      <c r="L30" s="274">
        <v>0</v>
      </c>
      <c r="M30" s="363">
        <f>SUM(K30:L30)</f>
        <v>0</v>
      </c>
      <c r="N30" s="274">
        <v>0</v>
      </c>
      <c r="O30" s="274">
        <v>0</v>
      </c>
      <c r="P30" s="363">
        <f>SUM(N30:O30)</f>
        <v>0</v>
      </c>
      <c r="Q30" s="325" t="str">
        <f t="shared" si="2"/>
        <v/>
      </c>
      <c r="R30" s="259"/>
    </row>
    <row r="31" spans="1:18" s="262" customFormat="1" ht="12.95" customHeight="1">
      <c r="B31" s="263"/>
      <c r="C31" s="264"/>
      <c r="D31" s="264"/>
      <c r="E31" s="284">
        <v>614200</v>
      </c>
      <c r="F31" s="313" t="s">
        <v>759</v>
      </c>
      <c r="G31" s="268" t="s">
        <v>665</v>
      </c>
      <c r="H31" s="274">
        <v>60000</v>
      </c>
      <c r="I31" s="274">
        <v>0</v>
      </c>
      <c r="J31" s="363">
        <f t="shared" si="17"/>
        <v>60000</v>
      </c>
      <c r="K31" s="274">
        <v>60000</v>
      </c>
      <c r="L31" s="274">
        <v>0</v>
      </c>
      <c r="M31" s="363">
        <f t="shared" ref="M31:M32" si="20">SUM(K31:L31)</f>
        <v>60000</v>
      </c>
      <c r="N31" s="274">
        <v>60000</v>
      </c>
      <c r="O31" s="274">
        <v>0</v>
      </c>
      <c r="P31" s="363">
        <f t="shared" ref="P31:P32" si="21">SUM(N31:O31)</f>
        <v>60000</v>
      </c>
      <c r="Q31" s="325">
        <f t="shared" si="2"/>
        <v>100</v>
      </c>
      <c r="R31" s="259"/>
    </row>
    <row r="32" spans="1:18" s="262" customFormat="1" ht="12.95" customHeight="1">
      <c r="B32" s="263"/>
      <c r="C32" s="264"/>
      <c r="D32" s="264"/>
      <c r="E32" s="284">
        <v>614200</v>
      </c>
      <c r="F32" s="313" t="s">
        <v>760</v>
      </c>
      <c r="G32" s="268" t="s">
        <v>666</v>
      </c>
      <c r="H32" s="274">
        <v>3258180</v>
      </c>
      <c r="I32" s="274">
        <v>261820</v>
      </c>
      <c r="J32" s="363">
        <f t="shared" si="17"/>
        <v>3520000</v>
      </c>
      <c r="K32" s="274">
        <f>3258180-74000</f>
        <v>3184180</v>
      </c>
      <c r="L32" s="274">
        <v>261820</v>
      </c>
      <c r="M32" s="363">
        <f t="shared" si="20"/>
        <v>3446000</v>
      </c>
      <c r="N32" s="274">
        <f>3445027-260510</f>
        <v>3184517</v>
      </c>
      <c r="O32" s="274">
        <v>260510</v>
      </c>
      <c r="P32" s="363">
        <f t="shared" si="21"/>
        <v>3445027</v>
      </c>
      <c r="Q32" s="325">
        <f t="shared" si="2"/>
        <v>99.971764364480549</v>
      </c>
      <c r="R32" s="259" t="str">
        <f t="shared" si="3"/>
        <v/>
      </c>
    </row>
    <row r="33" spans="1:18" ht="12.95" customHeight="1">
      <c r="B33" s="10"/>
      <c r="C33" s="11"/>
      <c r="D33" s="11"/>
      <c r="E33" s="284"/>
      <c r="F33" s="310"/>
      <c r="G33" s="11"/>
      <c r="H33" s="258"/>
      <c r="I33" s="258"/>
      <c r="J33" s="364"/>
      <c r="K33" s="258"/>
      <c r="L33" s="258"/>
      <c r="M33" s="364"/>
      <c r="N33" s="258"/>
      <c r="O33" s="258"/>
      <c r="P33" s="364"/>
      <c r="Q33" s="325" t="str">
        <f t="shared" si="2"/>
        <v/>
      </c>
      <c r="R33" s="259"/>
    </row>
    <row r="34" spans="1:18" ht="12.95" customHeight="1">
      <c r="B34" s="12"/>
      <c r="C34" s="8"/>
      <c r="D34" s="8"/>
      <c r="E34" s="283">
        <v>821000</v>
      </c>
      <c r="F34" s="309"/>
      <c r="G34" s="8" t="s">
        <v>90</v>
      </c>
      <c r="H34" s="273">
        <f t="shared" ref="H34:P34" si="22">H35+H36</f>
        <v>1500</v>
      </c>
      <c r="I34" s="273">
        <f t="shared" si="22"/>
        <v>0</v>
      </c>
      <c r="J34" s="365">
        <f t="shared" si="22"/>
        <v>1500</v>
      </c>
      <c r="K34" s="273">
        <f t="shared" ref="K34:M34" si="23">K35+K36</f>
        <v>1500</v>
      </c>
      <c r="L34" s="273">
        <f t="shared" si="23"/>
        <v>0</v>
      </c>
      <c r="M34" s="365">
        <f t="shared" si="23"/>
        <v>1500</v>
      </c>
      <c r="N34" s="273">
        <f t="shared" si="22"/>
        <v>1449</v>
      </c>
      <c r="O34" s="273">
        <f t="shared" si="22"/>
        <v>0</v>
      </c>
      <c r="P34" s="365">
        <f t="shared" si="22"/>
        <v>1449</v>
      </c>
      <c r="Q34" s="324">
        <f t="shared" si="2"/>
        <v>96.6</v>
      </c>
      <c r="R34" s="259" t="str">
        <f t="shared" si="3"/>
        <v/>
      </c>
    </row>
    <row r="35" spans="1:18" s="1" customFormat="1" ht="12.95" customHeight="1">
      <c r="A35" s="259"/>
      <c r="B35" s="10"/>
      <c r="C35" s="11"/>
      <c r="D35" s="11"/>
      <c r="E35" s="284">
        <v>821200</v>
      </c>
      <c r="F35" s="310"/>
      <c r="G35" s="11" t="s">
        <v>91</v>
      </c>
      <c r="H35" s="258">
        <v>0</v>
      </c>
      <c r="I35" s="258">
        <v>0</v>
      </c>
      <c r="J35" s="363">
        <f t="shared" ref="J35:J36" si="24">SUM(H35:I35)</f>
        <v>0</v>
      </c>
      <c r="K35" s="258">
        <v>0</v>
      </c>
      <c r="L35" s="258">
        <v>0</v>
      </c>
      <c r="M35" s="363">
        <f t="shared" ref="M35:M36" si="25">SUM(K35:L35)</f>
        <v>0</v>
      </c>
      <c r="N35" s="258">
        <v>0</v>
      </c>
      <c r="O35" s="258">
        <v>0</v>
      </c>
      <c r="P35" s="363">
        <f t="shared" ref="P35:P36" si="26">SUM(N35:O35)</f>
        <v>0</v>
      </c>
      <c r="Q35" s="325" t="str">
        <f t="shared" si="2"/>
        <v/>
      </c>
      <c r="R35" s="259"/>
    </row>
    <row r="36" spans="1:18" ht="12.95" customHeight="1">
      <c r="B36" s="10"/>
      <c r="C36" s="11"/>
      <c r="D36" s="11"/>
      <c r="E36" s="284">
        <v>821300</v>
      </c>
      <c r="F36" s="310"/>
      <c r="G36" s="11" t="s">
        <v>92</v>
      </c>
      <c r="H36" s="258">
        <v>1500</v>
      </c>
      <c r="I36" s="258">
        <v>0</v>
      </c>
      <c r="J36" s="363">
        <f t="shared" si="24"/>
        <v>1500</v>
      </c>
      <c r="K36" s="258">
        <v>1500</v>
      </c>
      <c r="L36" s="258">
        <v>0</v>
      </c>
      <c r="M36" s="363">
        <f t="shared" si="25"/>
        <v>1500</v>
      </c>
      <c r="N36" s="258">
        <v>1449</v>
      </c>
      <c r="O36" s="258">
        <v>0</v>
      </c>
      <c r="P36" s="363">
        <f t="shared" si="26"/>
        <v>1449</v>
      </c>
      <c r="Q36" s="325">
        <f t="shared" si="2"/>
        <v>96.6</v>
      </c>
      <c r="R36" s="259" t="str">
        <f t="shared" si="3"/>
        <v/>
      </c>
    </row>
    <row r="37" spans="1:18" ht="12.95" customHeight="1">
      <c r="B37" s="10"/>
      <c r="C37" s="11"/>
      <c r="D37" s="11"/>
      <c r="E37" s="284"/>
      <c r="F37" s="310"/>
      <c r="G37" s="11"/>
      <c r="H37" s="258"/>
      <c r="I37" s="258"/>
      <c r="J37" s="364"/>
      <c r="K37" s="258"/>
      <c r="L37" s="258"/>
      <c r="M37" s="364"/>
      <c r="N37" s="258"/>
      <c r="O37" s="258"/>
      <c r="P37" s="364"/>
      <c r="Q37" s="325" t="str">
        <f t="shared" si="2"/>
        <v/>
      </c>
      <c r="R37" s="259"/>
    </row>
    <row r="38" spans="1:18" ht="12.95" customHeight="1">
      <c r="B38" s="12"/>
      <c r="C38" s="8"/>
      <c r="D38" s="8"/>
      <c r="E38" s="283"/>
      <c r="F38" s="309"/>
      <c r="G38" s="8" t="s">
        <v>93</v>
      </c>
      <c r="H38" s="273">
        <v>10</v>
      </c>
      <c r="I38" s="273"/>
      <c r="J38" s="365">
        <v>10</v>
      </c>
      <c r="K38" s="273"/>
      <c r="L38" s="273"/>
      <c r="M38" s="365"/>
      <c r="N38" s="273">
        <v>10</v>
      </c>
      <c r="O38" s="273"/>
      <c r="P38" s="365">
        <v>10</v>
      </c>
      <c r="Q38" s="325" t="str">
        <f t="shared" si="2"/>
        <v/>
      </c>
      <c r="R38" s="259"/>
    </row>
    <row r="39" spans="1:18" s="1" customFormat="1" ht="12.95" customHeight="1">
      <c r="A39" s="259"/>
      <c r="B39" s="12"/>
      <c r="C39" s="8"/>
      <c r="D39" s="8"/>
      <c r="E39" s="283"/>
      <c r="F39" s="309"/>
      <c r="G39" s="8" t="s">
        <v>113</v>
      </c>
      <c r="H39" s="266">
        <f t="shared" ref="H39:P39" si="27">H8+H13+H16+H28+H34</f>
        <v>4399170</v>
      </c>
      <c r="I39" s="266">
        <f t="shared" si="27"/>
        <v>261820</v>
      </c>
      <c r="J39" s="365">
        <f t="shared" si="27"/>
        <v>4660990</v>
      </c>
      <c r="K39" s="266">
        <f t="shared" ref="K39:M39" si="28">K8+K13+K16+K28+K34</f>
        <v>4649170</v>
      </c>
      <c r="L39" s="266">
        <f t="shared" si="28"/>
        <v>261820</v>
      </c>
      <c r="M39" s="365">
        <f t="shared" si="28"/>
        <v>4910990</v>
      </c>
      <c r="N39" s="266">
        <f t="shared" si="27"/>
        <v>4644402</v>
      </c>
      <c r="O39" s="266">
        <f t="shared" si="27"/>
        <v>260510</v>
      </c>
      <c r="P39" s="365">
        <f t="shared" si="27"/>
        <v>4904912</v>
      </c>
      <c r="Q39" s="324">
        <f t="shared" si="2"/>
        <v>99.876236766924791</v>
      </c>
      <c r="R39" s="259" t="str">
        <f t="shared" si="3"/>
        <v/>
      </c>
    </row>
    <row r="40" spans="1:18" s="1" customFormat="1" ht="12.95" customHeight="1">
      <c r="A40" s="259"/>
      <c r="B40" s="12"/>
      <c r="C40" s="8"/>
      <c r="D40" s="8"/>
      <c r="E40" s="283"/>
      <c r="F40" s="309"/>
      <c r="G40" s="8" t="s">
        <v>94</v>
      </c>
      <c r="H40" s="266">
        <f t="shared" ref="H40:J41" si="29">H39</f>
        <v>4399170</v>
      </c>
      <c r="I40" s="266">
        <f t="shared" si="29"/>
        <v>261820</v>
      </c>
      <c r="J40" s="365">
        <f t="shared" si="29"/>
        <v>4660990</v>
      </c>
      <c r="K40" s="266">
        <f t="shared" ref="K40:M40" si="30">K39</f>
        <v>4649170</v>
      </c>
      <c r="L40" s="266">
        <f t="shared" si="30"/>
        <v>261820</v>
      </c>
      <c r="M40" s="365">
        <f t="shared" si="30"/>
        <v>4910990</v>
      </c>
      <c r="N40" s="266">
        <f t="shared" ref="N40:P40" si="31">N39</f>
        <v>4644402</v>
      </c>
      <c r="O40" s="266">
        <f t="shared" si="31"/>
        <v>260510</v>
      </c>
      <c r="P40" s="365">
        <f t="shared" si="31"/>
        <v>4904912</v>
      </c>
      <c r="Q40" s="324">
        <f t="shared" si="2"/>
        <v>99.876236766924791</v>
      </c>
      <c r="R40" s="259" t="str">
        <f t="shared" si="3"/>
        <v/>
      </c>
    </row>
    <row r="41" spans="1:18" s="1" customFormat="1" ht="12.95" customHeight="1">
      <c r="A41" s="259"/>
      <c r="B41" s="12"/>
      <c r="C41" s="8"/>
      <c r="D41" s="8"/>
      <c r="E41" s="283"/>
      <c r="F41" s="309"/>
      <c r="G41" s="8" t="s">
        <v>95</v>
      </c>
      <c r="H41" s="266">
        <f t="shared" si="29"/>
        <v>4399170</v>
      </c>
      <c r="I41" s="266">
        <f t="shared" si="29"/>
        <v>261820</v>
      </c>
      <c r="J41" s="365">
        <f t="shared" si="29"/>
        <v>4660990</v>
      </c>
      <c r="K41" s="266">
        <f t="shared" ref="K41:M41" si="32">K40</f>
        <v>4649170</v>
      </c>
      <c r="L41" s="266">
        <f t="shared" si="32"/>
        <v>261820</v>
      </c>
      <c r="M41" s="365">
        <f t="shared" si="32"/>
        <v>4910990</v>
      </c>
      <c r="N41" s="266">
        <f t="shared" ref="N41:P41" si="33">N40</f>
        <v>4644402</v>
      </c>
      <c r="O41" s="266">
        <f t="shared" si="33"/>
        <v>260510</v>
      </c>
      <c r="P41" s="365">
        <f t="shared" si="33"/>
        <v>4904912</v>
      </c>
      <c r="Q41" s="324">
        <f t="shared" si="2"/>
        <v>99.876236766924791</v>
      </c>
      <c r="R41" s="259"/>
    </row>
    <row r="42" spans="1:18" s="1" customFormat="1" ht="12.95" customHeight="1" thickBot="1">
      <c r="A42" s="259"/>
      <c r="B42" s="15"/>
      <c r="C42" s="16"/>
      <c r="D42" s="16"/>
      <c r="E42" s="285"/>
      <c r="F42" s="311"/>
      <c r="G42" s="16"/>
      <c r="H42" s="16"/>
      <c r="I42" s="16"/>
      <c r="J42" s="372"/>
      <c r="K42" s="16"/>
      <c r="L42" s="16"/>
      <c r="M42" s="372"/>
      <c r="N42" s="16"/>
      <c r="O42" s="16"/>
      <c r="P42" s="372"/>
      <c r="Q42" s="327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B45" s="50"/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B46" s="50"/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B47" s="50"/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B48" s="50"/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2:18" ht="12.95" customHeight="1">
      <c r="B49" s="50"/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2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2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2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2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2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2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2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2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2:18" ht="12.95" customHeight="1">
      <c r="E58" s="286"/>
      <c r="F58" s="312"/>
      <c r="J58" s="369"/>
      <c r="M58" s="369"/>
      <c r="P58" s="369"/>
      <c r="Q58" s="328" t="str">
        <f t="shared" ref="Q58:Q66" si="34">IF(J58=0,"",P58/J58*100)</f>
        <v/>
      </c>
      <c r="R58" s="259"/>
    </row>
    <row r="59" spans="2:18" ht="12.95" customHeight="1">
      <c r="E59" s="286"/>
      <c r="F59" s="312"/>
      <c r="J59" s="369"/>
      <c r="M59" s="369"/>
      <c r="P59" s="369"/>
      <c r="Q59" s="328" t="str">
        <f t="shared" si="34"/>
        <v/>
      </c>
      <c r="R59" s="259"/>
    </row>
    <row r="60" spans="2:18" ht="17.100000000000001" customHeight="1">
      <c r="E60" s="286"/>
      <c r="F60" s="312"/>
      <c r="J60" s="369"/>
      <c r="M60" s="369"/>
      <c r="P60" s="369"/>
      <c r="Q60" s="328" t="str">
        <f t="shared" si="34"/>
        <v/>
      </c>
      <c r="R60" s="259"/>
    </row>
    <row r="61" spans="2:18" ht="17.100000000000001" customHeight="1">
      <c r="E61" s="286"/>
      <c r="F61" s="312"/>
      <c r="J61" s="369"/>
      <c r="M61" s="369"/>
      <c r="P61" s="369"/>
      <c r="Q61" s="328" t="str">
        <f t="shared" si="34"/>
        <v/>
      </c>
      <c r="R61" s="259"/>
    </row>
    <row r="62" spans="2:18" ht="17.100000000000001" customHeight="1">
      <c r="E62" s="286"/>
      <c r="F62" s="312"/>
      <c r="J62" s="369"/>
      <c r="M62" s="369"/>
      <c r="P62" s="369"/>
      <c r="Q62" s="328" t="str">
        <f t="shared" si="34"/>
        <v/>
      </c>
      <c r="R62" s="259"/>
    </row>
    <row r="63" spans="2:18" ht="14.25">
      <c r="E63" s="286"/>
      <c r="F63" s="312"/>
      <c r="J63" s="369"/>
      <c r="M63" s="369"/>
      <c r="P63" s="369"/>
      <c r="Q63" s="328" t="str">
        <f t="shared" si="34"/>
        <v/>
      </c>
      <c r="R63" s="259"/>
    </row>
    <row r="64" spans="2:18" ht="14.25">
      <c r="E64" s="286"/>
      <c r="F64" s="312"/>
      <c r="J64" s="369"/>
      <c r="M64" s="369"/>
      <c r="P64" s="369"/>
      <c r="Q64" s="328" t="str">
        <f t="shared" si="34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34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34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/>
    </row>
    <row r="71" spans="5:18" ht="14.25">
      <c r="E71" s="286"/>
      <c r="F71" s="312"/>
      <c r="J71" s="369"/>
      <c r="M71" s="369"/>
      <c r="P71" s="369"/>
      <c r="R71" s="259"/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1"/>
  <dimension ref="A1:S96"/>
  <sheetViews>
    <sheetView topLeftCell="A10" zoomScaleNormal="100" zoomScaleSheetLayoutView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178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139</v>
      </c>
      <c r="C7" s="7" t="s">
        <v>81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255800</v>
      </c>
      <c r="I8" s="194">
        <f t="shared" si="0"/>
        <v>0</v>
      </c>
      <c r="J8" s="362">
        <f t="shared" si="0"/>
        <v>255800</v>
      </c>
      <c r="K8" s="194">
        <f t="shared" ref="K8:M8" si="1">SUM(K9:K12)</f>
        <v>255800</v>
      </c>
      <c r="L8" s="194">
        <f t="shared" si="1"/>
        <v>0</v>
      </c>
      <c r="M8" s="362">
        <f t="shared" si="1"/>
        <v>255800</v>
      </c>
      <c r="N8" s="194">
        <f t="shared" si="0"/>
        <v>247520</v>
      </c>
      <c r="O8" s="194">
        <f t="shared" si="0"/>
        <v>0</v>
      </c>
      <c r="P8" s="362">
        <f t="shared" si="0"/>
        <v>247520</v>
      </c>
      <c r="Q8" s="324">
        <f>IF(M8=0,"",P8/M8*100)</f>
        <v>96.76309616888193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206160</v>
      </c>
      <c r="I9" s="196">
        <v>0</v>
      </c>
      <c r="J9" s="363">
        <f>SUM(H9:I9)</f>
        <v>206160</v>
      </c>
      <c r="K9" s="196">
        <v>206160</v>
      </c>
      <c r="L9" s="196">
        <v>0</v>
      </c>
      <c r="M9" s="363">
        <f>SUM(K9:L9)</f>
        <v>206160</v>
      </c>
      <c r="N9" s="196">
        <v>199244</v>
      </c>
      <c r="O9" s="196">
        <v>0</v>
      </c>
      <c r="P9" s="363">
        <f>SUM(N9:O9)</f>
        <v>199244</v>
      </c>
      <c r="Q9" s="325">
        <f t="shared" ref="Q9:Q57" si="2">IF(M9=0,"",P9/M9*100)</f>
        <v>96.645324020178506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49640</v>
      </c>
      <c r="I10" s="196">
        <v>0</v>
      </c>
      <c r="J10" s="363">
        <f t="shared" ref="J10:J11" si="3">SUM(H10:I10)</f>
        <v>49640</v>
      </c>
      <c r="K10" s="196">
        <v>49640</v>
      </c>
      <c r="L10" s="196">
        <v>0</v>
      </c>
      <c r="M10" s="363">
        <f t="shared" ref="M10:M11" si="4">SUM(K10:L10)</f>
        <v>49640</v>
      </c>
      <c r="N10" s="196">
        <v>48276</v>
      </c>
      <c r="O10" s="196">
        <v>0</v>
      </c>
      <c r="P10" s="363">
        <f t="shared" ref="P10:P11" si="5">SUM(N10:O10)</f>
        <v>48276</v>
      </c>
      <c r="Q10" s="325">
        <f t="shared" si="2"/>
        <v>97.252215954875098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22180</v>
      </c>
      <c r="I13" s="194">
        <f t="shared" si="6"/>
        <v>0</v>
      </c>
      <c r="J13" s="362">
        <f t="shared" si="6"/>
        <v>22180</v>
      </c>
      <c r="K13" s="194">
        <f t="shared" si="6"/>
        <v>22180</v>
      </c>
      <c r="L13" s="194">
        <f t="shared" si="6"/>
        <v>0</v>
      </c>
      <c r="M13" s="362">
        <f t="shared" si="6"/>
        <v>22180</v>
      </c>
      <c r="N13" s="194">
        <f t="shared" si="6"/>
        <v>21922</v>
      </c>
      <c r="O13" s="194">
        <f t="shared" si="6"/>
        <v>0</v>
      </c>
      <c r="P13" s="362">
        <f t="shared" si="6"/>
        <v>21922</v>
      </c>
      <c r="Q13" s="324">
        <f t="shared" si="2"/>
        <v>98.836789900811539</v>
      </c>
      <c r="R13" s="259" t="str">
        <f t="shared" ref="R13:R41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22180</v>
      </c>
      <c r="I14" s="196">
        <v>0</v>
      </c>
      <c r="J14" s="363">
        <f>SUM(H14:I14)</f>
        <v>22180</v>
      </c>
      <c r="K14" s="196">
        <v>22180</v>
      </c>
      <c r="L14" s="196">
        <v>0</v>
      </c>
      <c r="M14" s="363">
        <f>SUM(K14:L14)</f>
        <v>22180</v>
      </c>
      <c r="N14" s="196">
        <v>21922</v>
      </c>
      <c r="O14" s="196">
        <v>0</v>
      </c>
      <c r="P14" s="363">
        <f>SUM(N14:O14)</f>
        <v>21922</v>
      </c>
      <c r="Q14" s="325">
        <f t="shared" si="2"/>
        <v>98.836789900811539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SUM(H17:H27)</f>
        <v>25800</v>
      </c>
      <c r="I16" s="271">
        <f t="shared" si="8"/>
        <v>195000</v>
      </c>
      <c r="J16" s="365">
        <f t="shared" si="8"/>
        <v>220800</v>
      </c>
      <c r="K16" s="271">
        <f t="shared" ref="K16:M16" si="9">SUM(K17:K27)</f>
        <v>25800</v>
      </c>
      <c r="L16" s="271">
        <f t="shared" si="9"/>
        <v>195000</v>
      </c>
      <c r="M16" s="365">
        <f t="shared" si="9"/>
        <v>220800</v>
      </c>
      <c r="N16" s="271">
        <f t="shared" si="8"/>
        <v>24358</v>
      </c>
      <c r="O16" s="271">
        <f t="shared" si="8"/>
        <v>180242</v>
      </c>
      <c r="P16" s="365">
        <f t="shared" si="8"/>
        <v>204600</v>
      </c>
      <c r="Q16" s="324">
        <f t="shared" si="2"/>
        <v>92.66304347826086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269">
        <v>2500</v>
      </c>
      <c r="I17" s="269">
        <v>0</v>
      </c>
      <c r="J17" s="363">
        <f t="shared" ref="J17:J27" si="10">SUM(H17:I17)</f>
        <v>2500</v>
      </c>
      <c r="K17" s="269">
        <v>2500</v>
      </c>
      <c r="L17" s="269">
        <v>0</v>
      </c>
      <c r="M17" s="363">
        <f t="shared" ref="M17:M27" si="11">SUM(K17:L17)</f>
        <v>2500</v>
      </c>
      <c r="N17" s="269">
        <v>2190</v>
      </c>
      <c r="O17" s="269">
        <v>0</v>
      </c>
      <c r="P17" s="363">
        <f t="shared" ref="P17:P27" si="12">SUM(N17:O17)</f>
        <v>2190</v>
      </c>
      <c r="Q17" s="325">
        <f t="shared" si="2"/>
        <v>87.6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269">
        <v>0</v>
      </c>
      <c r="I18" s="269">
        <v>0</v>
      </c>
      <c r="J18" s="363">
        <f t="shared" si="10"/>
        <v>0</v>
      </c>
      <c r="K18" s="269">
        <v>0</v>
      </c>
      <c r="L18" s="269">
        <v>0</v>
      </c>
      <c r="M18" s="363">
        <f t="shared" si="11"/>
        <v>0</v>
      </c>
      <c r="N18" s="269">
        <v>0</v>
      </c>
      <c r="O18" s="269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6800</v>
      </c>
      <c r="I19" s="341">
        <v>0</v>
      </c>
      <c r="J19" s="363">
        <f t="shared" si="10"/>
        <v>6800</v>
      </c>
      <c r="K19" s="341">
        <v>6800</v>
      </c>
      <c r="L19" s="341">
        <v>0</v>
      </c>
      <c r="M19" s="363">
        <f t="shared" si="11"/>
        <v>6800</v>
      </c>
      <c r="N19" s="341">
        <v>6777</v>
      </c>
      <c r="O19" s="341">
        <v>0</v>
      </c>
      <c r="P19" s="363">
        <f t="shared" si="12"/>
        <v>6777</v>
      </c>
      <c r="Q19" s="325">
        <f t="shared" si="2"/>
        <v>99.661764705882348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0</v>
      </c>
      <c r="I20" s="341">
        <v>0</v>
      </c>
      <c r="J20" s="363">
        <f t="shared" si="10"/>
        <v>0</v>
      </c>
      <c r="K20" s="341">
        <v>0</v>
      </c>
      <c r="L20" s="341">
        <v>0</v>
      </c>
      <c r="M20" s="363">
        <f t="shared" si="11"/>
        <v>0</v>
      </c>
      <c r="N20" s="341">
        <v>0</v>
      </c>
      <c r="O20" s="341">
        <v>0</v>
      </c>
      <c r="P20" s="363">
        <f t="shared" si="12"/>
        <v>0</v>
      </c>
      <c r="Q20" s="325" t="str">
        <f t="shared" si="2"/>
        <v/>
      </c>
      <c r="R20" s="259"/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0</v>
      </c>
      <c r="I21" s="343">
        <v>0</v>
      </c>
      <c r="J21" s="363">
        <f t="shared" si="10"/>
        <v>0</v>
      </c>
      <c r="K21" s="343">
        <v>0</v>
      </c>
      <c r="L21" s="343">
        <v>0</v>
      </c>
      <c r="M21" s="363">
        <f t="shared" si="11"/>
        <v>0</v>
      </c>
      <c r="N21" s="343">
        <v>0</v>
      </c>
      <c r="O21" s="343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90">
        <v>613700</v>
      </c>
      <c r="F23" s="316"/>
      <c r="G23" s="11" t="s">
        <v>87</v>
      </c>
      <c r="H23" s="343">
        <v>1000</v>
      </c>
      <c r="I23" s="343">
        <v>0</v>
      </c>
      <c r="J23" s="363">
        <f t="shared" si="10"/>
        <v>1000</v>
      </c>
      <c r="K23" s="343">
        <v>1000</v>
      </c>
      <c r="L23" s="343">
        <v>0</v>
      </c>
      <c r="M23" s="363">
        <f t="shared" si="11"/>
        <v>1000</v>
      </c>
      <c r="N23" s="343">
        <v>389</v>
      </c>
      <c r="O23" s="343">
        <v>0</v>
      </c>
      <c r="P23" s="363">
        <f t="shared" si="12"/>
        <v>389</v>
      </c>
      <c r="Q23" s="325">
        <f t="shared" si="2"/>
        <v>38.9</v>
      </c>
      <c r="R23" s="259" t="str">
        <f t="shared" si="7"/>
        <v/>
      </c>
    </row>
    <row r="24" spans="1:18" ht="12.95" customHeight="1">
      <c r="B24" s="10"/>
      <c r="C24" s="11"/>
      <c r="D24" s="22"/>
      <c r="E24" s="284">
        <v>613700</v>
      </c>
      <c r="F24" s="307" t="s">
        <v>645</v>
      </c>
      <c r="G24" s="37" t="s">
        <v>88</v>
      </c>
      <c r="H24" s="343">
        <v>0</v>
      </c>
      <c r="I24" s="343">
        <v>195000</v>
      </c>
      <c r="J24" s="363">
        <f t="shared" si="10"/>
        <v>195000</v>
      </c>
      <c r="K24" s="343">
        <v>0</v>
      </c>
      <c r="L24" s="343">
        <v>195000</v>
      </c>
      <c r="M24" s="363">
        <f t="shared" si="11"/>
        <v>195000</v>
      </c>
      <c r="N24" s="343">
        <v>0</v>
      </c>
      <c r="O24" s="343">
        <v>180242</v>
      </c>
      <c r="P24" s="363">
        <f t="shared" si="12"/>
        <v>180242</v>
      </c>
      <c r="Q24" s="325">
        <f t="shared" si="2"/>
        <v>92.431794871794864</v>
      </c>
      <c r="R24" s="259" t="str">
        <f t="shared" si="7"/>
        <v/>
      </c>
    </row>
    <row r="25" spans="1:18" ht="12.95" customHeight="1">
      <c r="B25" s="10"/>
      <c r="C25" s="11"/>
      <c r="D25" s="11"/>
      <c r="E25" s="292">
        <v>613800</v>
      </c>
      <c r="F25" s="317"/>
      <c r="G25" s="11" t="s">
        <v>166</v>
      </c>
      <c r="H25" s="343">
        <v>0</v>
      </c>
      <c r="I25" s="343">
        <v>0</v>
      </c>
      <c r="J25" s="363">
        <f t="shared" si="10"/>
        <v>0</v>
      </c>
      <c r="K25" s="343">
        <v>0</v>
      </c>
      <c r="L25" s="343">
        <v>0</v>
      </c>
      <c r="M25" s="363">
        <f t="shared" si="11"/>
        <v>0</v>
      </c>
      <c r="N25" s="343">
        <v>0</v>
      </c>
      <c r="O25" s="343">
        <v>0</v>
      </c>
      <c r="P25" s="363">
        <f t="shared" si="12"/>
        <v>0</v>
      </c>
      <c r="Q25" s="325" t="str">
        <f t="shared" si="2"/>
        <v/>
      </c>
      <c r="R25" s="259"/>
    </row>
    <row r="26" spans="1:18" ht="12.95" customHeight="1">
      <c r="B26" s="10"/>
      <c r="C26" s="11"/>
      <c r="D26" s="11"/>
      <c r="E26" s="284">
        <v>613900</v>
      </c>
      <c r="F26" s="310"/>
      <c r="G26" s="11" t="s">
        <v>167</v>
      </c>
      <c r="H26" s="343">
        <v>15500</v>
      </c>
      <c r="I26" s="343">
        <v>0</v>
      </c>
      <c r="J26" s="363">
        <f t="shared" si="10"/>
        <v>15500</v>
      </c>
      <c r="K26" s="343">
        <v>15500</v>
      </c>
      <c r="L26" s="343">
        <v>0</v>
      </c>
      <c r="M26" s="363">
        <f t="shared" si="11"/>
        <v>15500</v>
      </c>
      <c r="N26" s="343">
        <v>15002</v>
      </c>
      <c r="O26" s="343">
        <v>0</v>
      </c>
      <c r="P26" s="363">
        <f t="shared" si="12"/>
        <v>15002</v>
      </c>
      <c r="Q26" s="325">
        <f t="shared" si="2"/>
        <v>96.787096774193543</v>
      </c>
      <c r="R26" s="259"/>
    </row>
    <row r="27" spans="1:18" ht="12.95" customHeight="1">
      <c r="B27" s="10"/>
      <c r="C27" s="11"/>
      <c r="D27" s="11"/>
      <c r="E27" s="284">
        <v>613900</v>
      </c>
      <c r="F27" s="310"/>
      <c r="G27" s="175" t="s">
        <v>528</v>
      </c>
      <c r="H27" s="343">
        <v>0</v>
      </c>
      <c r="I27" s="343">
        <v>0</v>
      </c>
      <c r="J27" s="363">
        <f t="shared" si="10"/>
        <v>0</v>
      </c>
      <c r="K27" s="343">
        <v>0</v>
      </c>
      <c r="L27" s="343">
        <v>0</v>
      </c>
      <c r="M27" s="363">
        <f t="shared" si="11"/>
        <v>0</v>
      </c>
      <c r="N27" s="343">
        <v>0</v>
      </c>
      <c r="O27" s="343">
        <v>0</v>
      </c>
      <c r="P27" s="363">
        <f t="shared" si="12"/>
        <v>0</v>
      </c>
      <c r="Q27" s="325" t="str">
        <f t="shared" si="2"/>
        <v/>
      </c>
      <c r="R27" s="259"/>
    </row>
    <row r="28" spans="1:18" ht="12.95" customHeight="1">
      <c r="B28" s="10"/>
      <c r="C28" s="11"/>
      <c r="D28" s="11"/>
      <c r="E28" s="284"/>
      <c r="F28" s="310"/>
      <c r="G28" s="11"/>
      <c r="H28" s="274"/>
      <c r="I28" s="274"/>
      <c r="J28" s="364"/>
      <c r="K28" s="274"/>
      <c r="L28" s="274"/>
      <c r="M28" s="364"/>
      <c r="N28" s="274"/>
      <c r="O28" s="274"/>
      <c r="P28" s="364"/>
      <c r="Q28" s="325" t="str">
        <f t="shared" si="2"/>
        <v/>
      </c>
      <c r="R28" s="259"/>
    </row>
    <row r="29" spans="1:18" s="1" customFormat="1" ht="12.95" customHeight="1">
      <c r="A29" s="259"/>
      <c r="B29" s="12"/>
      <c r="C29" s="8"/>
      <c r="D29" s="8"/>
      <c r="E29" s="283">
        <v>614000</v>
      </c>
      <c r="F29" s="309"/>
      <c r="G29" s="8" t="s">
        <v>202</v>
      </c>
      <c r="H29" s="273">
        <f t="shared" ref="H29:P29" si="13">SUM(H30:H31)</f>
        <v>0</v>
      </c>
      <c r="I29" s="273">
        <f t="shared" si="13"/>
        <v>180000</v>
      </c>
      <c r="J29" s="365">
        <f t="shared" si="13"/>
        <v>180000</v>
      </c>
      <c r="K29" s="273">
        <f t="shared" ref="K29:M29" si="14">SUM(K30:K31)</f>
        <v>0</v>
      </c>
      <c r="L29" s="273">
        <f t="shared" si="14"/>
        <v>180000</v>
      </c>
      <c r="M29" s="365">
        <f t="shared" si="14"/>
        <v>180000</v>
      </c>
      <c r="N29" s="273">
        <f t="shared" si="13"/>
        <v>0</v>
      </c>
      <c r="O29" s="273">
        <f t="shared" si="13"/>
        <v>180000</v>
      </c>
      <c r="P29" s="365">
        <f t="shared" si="13"/>
        <v>180000</v>
      </c>
      <c r="Q29" s="324">
        <f t="shared" si="2"/>
        <v>100</v>
      </c>
      <c r="R29" s="259" t="str">
        <f t="shared" si="7"/>
        <v/>
      </c>
    </row>
    <row r="30" spans="1:18" ht="12.95" customHeight="1">
      <c r="B30" s="10"/>
      <c r="C30" s="11"/>
      <c r="D30" s="22"/>
      <c r="E30" s="292">
        <v>614100</v>
      </c>
      <c r="F30" s="317" t="s">
        <v>646</v>
      </c>
      <c r="G30" s="41" t="s">
        <v>176</v>
      </c>
      <c r="H30" s="274">
        <v>0</v>
      </c>
      <c r="I30" s="274">
        <v>180000</v>
      </c>
      <c r="J30" s="363">
        <f t="shared" ref="J30:J31" si="15">SUM(H30:I30)</f>
        <v>180000</v>
      </c>
      <c r="K30" s="274">
        <v>0</v>
      </c>
      <c r="L30" s="274">
        <v>180000</v>
      </c>
      <c r="M30" s="363">
        <f t="shared" ref="M30:M31" si="16">SUM(K30:L30)</f>
        <v>180000</v>
      </c>
      <c r="N30" s="274">
        <v>0</v>
      </c>
      <c r="O30" s="274">
        <v>180000</v>
      </c>
      <c r="P30" s="363">
        <f t="shared" ref="P30:P31" si="17">SUM(N30:O30)</f>
        <v>180000</v>
      </c>
      <c r="Q30" s="325">
        <f t="shared" si="2"/>
        <v>100</v>
      </c>
      <c r="R30" s="259" t="str">
        <f t="shared" si="7"/>
        <v/>
      </c>
    </row>
    <row r="31" spans="1:18" ht="12.95" customHeight="1">
      <c r="B31" s="10"/>
      <c r="C31" s="11"/>
      <c r="D31" s="11"/>
      <c r="E31" s="284">
        <v>614100</v>
      </c>
      <c r="F31" s="310" t="s">
        <v>647</v>
      </c>
      <c r="G31" s="18" t="s">
        <v>215</v>
      </c>
      <c r="H31" s="274">
        <v>0</v>
      </c>
      <c r="I31" s="274">
        <v>0</v>
      </c>
      <c r="J31" s="363">
        <f t="shared" si="15"/>
        <v>0</v>
      </c>
      <c r="K31" s="274">
        <v>0</v>
      </c>
      <c r="L31" s="274">
        <v>0</v>
      </c>
      <c r="M31" s="363">
        <f t="shared" si="16"/>
        <v>0</v>
      </c>
      <c r="N31" s="274">
        <v>0</v>
      </c>
      <c r="O31" s="274">
        <v>0</v>
      </c>
      <c r="P31" s="363">
        <f t="shared" si="17"/>
        <v>0</v>
      </c>
      <c r="Q31" s="325" t="str">
        <f t="shared" si="2"/>
        <v/>
      </c>
      <c r="R31" s="259"/>
    </row>
    <row r="32" spans="1:18" ht="12.95" customHeight="1">
      <c r="B32" s="10"/>
      <c r="C32" s="11"/>
      <c r="D32" s="11"/>
      <c r="E32" s="284"/>
      <c r="F32" s="310"/>
      <c r="G32" s="11"/>
      <c r="H32" s="274"/>
      <c r="I32" s="274"/>
      <c r="J32" s="364"/>
      <c r="K32" s="274"/>
      <c r="L32" s="274"/>
      <c r="M32" s="364"/>
      <c r="N32" s="274"/>
      <c r="O32" s="274"/>
      <c r="P32" s="364"/>
      <c r="Q32" s="325" t="str">
        <f t="shared" si="2"/>
        <v/>
      </c>
      <c r="R32" s="259"/>
    </row>
    <row r="33" spans="1:19" s="1" customFormat="1" ht="12.95" customHeight="1">
      <c r="A33" s="259"/>
      <c r="B33" s="12"/>
      <c r="C33" s="8"/>
      <c r="D33" s="8"/>
      <c r="E33" s="283">
        <v>821000</v>
      </c>
      <c r="F33" s="309"/>
      <c r="G33" s="8" t="s">
        <v>90</v>
      </c>
      <c r="H33" s="273">
        <f t="shared" ref="H33:P33" si="18">SUM(H34:H36)</f>
        <v>2600</v>
      </c>
      <c r="I33" s="273">
        <f t="shared" si="18"/>
        <v>892000</v>
      </c>
      <c r="J33" s="365">
        <f t="shared" si="18"/>
        <v>894600</v>
      </c>
      <c r="K33" s="273">
        <f t="shared" ref="K33:M33" si="19">SUM(K34:K36)</f>
        <v>2600</v>
      </c>
      <c r="L33" s="273">
        <f t="shared" si="19"/>
        <v>892000</v>
      </c>
      <c r="M33" s="365">
        <f t="shared" si="19"/>
        <v>894600</v>
      </c>
      <c r="N33" s="273">
        <f t="shared" si="18"/>
        <v>2495</v>
      </c>
      <c r="O33" s="273">
        <f t="shared" si="18"/>
        <v>554095</v>
      </c>
      <c r="P33" s="365">
        <f t="shared" si="18"/>
        <v>556590</v>
      </c>
      <c r="Q33" s="324">
        <f t="shared" si="2"/>
        <v>62.216633132126084</v>
      </c>
      <c r="R33" s="259" t="str">
        <f t="shared" si="7"/>
        <v/>
      </c>
    </row>
    <row r="34" spans="1:19" ht="12.95" customHeight="1">
      <c r="B34" s="10"/>
      <c r="C34" s="11"/>
      <c r="D34" s="11"/>
      <c r="E34" s="284">
        <v>821200</v>
      </c>
      <c r="F34" s="310"/>
      <c r="G34" s="11" t="s">
        <v>91</v>
      </c>
      <c r="H34" s="274">
        <v>0</v>
      </c>
      <c r="I34" s="274">
        <v>0</v>
      </c>
      <c r="J34" s="363">
        <f t="shared" ref="J34:J36" si="20">SUM(H34:I34)</f>
        <v>0</v>
      </c>
      <c r="K34" s="274">
        <v>0</v>
      </c>
      <c r="L34" s="274">
        <v>0</v>
      </c>
      <c r="M34" s="363">
        <f t="shared" ref="M34:M36" si="21">SUM(K34:L34)</f>
        <v>0</v>
      </c>
      <c r="N34" s="274">
        <v>0</v>
      </c>
      <c r="O34" s="274">
        <v>0</v>
      </c>
      <c r="P34" s="363">
        <f t="shared" ref="P34:P36" si="22">SUM(N34:O34)</f>
        <v>0</v>
      </c>
      <c r="Q34" s="325" t="str">
        <f t="shared" si="2"/>
        <v/>
      </c>
      <c r="R34" s="259"/>
    </row>
    <row r="35" spans="1:19" ht="12.95" customHeight="1">
      <c r="B35" s="10"/>
      <c r="C35" s="11"/>
      <c r="D35" s="11"/>
      <c r="E35" s="284">
        <v>821300</v>
      </c>
      <c r="F35" s="310"/>
      <c r="G35" s="11" t="s">
        <v>92</v>
      </c>
      <c r="H35" s="274">
        <v>2600</v>
      </c>
      <c r="I35" s="274">
        <v>0</v>
      </c>
      <c r="J35" s="363">
        <f t="shared" si="20"/>
        <v>2600</v>
      </c>
      <c r="K35" s="274">
        <v>2600</v>
      </c>
      <c r="L35" s="274">
        <v>0</v>
      </c>
      <c r="M35" s="363">
        <f t="shared" si="21"/>
        <v>2600</v>
      </c>
      <c r="N35" s="274">
        <v>2495</v>
      </c>
      <c r="O35" s="274">
        <v>0</v>
      </c>
      <c r="P35" s="363">
        <f t="shared" si="22"/>
        <v>2495</v>
      </c>
      <c r="Q35" s="325">
        <f t="shared" si="2"/>
        <v>95.961538461538467</v>
      </c>
      <c r="R35" s="259" t="str">
        <f t="shared" si="7"/>
        <v/>
      </c>
    </row>
    <row r="36" spans="1:19" ht="12.95" customHeight="1">
      <c r="B36" s="10"/>
      <c r="C36" s="11"/>
      <c r="D36" s="11"/>
      <c r="E36" s="287">
        <v>821600</v>
      </c>
      <c r="F36" s="313"/>
      <c r="G36" s="68" t="s">
        <v>104</v>
      </c>
      <c r="H36" s="274">
        <v>0</v>
      </c>
      <c r="I36" s="274">
        <v>892000</v>
      </c>
      <c r="J36" s="363">
        <f t="shared" si="20"/>
        <v>892000</v>
      </c>
      <c r="K36" s="274">
        <v>0</v>
      </c>
      <c r="L36" s="274">
        <v>892000</v>
      </c>
      <c r="M36" s="363">
        <f t="shared" si="21"/>
        <v>892000</v>
      </c>
      <c r="N36" s="274">
        <v>0</v>
      </c>
      <c r="O36" s="274">
        <v>554095</v>
      </c>
      <c r="P36" s="363">
        <f t="shared" si="22"/>
        <v>554095</v>
      </c>
      <c r="Q36" s="325">
        <f t="shared" si="2"/>
        <v>62.118273542600896</v>
      </c>
      <c r="R36" s="259" t="str">
        <f t="shared" si="7"/>
        <v/>
      </c>
      <c r="S36" s="57"/>
    </row>
    <row r="37" spans="1:19" ht="12.95" customHeight="1">
      <c r="B37" s="10"/>
      <c r="C37" s="11"/>
      <c r="D37" s="11"/>
      <c r="E37" s="284"/>
      <c r="F37" s="310"/>
      <c r="G37" s="11"/>
      <c r="H37" s="273"/>
      <c r="I37" s="273"/>
      <c r="J37" s="365"/>
      <c r="K37" s="273"/>
      <c r="L37" s="273"/>
      <c r="M37" s="365"/>
      <c r="N37" s="273"/>
      <c r="O37" s="273"/>
      <c r="P37" s="365"/>
      <c r="Q37" s="325" t="str">
        <f t="shared" si="2"/>
        <v/>
      </c>
      <c r="R37" s="259"/>
    </row>
    <row r="38" spans="1:19" s="1" customFormat="1" ht="12.95" customHeight="1">
      <c r="A38" s="259"/>
      <c r="B38" s="12"/>
      <c r="C38" s="8"/>
      <c r="D38" s="8"/>
      <c r="E38" s="283"/>
      <c r="F38" s="309"/>
      <c r="G38" s="8" t="s">
        <v>93</v>
      </c>
      <c r="H38" s="273">
        <v>10</v>
      </c>
      <c r="I38" s="273"/>
      <c r="J38" s="365">
        <v>10</v>
      </c>
      <c r="K38" s="273"/>
      <c r="L38" s="273"/>
      <c r="M38" s="365"/>
      <c r="N38" s="273">
        <v>10</v>
      </c>
      <c r="O38" s="273"/>
      <c r="P38" s="365">
        <v>10</v>
      </c>
      <c r="Q38" s="325" t="str">
        <f t="shared" si="2"/>
        <v/>
      </c>
      <c r="R38" s="259"/>
    </row>
    <row r="39" spans="1:19" s="1" customFormat="1" ht="12.95" customHeight="1">
      <c r="A39" s="259"/>
      <c r="B39" s="12"/>
      <c r="C39" s="8"/>
      <c r="D39" s="8"/>
      <c r="E39" s="283"/>
      <c r="F39" s="309"/>
      <c r="G39" s="8" t="s">
        <v>113</v>
      </c>
      <c r="H39" s="266">
        <f t="shared" ref="H39:P39" si="23">H8+H13+H16+H29+H33</f>
        <v>306380</v>
      </c>
      <c r="I39" s="266">
        <f t="shared" si="23"/>
        <v>1267000</v>
      </c>
      <c r="J39" s="365">
        <f t="shared" si="23"/>
        <v>1573380</v>
      </c>
      <c r="K39" s="266">
        <f t="shared" ref="K39:M39" si="24">K8+K13+K16+K29+K33</f>
        <v>306380</v>
      </c>
      <c r="L39" s="266">
        <f t="shared" si="24"/>
        <v>1267000</v>
      </c>
      <c r="M39" s="365">
        <f t="shared" si="24"/>
        <v>1573380</v>
      </c>
      <c r="N39" s="266">
        <f t="shared" si="23"/>
        <v>296295</v>
      </c>
      <c r="O39" s="266">
        <f t="shared" si="23"/>
        <v>914337</v>
      </c>
      <c r="P39" s="365">
        <f t="shared" si="23"/>
        <v>1210632</v>
      </c>
      <c r="Q39" s="324">
        <f t="shared" si="2"/>
        <v>76.944666895473432</v>
      </c>
      <c r="R39" s="259" t="str">
        <f t="shared" si="7"/>
        <v/>
      </c>
    </row>
    <row r="40" spans="1:19" s="1" customFormat="1" ht="12.95" customHeight="1">
      <c r="A40" s="259"/>
      <c r="B40" s="12"/>
      <c r="C40" s="8"/>
      <c r="D40" s="8"/>
      <c r="E40" s="283"/>
      <c r="F40" s="309"/>
      <c r="G40" s="8" t="s">
        <v>94</v>
      </c>
      <c r="H40" s="266">
        <f t="shared" ref="H40:J41" si="25">H39</f>
        <v>306380</v>
      </c>
      <c r="I40" s="266">
        <f t="shared" si="25"/>
        <v>1267000</v>
      </c>
      <c r="J40" s="365">
        <f t="shared" si="25"/>
        <v>1573380</v>
      </c>
      <c r="K40" s="266">
        <f t="shared" ref="K40:M40" si="26">K39</f>
        <v>306380</v>
      </c>
      <c r="L40" s="266">
        <f t="shared" si="26"/>
        <v>1267000</v>
      </c>
      <c r="M40" s="365">
        <f t="shared" si="26"/>
        <v>1573380</v>
      </c>
      <c r="N40" s="266">
        <f t="shared" ref="N40:P40" si="27">N39</f>
        <v>296295</v>
      </c>
      <c r="O40" s="266">
        <f t="shared" si="27"/>
        <v>914337</v>
      </c>
      <c r="P40" s="365">
        <f t="shared" si="27"/>
        <v>1210632</v>
      </c>
      <c r="Q40" s="324">
        <f t="shared" si="2"/>
        <v>76.944666895473432</v>
      </c>
      <c r="R40" s="259" t="str">
        <f t="shared" si="7"/>
        <v/>
      </c>
    </row>
    <row r="41" spans="1:19" s="1" customFormat="1" ht="12.95" customHeight="1">
      <c r="A41" s="259"/>
      <c r="B41" s="12"/>
      <c r="C41" s="8"/>
      <c r="D41" s="8"/>
      <c r="E41" s="283"/>
      <c r="F41" s="309"/>
      <c r="G41" s="8" t="s">
        <v>95</v>
      </c>
      <c r="H41" s="266">
        <f t="shared" si="25"/>
        <v>306380</v>
      </c>
      <c r="I41" s="266">
        <f t="shared" si="25"/>
        <v>1267000</v>
      </c>
      <c r="J41" s="365">
        <f t="shared" si="25"/>
        <v>1573380</v>
      </c>
      <c r="K41" s="266">
        <f t="shared" ref="K41:M41" si="28">K40</f>
        <v>306380</v>
      </c>
      <c r="L41" s="266">
        <f t="shared" si="28"/>
        <v>1267000</v>
      </c>
      <c r="M41" s="365">
        <f t="shared" si="28"/>
        <v>1573380</v>
      </c>
      <c r="N41" s="266">
        <f t="shared" ref="N41:P41" si="29">N40</f>
        <v>296295</v>
      </c>
      <c r="O41" s="266">
        <f t="shared" si="29"/>
        <v>914337</v>
      </c>
      <c r="P41" s="365">
        <f t="shared" si="29"/>
        <v>1210632</v>
      </c>
      <c r="Q41" s="324">
        <f t="shared" si="2"/>
        <v>76.944666895473432</v>
      </c>
      <c r="R41" s="259" t="str">
        <f t="shared" si="7"/>
        <v/>
      </c>
    </row>
    <row r="42" spans="1:19" ht="12.95" customHeight="1" thickBot="1">
      <c r="B42" s="15"/>
      <c r="C42" s="16"/>
      <c r="D42" s="16"/>
      <c r="E42" s="285"/>
      <c r="F42" s="311"/>
      <c r="G42" s="16"/>
      <c r="H42" s="27"/>
      <c r="I42" s="27"/>
      <c r="J42" s="368"/>
      <c r="K42" s="27"/>
      <c r="L42" s="27"/>
      <c r="M42" s="368"/>
      <c r="N42" s="27"/>
      <c r="O42" s="27"/>
      <c r="P42" s="368"/>
      <c r="Q42" s="327" t="str">
        <f t="shared" si="2"/>
        <v/>
      </c>
      <c r="R42" s="259"/>
    </row>
    <row r="43" spans="1:19" ht="12.95" customHeight="1"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9" ht="12.95" customHeight="1">
      <c r="B44" s="50"/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9" ht="12.95" customHeight="1">
      <c r="B45" s="50"/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9" ht="12.95" customHeight="1">
      <c r="B46" s="50"/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9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9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30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30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30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30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30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30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30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30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30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/>
    </row>
    <row r="71" spans="5:18" ht="14.25">
      <c r="E71" s="286"/>
      <c r="F71" s="312"/>
      <c r="J71" s="371"/>
      <c r="M71" s="371"/>
      <c r="P71" s="371"/>
      <c r="R71" s="259"/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2"/>
  <dimension ref="A1:S96"/>
  <sheetViews>
    <sheetView topLeftCell="E13" zoomScaleNormal="100" zoomScaleSheetLayoutView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140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  <c r="S4" s="536"/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141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604590</v>
      </c>
      <c r="I8" s="194">
        <f t="shared" si="0"/>
        <v>0</v>
      </c>
      <c r="J8" s="362">
        <f t="shared" si="0"/>
        <v>604590</v>
      </c>
      <c r="K8" s="194">
        <f t="shared" ref="K8:M8" si="1">SUM(K9:K12)</f>
        <v>604590</v>
      </c>
      <c r="L8" s="194">
        <f t="shared" si="1"/>
        <v>0</v>
      </c>
      <c r="M8" s="362">
        <f t="shared" si="1"/>
        <v>604590</v>
      </c>
      <c r="N8" s="194">
        <f t="shared" si="0"/>
        <v>592735</v>
      </c>
      <c r="O8" s="194">
        <f t="shared" si="0"/>
        <v>0</v>
      </c>
      <c r="P8" s="362">
        <f t="shared" si="0"/>
        <v>592735</v>
      </c>
      <c r="Q8" s="324">
        <f>IF(M8=0,"",P8/M8*100)</f>
        <v>98.039167038819699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495690</v>
      </c>
      <c r="I9" s="193">
        <v>0</v>
      </c>
      <c r="J9" s="363">
        <f>SUM(H9:I9)</f>
        <v>495690</v>
      </c>
      <c r="K9" s="193">
        <v>495690</v>
      </c>
      <c r="L9" s="193">
        <v>0</v>
      </c>
      <c r="M9" s="363">
        <f>SUM(K9:L9)</f>
        <v>495690</v>
      </c>
      <c r="N9" s="193">
        <v>488262</v>
      </c>
      <c r="O9" s="193">
        <v>0</v>
      </c>
      <c r="P9" s="363">
        <f>SUM(N9:O9)</f>
        <v>488262</v>
      </c>
      <c r="Q9" s="325">
        <f t="shared" ref="Q9:Q57" si="2">IF(M9=0,"",P9/M9*100)</f>
        <v>98.501482781577195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7">
        <v>108900</v>
      </c>
      <c r="I10" s="197">
        <v>0</v>
      </c>
      <c r="J10" s="363">
        <f t="shared" ref="J10:J11" si="3">SUM(H10:I10)</f>
        <v>108900</v>
      </c>
      <c r="K10" s="197">
        <v>108900</v>
      </c>
      <c r="L10" s="197">
        <v>0</v>
      </c>
      <c r="M10" s="363">
        <f t="shared" ref="M10:M11" si="4">SUM(K10:L10)</f>
        <v>108900</v>
      </c>
      <c r="N10" s="197">
        <v>104473</v>
      </c>
      <c r="O10" s="197">
        <v>0</v>
      </c>
      <c r="P10" s="363">
        <f t="shared" ref="P10:P11" si="5">SUM(N10:O10)</f>
        <v>104473</v>
      </c>
      <c r="Q10" s="325">
        <f t="shared" si="2"/>
        <v>95.934802571166216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53930</v>
      </c>
      <c r="I13" s="194">
        <f t="shared" si="6"/>
        <v>0</v>
      </c>
      <c r="J13" s="362">
        <f t="shared" si="6"/>
        <v>53930</v>
      </c>
      <c r="K13" s="194">
        <f t="shared" si="6"/>
        <v>53930</v>
      </c>
      <c r="L13" s="194">
        <f t="shared" si="6"/>
        <v>0</v>
      </c>
      <c r="M13" s="362">
        <f t="shared" si="6"/>
        <v>53930</v>
      </c>
      <c r="N13" s="194">
        <f t="shared" si="6"/>
        <v>53461</v>
      </c>
      <c r="O13" s="194">
        <f t="shared" si="6"/>
        <v>0</v>
      </c>
      <c r="P13" s="362">
        <f t="shared" si="6"/>
        <v>53461</v>
      </c>
      <c r="Q13" s="324">
        <f t="shared" si="2"/>
        <v>99.130354162803641</v>
      </c>
      <c r="R13" s="259" t="str">
        <f t="shared" ref="R13:R41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v>53930</v>
      </c>
      <c r="I14" s="193">
        <v>0</v>
      </c>
      <c r="J14" s="363">
        <f>SUM(H14:I14)</f>
        <v>53930</v>
      </c>
      <c r="K14" s="193">
        <v>53930</v>
      </c>
      <c r="L14" s="193">
        <v>0</v>
      </c>
      <c r="M14" s="363">
        <f>SUM(K14:L14)</f>
        <v>53930</v>
      </c>
      <c r="N14" s="193">
        <v>53461</v>
      </c>
      <c r="O14" s="193">
        <v>0</v>
      </c>
      <c r="P14" s="363">
        <f>SUM(N14:O14)</f>
        <v>53461</v>
      </c>
      <c r="Q14" s="325">
        <f t="shared" si="2"/>
        <v>99.130354162803641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57"/>
      <c r="I15" s="257"/>
      <c r="J15" s="364"/>
      <c r="K15" s="257"/>
      <c r="L15" s="257"/>
      <c r="M15" s="364"/>
      <c r="N15" s="257"/>
      <c r="O15" s="257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82760</v>
      </c>
      <c r="I16" s="271">
        <f t="shared" si="8"/>
        <v>0</v>
      </c>
      <c r="J16" s="365">
        <f t="shared" si="8"/>
        <v>82760</v>
      </c>
      <c r="K16" s="271">
        <f t="shared" ref="K16:M16" si="9">SUM(K17:K26)</f>
        <v>82760</v>
      </c>
      <c r="L16" s="271">
        <f t="shared" si="9"/>
        <v>0</v>
      </c>
      <c r="M16" s="365">
        <f t="shared" si="9"/>
        <v>82760</v>
      </c>
      <c r="N16" s="271">
        <f t="shared" si="8"/>
        <v>77349</v>
      </c>
      <c r="O16" s="271">
        <f t="shared" si="8"/>
        <v>0</v>
      </c>
      <c r="P16" s="365">
        <f t="shared" si="8"/>
        <v>77349</v>
      </c>
      <c r="Q16" s="324">
        <f t="shared" si="2"/>
        <v>93.461817303044953</v>
      </c>
      <c r="R16" s="259" t="str">
        <f t="shared" si="7"/>
        <v/>
      </c>
    </row>
    <row r="17" spans="1:19" ht="12.95" customHeight="1">
      <c r="B17" s="10"/>
      <c r="C17" s="11"/>
      <c r="D17" s="11"/>
      <c r="E17" s="284">
        <v>613100</v>
      </c>
      <c r="F17" s="310"/>
      <c r="G17" s="11" t="s">
        <v>84</v>
      </c>
      <c r="H17" s="342">
        <v>10500</v>
      </c>
      <c r="I17" s="342">
        <v>0</v>
      </c>
      <c r="J17" s="363">
        <f t="shared" ref="J17:J26" si="10">SUM(H17:I17)</f>
        <v>10500</v>
      </c>
      <c r="K17" s="342">
        <v>10500</v>
      </c>
      <c r="L17" s="342">
        <v>0</v>
      </c>
      <c r="M17" s="363">
        <f t="shared" ref="M17:M26" si="11">SUM(K17:L17)</f>
        <v>10500</v>
      </c>
      <c r="N17" s="342">
        <v>7561</v>
      </c>
      <c r="O17" s="342">
        <v>0</v>
      </c>
      <c r="P17" s="363">
        <f t="shared" ref="P17:P26" si="12">SUM(N17:O17)</f>
        <v>7561</v>
      </c>
      <c r="Q17" s="325">
        <f t="shared" si="2"/>
        <v>72.009523809523813</v>
      </c>
      <c r="R17" s="259" t="str">
        <f t="shared" si="7"/>
        <v/>
      </c>
    </row>
    <row r="18" spans="1:19" ht="12.95" customHeight="1">
      <c r="B18" s="10"/>
      <c r="C18" s="11"/>
      <c r="D18" s="11"/>
      <c r="E18" s="284">
        <v>613200</v>
      </c>
      <c r="F18" s="310"/>
      <c r="G18" s="11" t="s">
        <v>85</v>
      </c>
      <c r="H18" s="342">
        <v>0</v>
      </c>
      <c r="I18" s="342">
        <v>0</v>
      </c>
      <c r="J18" s="363">
        <f t="shared" si="10"/>
        <v>0</v>
      </c>
      <c r="K18" s="342">
        <v>0</v>
      </c>
      <c r="L18" s="342">
        <v>0</v>
      </c>
      <c r="M18" s="363">
        <f t="shared" si="11"/>
        <v>0</v>
      </c>
      <c r="N18" s="342">
        <v>0</v>
      </c>
      <c r="O18" s="342">
        <v>0</v>
      </c>
      <c r="P18" s="363">
        <f t="shared" si="12"/>
        <v>0</v>
      </c>
      <c r="Q18" s="325" t="str">
        <f t="shared" si="2"/>
        <v/>
      </c>
      <c r="R18" s="259"/>
    </row>
    <row r="19" spans="1:19" ht="12.95" customHeight="1">
      <c r="B19" s="10"/>
      <c r="C19" s="11"/>
      <c r="D19" s="11"/>
      <c r="E19" s="284">
        <v>613300</v>
      </c>
      <c r="F19" s="310"/>
      <c r="G19" s="18" t="s">
        <v>200</v>
      </c>
      <c r="H19" s="342">
        <v>5500</v>
      </c>
      <c r="I19" s="342">
        <v>0</v>
      </c>
      <c r="J19" s="363">
        <f t="shared" si="10"/>
        <v>5500</v>
      </c>
      <c r="K19" s="342">
        <v>5500</v>
      </c>
      <c r="L19" s="342">
        <v>0</v>
      </c>
      <c r="M19" s="363">
        <f t="shared" si="11"/>
        <v>5500</v>
      </c>
      <c r="N19" s="342">
        <v>4824</v>
      </c>
      <c r="O19" s="342">
        <v>0</v>
      </c>
      <c r="P19" s="363">
        <f t="shared" si="12"/>
        <v>4824</v>
      </c>
      <c r="Q19" s="325">
        <f t="shared" si="2"/>
        <v>87.709090909090918</v>
      </c>
      <c r="R19" s="259" t="str">
        <f t="shared" si="7"/>
        <v/>
      </c>
    </row>
    <row r="20" spans="1:19" ht="12.95" customHeight="1">
      <c r="B20" s="10"/>
      <c r="C20" s="11"/>
      <c r="D20" s="11"/>
      <c r="E20" s="284">
        <v>613400</v>
      </c>
      <c r="F20" s="310"/>
      <c r="G20" s="11" t="s">
        <v>165</v>
      </c>
      <c r="H20" s="342">
        <v>2500</v>
      </c>
      <c r="I20" s="342">
        <v>0</v>
      </c>
      <c r="J20" s="363">
        <f t="shared" si="10"/>
        <v>2500</v>
      </c>
      <c r="K20" s="342">
        <v>2500</v>
      </c>
      <c r="L20" s="342">
        <v>0</v>
      </c>
      <c r="M20" s="363">
        <f t="shared" si="11"/>
        <v>2500</v>
      </c>
      <c r="N20" s="342">
        <v>2489</v>
      </c>
      <c r="O20" s="342">
        <v>0</v>
      </c>
      <c r="P20" s="363">
        <f t="shared" si="12"/>
        <v>2489</v>
      </c>
      <c r="Q20" s="325">
        <f t="shared" si="2"/>
        <v>99.56</v>
      </c>
      <c r="R20" s="259" t="str">
        <f t="shared" si="7"/>
        <v/>
      </c>
    </row>
    <row r="21" spans="1:19" ht="12.95" customHeight="1">
      <c r="B21" s="10"/>
      <c r="C21" s="11"/>
      <c r="D21" s="11"/>
      <c r="E21" s="284">
        <v>613500</v>
      </c>
      <c r="F21" s="310"/>
      <c r="G21" s="11" t="s">
        <v>86</v>
      </c>
      <c r="H21" s="342">
        <v>500</v>
      </c>
      <c r="I21" s="342">
        <v>0</v>
      </c>
      <c r="J21" s="363">
        <f t="shared" si="10"/>
        <v>500</v>
      </c>
      <c r="K21" s="342">
        <v>500</v>
      </c>
      <c r="L21" s="342">
        <v>0</v>
      </c>
      <c r="M21" s="363">
        <f t="shared" si="11"/>
        <v>500</v>
      </c>
      <c r="N21" s="342">
        <v>94</v>
      </c>
      <c r="O21" s="342">
        <v>0</v>
      </c>
      <c r="P21" s="363">
        <f t="shared" si="12"/>
        <v>94</v>
      </c>
      <c r="Q21" s="325">
        <f t="shared" si="2"/>
        <v>18.8</v>
      </c>
      <c r="R21" s="259" t="str">
        <f t="shared" si="7"/>
        <v/>
      </c>
    </row>
    <row r="22" spans="1:19" ht="12.95" customHeight="1">
      <c r="B22" s="10"/>
      <c r="C22" s="11"/>
      <c r="D22" s="11"/>
      <c r="E22" s="284">
        <v>613600</v>
      </c>
      <c r="F22" s="310"/>
      <c r="G22" s="18" t="s">
        <v>201</v>
      </c>
      <c r="H22" s="342">
        <v>5050</v>
      </c>
      <c r="I22" s="342">
        <v>0</v>
      </c>
      <c r="J22" s="363">
        <f t="shared" si="10"/>
        <v>5050</v>
      </c>
      <c r="K22" s="342">
        <v>5050</v>
      </c>
      <c r="L22" s="342">
        <v>0</v>
      </c>
      <c r="M22" s="363">
        <f t="shared" si="11"/>
        <v>5050</v>
      </c>
      <c r="N22" s="342">
        <v>5004</v>
      </c>
      <c r="O22" s="342">
        <v>0</v>
      </c>
      <c r="P22" s="363">
        <f t="shared" si="12"/>
        <v>5004</v>
      </c>
      <c r="Q22" s="325">
        <f t="shared" si="2"/>
        <v>99.089108910891085</v>
      </c>
      <c r="R22" s="259"/>
    </row>
    <row r="23" spans="1:19" ht="12.95" customHeight="1">
      <c r="B23" s="10"/>
      <c r="C23" s="11"/>
      <c r="D23" s="11"/>
      <c r="E23" s="284">
        <v>613700</v>
      </c>
      <c r="F23" s="310"/>
      <c r="G23" s="11" t="s">
        <v>87</v>
      </c>
      <c r="H23" s="342">
        <v>8000</v>
      </c>
      <c r="I23" s="342">
        <v>0</v>
      </c>
      <c r="J23" s="363">
        <f t="shared" si="10"/>
        <v>8000</v>
      </c>
      <c r="K23" s="342">
        <v>8000</v>
      </c>
      <c r="L23" s="342">
        <v>0</v>
      </c>
      <c r="M23" s="363">
        <f t="shared" si="11"/>
        <v>8000</v>
      </c>
      <c r="N23" s="342">
        <v>7466</v>
      </c>
      <c r="O23" s="342">
        <v>0</v>
      </c>
      <c r="P23" s="363">
        <f t="shared" si="12"/>
        <v>7466</v>
      </c>
      <c r="Q23" s="325">
        <f t="shared" si="2"/>
        <v>93.325000000000003</v>
      </c>
      <c r="R23" s="259" t="str">
        <f t="shared" si="7"/>
        <v/>
      </c>
    </row>
    <row r="24" spans="1:19" ht="12.95" customHeight="1">
      <c r="B24" s="10"/>
      <c r="C24" s="11"/>
      <c r="D24" s="11"/>
      <c r="E24" s="284">
        <v>613800</v>
      </c>
      <c r="F24" s="310"/>
      <c r="G24" s="11" t="s">
        <v>166</v>
      </c>
      <c r="H24" s="342">
        <v>710</v>
      </c>
      <c r="I24" s="342">
        <v>0</v>
      </c>
      <c r="J24" s="363">
        <f t="shared" si="10"/>
        <v>710</v>
      </c>
      <c r="K24" s="342">
        <v>710</v>
      </c>
      <c r="L24" s="342">
        <v>0</v>
      </c>
      <c r="M24" s="363">
        <f t="shared" si="11"/>
        <v>710</v>
      </c>
      <c r="N24" s="342">
        <v>0</v>
      </c>
      <c r="O24" s="342">
        <v>0</v>
      </c>
      <c r="P24" s="363">
        <f t="shared" si="12"/>
        <v>0</v>
      </c>
      <c r="Q24" s="325">
        <f t="shared" si="2"/>
        <v>0</v>
      </c>
      <c r="R24" s="259" t="str">
        <f t="shared" si="7"/>
        <v/>
      </c>
    </row>
    <row r="25" spans="1:19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50000</v>
      </c>
      <c r="I25" s="342">
        <v>0</v>
      </c>
      <c r="J25" s="363">
        <f t="shared" si="10"/>
        <v>50000</v>
      </c>
      <c r="K25" s="342">
        <v>50000</v>
      </c>
      <c r="L25" s="342">
        <v>0</v>
      </c>
      <c r="M25" s="363">
        <f t="shared" si="11"/>
        <v>50000</v>
      </c>
      <c r="N25" s="342">
        <v>49911</v>
      </c>
      <c r="O25" s="342">
        <v>0</v>
      </c>
      <c r="P25" s="363">
        <f t="shared" si="12"/>
        <v>49911</v>
      </c>
      <c r="Q25" s="325">
        <f t="shared" si="2"/>
        <v>99.822000000000003</v>
      </c>
      <c r="R25" s="259" t="str">
        <f t="shared" si="7"/>
        <v/>
      </c>
    </row>
    <row r="26" spans="1:19" ht="12.95" customHeight="1">
      <c r="B26" s="10"/>
      <c r="C26" s="11"/>
      <c r="D26" s="11"/>
      <c r="E26" s="284">
        <v>613900</v>
      </c>
      <c r="F26" s="310"/>
      <c r="G26" s="175" t="s">
        <v>528</v>
      </c>
      <c r="H26" s="342">
        <v>0</v>
      </c>
      <c r="I26" s="342">
        <v>0</v>
      </c>
      <c r="J26" s="363">
        <f t="shared" si="10"/>
        <v>0</v>
      </c>
      <c r="K26" s="342">
        <v>0</v>
      </c>
      <c r="L26" s="342">
        <v>0</v>
      </c>
      <c r="M26" s="363">
        <f t="shared" si="11"/>
        <v>0</v>
      </c>
      <c r="N26" s="342">
        <v>0</v>
      </c>
      <c r="O26" s="342">
        <v>0</v>
      </c>
      <c r="P26" s="363">
        <f t="shared" si="12"/>
        <v>0</v>
      </c>
      <c r="Q26" s="325" t="str">
        <f t="shared" si="2"/>
        <v/>
      </c>
      <c r="R26" s="259"/>
    </row>
    <row r="27" spans="1:19" ht="12.95" customHeight="1">
      <c r="B27" s="10"/>
      <c r="C27" s="11"/>
      <c r="D27" s="11"/>
      <c r="E27" s="284"/>
      <c r="F27" s="310"/>
      <c r="G27" s="11"/>
      <c r="H27" s="273"/>
      <c r="I27" s="273"/>
      <c r="J27" s="365"/>
      <c r="K27" s="273"/>
      <c r="L27" s="273"/>
      <c r="M27" s="365"/>
      <c r="N27" s="273"/>
      <c r="O27" s="273"/>
      <c r="P27" s="365"/>
      <c r="Q27" s="325" t="str">
        <f t="shared" si="2"/>
        <v/>
      </c>
      <c r="R27" s="259"/>
    </row>
    <row r="28" spans="1:19" s="1" customFormat="1" ht="12.95" customHeight="1">
      <c r="A28" s="259"/>
      <c r="B28" s="12"/>
      <c r="C28" s="8"/>
      <c r="D28" s="8"/>
      <c r="E28" s="283">
        <v>614000</v>
      </c>
      <c r="F28" s="309"/>
      <c r="G28" s="8" t="s">
        <v>202</v>
      </c>
      <c r="H28" s="273">
        <f t="shared" ref="H28" si="13">SUM(H29:H32)</f>
        <v>1186320</v>
      </c>
      <c r="I28" s="273">
        <f t="shared" ref="I28:N28" si="14">SUM(I29:I32)</f>
        <v>683680</v>
      </c>
      <c r="J28" s="365">
        <f t="shared" si="14"/>
        <v>1870000</v>
      </c>
      <c r="K28" s="273">
        <f t="shared" si="14"/>
        <v>1186320</v>
      </c>
      <c r="L28" s="273">
        <f t="shared" ref="L28:M28" si="15">SUM(L29:L32)</f>
        <v>683680</v>
      </c>
      <c r="M28" s="365">
        <f t="shared" si="15"/>
        <v>1870000</v>
      </c>
      <c r="N28" s="273">
        <f t="shared" si="14"/>
        <v>1268434</v>
      </c>
      <c r="O28" s="273">
        <f t="shared" ref="O28:P28" si="16">SUM(O29:O32)</f>
        <v>596510</v>
      </c>
      <c r="P28" s="365">
        <f t="shared" si="16"/>
        <v>1864944</v>
      </c>
      <c r="Q28" s="324">
        <f t="shared" si="2"/>
        <v>99.729625668449202</v>
      </c>
      <c r="R28" s="259" t="str">
        <f t="shared" si="7"/>
        <v/>
      </c>
    </row>
    <row r="29" spans="1:19" s="1" customFormat="1" ht="12.95" customHeight="1">
      <c r="A29" s="259"/>
      <c r="B29" s="12"/>
      <c r="C29" s="8"/>
      <c r="D29" s="23"/>
      <c r="E29" s="284">
        <v>614100</v>
      </c>
      <c r="F29" s="310" t="s">
        <v>649</v>
      </c>
      <c r="G29" s="13" t="s">
        <v>161</v>
      </c>
      <c r="H29" s="274">
        <v>0</v>
      </c>
      <c r="I29" s="274">
        <v>150000</v>
      </c>
      <c r="J29" s="363">
        <f t="shared" ref="J29:J32" si="17">SUM(H29:I29)</f>
        <v>150000</v>
      </c>
      <c r="K29" s="274">
        <v>0</v>
      </c>
      <c r="L29" s="274">
        <v>150000</v>
      </c>
      <c r="M29" s="363">
        <f t="shared" ref="M29:M32" si="18">SUM(K29:L29)</f>
        <v>150000</v>
      </c>
      <c r="N29" s="274">
        <v>0</v>
      </c>
      <c r="O29" s="274">
        <v>149614</v>
      </c>
      <c r="P29" s="363">
        <f t="shared" ref="P29:P32" si="19">SUM(N29:O29)</f>
        <v>149614</v>
      </c>
      <c r="Q29" s="325">
        <f t="shared" si="2"/>
        <v>99.742666666666665</v>
      </c>
      <c r="R29" s="259" t="str">
        <f t="shared" si="7"/>
        <v/>
      </c>
    </row>
    <row r="30" spans="1:19" ht="12.95" customHeight="1">
      <c r="B30" s="10"/>
      <c r="C30" s="11"/>
      <c r="D30" s="11"/>
      <c r="E30" s="284">
        <v>614500</v>
      </c>
      <c r="F30" s="310" t="s">
        <v>648</v>
      </c>
      <c r="G30" s="21" t="s">
        <v>388</v>
      </c>
      <c r="H30" s="274">
        <v>1100000</v>
      </c>
      <c r="I30" s="274">
        <v>0</v>
      </c>
      <c r="J30" s="363">
        <f t="shared" si="17"/>
        <v>1100000</v>
      </c>
      <c r="K30" s="274">
        <v>1100000</v>
      </c>
      <c r="L30" s="274">
        <v>0</v>
      </c>
      <c r="M30" s="363">
        <f t="shared" si="18"/>
        <v>1100000</v>
      </c>
      <c r="N30" s="274">
        <v>1099800</v>
      </c>
      <c r="O30" s="274">
        <v>0</v>
      </c>
      <c r="P30" s="363">
        <f t="shared" si="19"/>
        <v>1099800</v>
      </c>
      <c r="Q30" s="325">
        <f t="shared" si="2"/>
        <v>99.981818181818184</v>
      </c>
      <c r="R30" s="259"/>
    </row>
    <row r="31" spans="1:19" ht="12.95" customHeight="1">
      <c r="B31" s="10"/>
      <c r="C31" s="11"/>
      <c r="D31" s="11"/>
      <c r="E31" s="284">
        <v>614500</v>
      </c>
      <c r="F31" s="310" t="s">
        <v>650</v>
      </c>
      <c r="G31" s="21" t="s">
        <v>389</v>
      </c>
      <c r="H31" s="274">
        <v>60180</v>
      </c>
      <c r="I31" s="274">
        <v>339820</v>
      </c>
      <c r="J31" s="363">
        <f t="shared" si="17"/>
        <v>400000</v>
      </c>
      <c r="K31" s="274">
        <v>60180</v>
      </c>
      <c r="L31" s="274">
        <v>339820</v>
      </c>
      <c r="M31" s="363">
        <f t="shared" si="18"/>
        <v>400000</v>
      </c>
      <c r="N31" s="274">
        <v>168634</v>
      </c>
      <c r="O31" s="274">
        <v>228848</v>
      </c>
      <c r="P31" s="363">
        <f t="shared" si="19"/>
        <v>397482</v>
      </c>
      <c r="Q31" s="325">
        <f t="shared" si="2"/>
        <v>99.370499999999993</v>
      </c>
      <c r="R31" s="259"/>
      <c r="S31" s="57"/>
    </row>
    <row r="32" spans="1:19" ht="12.95" customHeight="1">
      <c r="B32" s="10"/>
      <c r="C32" s="11"/>
      <c r="D32" s="11"/>
      <c r="E32" s="284">
        <v>614500</v>
      </c>
      <c r="F32" s="310" t="s">
        <v>651</v>
      </c>
      <c r="G32" s="21" t="s">
        <v>390</v>
      </c>
      <c r="H32" s="274">
        <v>26140</v>
      </c>
      <c r="I32" s="274">
        <v>193860</v>
      </c>
      <c r="J32" s="363">
        <f t="shared" si="17"/>
        <v>220000</v>
      </c>
      <c r="K32" s="274">
        <v>26140</v>
      </c>
      <c r="L32" s="274">
        <v>193860</v>
      </c>
      <c r="M32" s="363">
        <f t="shared" si="18"/>
        <v>220000</v>
      </c>
      <c r="N32" s="274">
        <v>0</v>
      </c>
      <c r="O32" s="274">
        <v>218048</v>
      </c>
      <c r="P32" s="363">
        <f t="shared" si="19"/>
        <v>218048</v>
      </c>
      <c r="Q32" s="325">
        <f t="shared" si="2"/>
        <v>99.11272727272727</v>
      </c>
      <c r="R32" s="259" t="str">
        <f t="shared" si="7"/>
        <v/>
      </c>
    </row>
    <row r="33" spans="1:18" ht="12.95" customHeight="1">
      <c r="B33" s="10"/>
      <c r="C33" s="11"/>
      <c r="D33" s="11"/>
      <c r="E33" s="284"/>
      <c r="F33" s="310"/>
      <c r="G33" s="18"/>
      <c r="H33" s="258"/>
      <c r="I33" s="258"/>
      <c r="J33" s="364"/>
      <c r="K33" s="258"/>
      <c r="L33" s="258"/>
      <c r="M33" s="364"/>
      <c r="N33" s="258"/>
      <c r="O33" s="258"/>
      <c r="P33" s="364"/>
      <c r="Q33" s="325" t="str">
        <f t="shared" si="2"/>
        <v/>
      </c>
      <c r="R33" s="259"/>
    </row>
    <row r="34" spans="1:18" s="1" customFormat="1" ht="12.95" customHeight="1">
      <c r="A34" s="259"/>
      <c r="B34" s="12"/>
      <c r="C34" s="8"/>
      <c r="D34" s="8"/>
      <c r="E34" s="283">
        <v>821000</v>
      </c>
      <c r="F34" s="309"/>
      <c r="G34" s="8" t="s">
        <v>90</v>
      </c>
      <c r="H34" s="273">
        <f t="shared" ref="H34:P34" si="20">SUM(H35:H37)</f>
        <v>10000</v>
      </c>
      <c r="I34" s="273">
        <f t="shared" si="20"/>
        <v>30000</v>
      </c>
      <c r="J34" s="365">
        <f t="shared" si="20"/>
        <v>40000</v>
      </c>
      <c r="K34" s="273">
        <f t="shared" ref="K34:M34" si="21">SUM(K35:K37)</f>
        <v>10000</v>
      </c>
      <c r="L34" s="273">
        <f t="shared" si="21"/>
        <v>30000</v>
      </c>
      <c r="M34" s="365">
        <f t="shared" si="21"/>
        <v>40000</v>
      </c>
      <c r="N34" s="273">
        <f t="shared" si="20"/>
        <v>9865</v>
      </c>
      <c r="O34" s="273">
        <f t="shared" si="20"/>
        <v>30000</v>
      </c>
      <c r="P34" s="365">
        <f t="shared" si="20"/>
        <v>39865</v>
      </c>
      <c r="Q34" s="324">
        <f t="shared" si="2"/>
        <v>99.662499999999994</v>
      </c>
      <c r="R34" s="259" t="str">
        <f t="shared" si="7"/>
        <v/>
      </c>
    </row>
    <row r="35" spans="1:18" ht="12.95" customHeight="1">
      <c r="B35" s="10"/>
      <c r="C35" s="11"/>
      <c r="D35" s="11"/>
      <c r="E35" s="284">
        <v>821200</v>
      </c>
      <c r="F35" s="310"/>
      <c r="G35" s="11" t="s">
        <v>91</v>
      </c>
      <c r="H35" s="258">
        <v>0</v>
      </c>
      <c r="I35" s="258">
        <v>0</v>
      </c>
      <c r="J35" s="363">
        <f t="shared" ref="J35:J36" si="22">SUM(H35:I35)</f>
        <v>0</v>
      </c>
      <c r="K35" s="258">
        <v>0</v>
      </c>
      <c r="L35" s="258">
        <v>0</v>
      </c>
      <c r="M35" s="363">
        <f t="shared" ref="M35:M36" si="23">SUM(K35:L35)</f>
        <v>0</v>
      </c>
      <c r="N35" s="258">
        <v>0</v>
      </c>
      <c r="O35" s="258">
        <v>0</v>
      </c>
      <c r="P35" s="363">
        <f t="shared" ref="P35:P36" si="24">SUM(N35:O35)</f>
        <v>0</v>
      </c>
      <c r="Q35" s="325" t="str">
        <f t="shared" si="2"/>
        <v/>
      </c>
      <c r="R35" s="259"/>
    </row>
    <row r="36" spans="1:18" ht="12.95" customHeight="1">
      <c r="B36" s="10"/>
      <c r="C36" s="11"/>
      <c r="D36" s="11"/>
      <c r="E36" s="284">
        <v>821300</v>
      </c>
      <c r="F36" s="310"/>
      <c r="G36" s="11" t="s">
        <v>92</v>
      </c>
      <c r="H36" s="258">
        <v>10000</v>
      </c>
      <c r="I36" s="258">
        <v>30000</v>
      </c>
      <c r="J36" s="363">
        <f t="shared" si="22"/>
        <v>40000</v>
      </c>
      <c r="K36" s="258">
        <v>10000</v>
      </c>
      <c r="L36" s="258">
        <v>30000</v>
      </c>
      <c r="M36" s="363">
        <f t="shared" si="23"/>
        <v>40000</v>
      </c>
      <c r="N36" s="258">
        <v>9865</v>
      </c>
      <c r="O36" s="258">
        <v>30000</v>
      </c>
      <c r="P36" s="363">
        <f t="shared" si="24"/>
        <v>39865</v>
      </c>
      <c r="Q36" s="325">
        <f t="shared" si="2"/>
        <v>99.662499999999994</v>
      </c>
      <c r="R36" s="259" t="str">
        <f t="shared" si="7"/>
        <v/>
      </c>
    </row>
    <row r="37" spans="1:18" ht="12.95" customHeight="1">
      <c r="B37" s="10"/>
      <c r="C37" s="11"/>
      <c r="D37" s="11"/>
      <c r="E37" s="284"/>
      <c r="F37" s="310"/>
      <c r="G37" s="18"/>
      <c r="H37" s="258"/>
      <c r="I37" s="258"/>
      <c r="J37" s="364"/>
      <c r="K37" s="258"/>
      <c r="L37" s="258"/>
      <c r="M37" s="364"/>
      <c r="N37" s="258"/>
      <c r="O37" s="258"/>
      <c r="P37" s="364"/>
      <c r="Q37" s="325" t="str">
        <f t="shared" si="2"/>
        <v/>
      </c>
      <c r="R37" s="259"/>
    </row>
    <row r="38" spans="1:18" s="1" customFormat="1" ht="12.95" customHeight="1">
      <c r="A38" s="259"/>
      <c r="B38" s="12"/>
      <c r="C38" s="8"/>
      <c r="D38" s="8"/>
      <c r="E38" s="283"/>
      <c r="F38" s="309"/>
      <c r="G38" s="8" t="s">
        <v>93</v>
      </c>
      <c r="H38" s="266">
        <v>25</v>
      </c>
      <c r="I38" s="266"/>
      <c r="J38" s="365">
        <v>25</v>
      </c>
      <c r="K38" s="266"/>
      <c r="L38" s="266"/>
      <c r="M38" s="365"/>
      <c r="N38" s="266">
        <v>24</v>
      </c>
      <c r="O38" s="266"/>
      <c r="P38" s="365">
        <v>24</v>
      </c>
      <c r="Q38" s="325" t="str">
        <f t="shared" si="2"/>
        <v/>
      </c>
      <c r="R38" s="259"/>
    </row>
    <row r="39" spans="1:18" s="1" customFormat="1" ht="12.95" customHeight="1">
      <c r="A39" s="259"/>
      <c r="B39" s="12"/>
      <c r="C39" s="8"/>
      <c r="D39" s="8"/>
      <c r="E39" s="283"/>
      <c r="F39" s="309"/>
      <c r="G39" s="8" t="s">
        <v>113</v>
      </c>
      <c r="H39" s="266">
        <f t="shared" ref="H39:P39" si="25">H8+H13+H16+H28+H34</f>
        <v>1937600</v>
      </c>
      <c r="I39" s="266">
        <f t="shared" si="25"/>
        <v>713680</v>
      </c>
      <c r="J39" s="365">
        <f t="shared" si="25"/>
        <v>2651280</v>
      </c>
      <c r="K39" s="266">
        <f t="shared" ref="K39:M39" si="26">K8+K13+K16+K28+K34</f>
        <v>1937600</v>
      </c>
      <c r="L39" s="266">
        <f t="shared" si="26"/>
        <v>713680</v>
      </c>
      <c r="M39" s="365">
        <f t="shared" si="26"/>
        <v>2651280</v>
      </c>
      <c r="N39" s="266">
        <f t="shared" si="25"/>
        <v>2001844</v>
      </c>
      <c r="O39" s="266">
        <f t="shared" si="25"/>
        <v>626510</v>
      </c>
      <c r="P39" s="365">
        <f t="shared" si="25"/>
        <v>2628354</v>
      </c>
      <c r="Q39" s="324">
        <f t="shared" si="2"/>
        <v>99.13528559789988</v>
      </c>
      <c r="R39" s="259" t="str">
        <f t="shared" si="7"/>
        <v/>
      </c>
    </row>
    <row r="40" spans="1:18" s="1" customFormat="1" ht="12.95" customHeight="1">
      <c r="A40" s="259"/>
      <c r="B40" s="12"/>
      <c r="C40" s="8"/>
      <c r="D40" s="8"/>
      <c r="E40" s="283"/>
      <c r="F40" s="309"/>
      <c r="G40" s="8" t="s">
        <v>94</v>
      </c>
      <c r="H40" s="266">
        <f t="shared" ref="H40:J41" si="27">H39</f>
        <v>1937600</v>
      </c>
      <c r="I40" s="266">
        <f t="shared" si="27"/>
        <v>713680</v>
      </c>
      <c r="J40" s="365">
        <f t="shared" si="27"/>
        <v>2651280</v>
      </c>
      <c r="K40" s="266">
        <f t="shared" ref="K40:M40" si="28">K39</f>
        <v>1937600</v>
      </c>
      <c r="L40" s="266">
        <f t="shared" si="28"/>
        <v>713680</v>
      </c>
      <c r="M40" s="365">
        <f t="shared" si="28"/>
        <v>2651280</v>
      </c>
      <c r="N40" s="266">
        <f t="shared" ref="N40:P40" si="29">N39</f>
        <v>2001844</v>
      </c>
      <c r="O40" s="266">
        <f t="shared" si="29"/>
        <v>626510</v>
      </c>
      <c r="P40" s="365">
        <f t="shared" si="29"/>
        <v>2628354</v>
      </c>
      <c r="Q40" s="324">
        <f t="shared" si="2"/>
        <v>99.13528559789988</v>
      </c>
      <c r="R40" s="259" t="str">
        <f t="shared" si="7"/>
        <v/>
      </c>
    </row>
    <row r="41" spans="1:18" s="1" customFormat="1" ht="12.95" customHeight="1">
      <c r="A41" s="259"/>
      <c r="B41" s="12"/>
      <c r="C41" s="8"/>
      <c r="D41" s="8"/>
      <c r="E41" s="283"/>
      <c r="F41" s="309"/>
      <c r="G41" s="8" t="s">
        <v>95</v>
      </c>
      <c r="H41" s="266">
        <f t="shared" si="27"/>
        <v>1937600</v>
      </c>
      <c r="I41" s="266">
        <f t="shared" si="27"/>
        <v>713680</v>
      </c>
      <c r="J41" s="365">
        <f t="shared" si="27"/>
        <v>2651280</v>
      </c>
      <c r="K41" s="266">
        <f t="shared" ref="K41:M41" si="30">K40</f>
        <v>1937600</v>
      </c>
      <c r="L41" s="266">
        <f t="shared" si="30"/>
        <v>713680</v>
      </c>
      <c r="M41" s="365">
        <f t="shared" si="30"/>
        <v>2651280</v>
      </c>
      <c r="N41" s="266">
        <f t="shared" ref="N41:P41" si="31">N40</f>
        <v>2001844</v>
      </c>
      <c r="O41" s="266">
        <f t="shared" si="31"/>
        <v>626510</v>
      </c>
      <c r="P41" s="365">
        <f t="shared" si="31"/>
        <v>2628354</v>
      </c>
      <c r="Q41" s="324">
        <f t="shared" si="2"/>
        <v>99.13528559789988</v>
      </c>
      <c r="R41" s="259" t="str">
        <f t="shared" si="7"/>
        <v/>
      </c>
    </row>
    <row r="42" spans="1:18" ht="12.95" customHeight="1" thickBot="1">
      <c r="B42" s="15"/>
      <c r="C42" s="16"/>
      <c r="D42" s="16"/>
      <c r="E42" s="285"/>
      <c r="F42" s="311"/>
      <c r="G42" s="16"/>
      <c r="H42" s="27"/>
      <c r="I42" s="27"/>
      <c r="J42" s="368"/>
      <c r="K42" s="27"/>
      <c r="L42" s="27"/>
      <c r="M42" s="368"/>
      <c r="N42" s="27"/>
      <c r="O42" s="27"/>
      <c r="P42" s="368"/>
      <c r="Q42" s="327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B44" s="50"/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B45" s="50"/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B46" s="50"/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32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32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32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32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32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32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32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32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32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 t="str">
        <f t="shared" ref="R70:R71" si="33">IF(Q70&lt;100,"","PR")</f>
        <v/>
      </c>
    </row>
    <row r="71" spans="5:18" ht="14.25">
      <c r="E71" s="286"/>
      <c r="F71" s="312"/>
      <c r="J71" s="369"/>
      <c r="M71" s="369"/>
      <c r="P71" s="369"/>
      <c r="R71" s="259" t="str">
        <f t="shared" si="33"/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3"/>
  <dimension ref="A1:S93"/>
  <sheetViews>
    <sheetView topLeftCell="A13" zoomScaleNormal="100" zoomScaleSheetLayoutView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142</v>
      </c>
      <c r="C2" s="618"/>
      <c r="D2" s="618"/>
      <c r="E2" s="618"/>
      <c r="F2" s="618"/>
      <c r="G2" s="618"/>
      <c r="H2" s="356"/>
      <c r="I2" s="356"/>
      <c r="J2" s="356"/>
      <c r="K2" s="356"/>
      <c r="L2" s="356"/>
      <c r="M2" s="356"/>
      <c r="N2" s="356"/>
      <c r="O2" s="356"/>
      <c r="P2" s="356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498" customFormat="1" ht="11.1" customHeight="1"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143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203">
        <f t="shared" ref="H8:P8" si="0">SUM(H9:H12)</f>
        <v>306640</v>
      </c>
      <c r="I8" s="203">
        <f t="shared" si="0"/>
        <v>0</v>
      </c>
      <c r="J8" s="362">
        <f t="shared" si="0"/>
        <v>306640</v>
      </c>
      <c r="K8" s="203">
        <f t="shared" ref="K8:M8" si="1">SUM(K9:K12)</f>
        <v>306640</v>
      </c>
      <c r="L8" s="203">
        <f t="shared" si="1"/>
        <v>0</v>
      </c>
      <c r="M8" s="362">
        <f t="shared" si="1"/>
        <v>306640</v>
      </c>
      <c r="N8" s="203">
        <f t="shared" si="0"/>
        <v>304255</v>
      </c>
      <c r="O8" s="203">
        <f t="shared" si="0"/>
        <v>0</v>
      </c>
      <c r="P8" s="362">
        <f t="shared" si="0"/>
        <v>304255</v>
      </c>
      <c r="Q8" s="324">
        <f>IF(M8=0,"",P8/M8*100)</f>
        <v>99.222214975215238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205">
        <v>261760</v>
      </c>
      <c r="I9" s="205">
        <v>0</v>
      </c>
      <c r="J9" s="363">
        <f>SUM(H9:I9)</f>
        <v>261760</v>
      </c>
      <c r="K9" s="205">
        <v>261760</v>
      </c>
      <c r="L9" s="205">
        <v>0</v>
      </c>
      <c r="M9" s="363">
        <f>SUM(K9:L9)</f>
        <v>261760</v>
      </c>
      <c r="N9" s="205">
        <v>260805</v>
      </c>
      <c r="O9" s="205">
        <v>0</v>
      </c>
      <c r="P9" s="363">
        <f>SUM(N9:O9)</f>
        <v>260805</v>
      </c>
      <c r="Q9" s="325">
        <f t="shared" ref="Q9:Q57" si="2">IF(M9=0,"",P9/M9*100)</f>
        <v>99.635161980440103</v>
      </c>
      <c r="R9" s="259" t="str">
        <f t="shared" ref="R9:R52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205">
        <v>44880</v>
      </c>
      <c r="I10" s="205">
        <v>0</v>
      </c>
      <c r="J10" s="363">
        <f t="shared" ref="J10:J11" si="4">SUM(H10:I10)</f>
        <v>44880</v>
      </c>
      <c r="K10" s="205">
        <v>44880</v>
      </c>
      <c r="L10" s="205">
        <v>0</v>
      </c>
      <c r="M10" s="363">
        <f t="shared" ref="M10:M11" si="5">SUM(K10:L10)</f>
        <v>44880</v>
      </c>
      <c r="N10" s="205">
        <v>43450</v>
      </c>
      <c r="O10" s="205">
        <v>0</v>
      </c>
      <c r="P10" s="363">
        <f t="shared" ref="P10:P11" si="6">SUM(N10:O10)</f>
        <v>43450</v>
      </c>
      <c r="Q10" s="325">
        <f t="shared" si="2"/>
        <v>96.813725490196077</v>
      </c>
      <c r="R10" s="259" t="str">
        <f t="shared" si="3"/>
        <v/>
      </c>
      <c r="S10" s="57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204">
        <v>0</v>
      </c>
      <c r="I11" s="204">
        <v>0</v>
      </c>
      <c r="J11" s="363">
        <f t="shared" si="4"/>
        <v>0</v>
      </c>
      <c r="K11" s="204">
        <v>0</v>
      </c>
      <c r="L11" s="204">
        <v>0</v>
      </c>
      <c r="M11" s="363">
        <f t="shared" si="5"/>
        <v>0</v>
      </c>
      <c r="N11" s="204">
        <v>0</v>
      </c>
      <c r="O11" s="204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8.1" customHeight="1">
      <c r="B12" s="10"/>
      <c r="C12" s="11"/>
      <c r="D12" s="11"/>
      <c r="E12" s="284"/>
      <c r="F12" s="310"/>
      <c r="G12" s="18"/>
      <c r="H12" s="205"/>
      <c r="I12" s="205"/>
      <c r="J12" s="363"/>
      <c r="K12" s="205"/>
      <c r="L12" s="205"/>
      <c r="M12" s="363"/>
      <c r="N12" s="205"/>
      <c r="O12" s="205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203">
        <f t="shared" ref="H13:P13" si="7">H14</f>
        <v>28050</v>
      </c>
      <c r="I13" s="203">
        <f t="shared" si="7"/>
        <v>0</v>
      </c>
      <c r="J13" s="362">
        <f t="shared" si="7"/>
        <v>28050</v>
      </c>
      <c r="K13" s="203">
        <f t="shared" si="7"/>
        <v>28050</v>
      </c>
      <c r="L13" s="203">
        <f t="shared" si="7"/>
        <v>0</v>
      </c>
      <c r="M13" s="362">
        <f t="shared" si="7"/>
        <v>28050</v>
      </c>
      <c r="N13" s="203">
        <f t="shared" si="7"/>
        <v>27754</v>
      </c>
      <c r="O13" s="203">
        <f t="shared" si="7"/>
        <v>0</v>
      </c>
      <c r="P13" s="362">
        <f t="shared" si="7"/>
        <v>27754</v>
      </c>
      <c r="Q13" s="324">
        <f t="shared" si="2"/>
        <v>98.944741532976835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205">
        <v>28050</v>
      </c>
      <c r="I14" s="205">
        <v>0</v>
      </c>
      <c r="J14" s="363">
        <f>SUM(H14:I14)</f>
        <v>28050</v>
      </c>
      <c r="K14" s="205">
        <v>28050</v>
      </c>
      <c r="L14" s="205">
        <v>0</v>
      </c>
      <c r="M14" s="363">
        <f>SUM(K14:L14)</f>
        <v>28050</v>
      </c>
      <c r="N14" s="205">
        <v>27754</v>
      </c>
      <c r="O14" s="205">
        <v>0</v>
      </c>
      <c r="P14" s="363">
        <f>SUM(N14:O14)</f>
        <v>27754</v>
      </c>
      <c r="Q14" s="325">
        <f t="shared" si="2"/>
        <v>98.944741532976835</v>
      </c>
      <c r="R14" s="259" t="str">
        <f t="shared" si="3"/>
        <v/>
      </c>
    </row>
    <row r="15" spans="1:19" ht="8.1" customHeight="1">
      <c r="B15" s="10"/>
      <c r="C15" s="11"/>
      <c r="D15" s="11"/>
      <c r="E15" s="284"/>
      <c r="F15" s="310"/>
      <c r="G15" s="11"/>
      <c r="H15" s="274"/>
      <c r="I15" s="274"/>
      <c r="J15" s="364"/>
      <c r="K15" s="274"/>
      <c r="L15" s="274"/>
      <c r="M15" s="364"/>
      <c r="N15" s="274"/>
      <c r="O15" s="274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3">
        <f t="shared" ref="H16:P16" si="8">SUM(H17:H28)</f>
        <v>80000</v>
      </c>
      <c r="I16" s="273">
        <f t="shared" si="8"/>
        <v>8160</v>
      </c>
      <c r="J16" s="365">
        <f t="shared" si="8"/>
        <v>88160</v>
      </c>
      <c r="K16" s="273">
        <f t="shared" ref="K16:M16" si="9">SUM(K17:K28)</f>
        <v>80000</v>
      </c>
      <c r="L16" s="273">
        <f t="shared" si="9"/>
        <v>8160</v>
      </c>
      <c r="M16" s="365">
        <f t="shared" si="9"/>
        <v>88160</v>
      </c>
      <c r="N16" s="273">
        <f t="shared" si="8"/>
        <v>76537</v>
      </c>
      <c r="O16" s="273">
        <f t="shared" si="8"/>
        <v>8160</v>
      </c>
      <c r="P16" s="365">
        <f t="shared" si="8"/>
        <v>84697</v>
      </c>
      <c r="Q16" s="324">
        <f t="shared" si="2"/>
        <v>96.071914700544468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3">
        <v>4800</v>
      </c>
      <c r="I17" s="343">
        <v>0</v>
      </c>
      <c r="J17" s="363">
        <f t="shared" ref="J17:J28" si="10">SUM(H17:I17)</f>
        <v>4800</v>
      </c>
      <c r="K17" s="343">
        <v>4800</v>
      </c>
      <c r="L17" s="343">
        <v>0</v>
      </c>
      <c r="M17" s="363">
        <f t="shared" ref="M17:M28" si="11">SUM(K17:L17)</f>
        <v>4800</v>
      </c>
      <c r="N17" s="343">
        <v>4799</v>
      </c>
      <c r="O17" s="343">
        <v>0</v>
      </c>
      <c r="P17" s="363">
        <f t="shared" ref="P17:P28" si="12">SUM(N17:O17)</f>
        <v>4799</v>
      </c>
      <c r="Q17" s="325">
        <f t="shared" si="2"/>
        <v>99.979166666666657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3">
        <v>0</v>
      </c>
      <c r="I18" s="343">
        <v>0</v>
      </c>
      <c r="J18" s="363">
        <f t="shared" si="10"/>
        <v>0</v>
      </c>
      <c r="K18" s="343">
        <v>0</v>
      </c>
      <c r="L18" s="343">
        <v>0</v>
      </c>
      <c r="M18" s="363">
        <f t="shared" si="11"/>
        <v>0</v>
      </c>
      <c r="N18" s="343">
        <v>0</v>
      </c>
      <c r="O18" s="343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3">
        <v>3500</v>
      </c>
      <c r="I19" s="343">
        <v>0</v>
      </c>
      <c r="J19" s="363">
        <f t="shared" si="10"/>
        <v>3500</v>
      </c>
      <c r="K19" s="343">
        <v>3500</v>
      </c>
      <c r="L19" s="343">
        <v>0</v>
      </c>
      <c r="M19" s="363">
        <f t="shared" si="11"/>
        <v>3500</v>
      </c>
      <c r="N19" s="343">
        <v>3298</v>
      </c>
      <c r="O19" s="343">
        <v>0</v>
      </c>
      <c r="P19" s="363">
        <f t="shared" si="12"/>
        <v>3298</v>
      </c>
      <c r="Q19" s="325">
        <f t="shared" si="2"/>
        <v>94.228571428571428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3">
        <v>7200</v>
      </c>
      <c r="I20" s="343">
        <v>8160</v>
      </c>
      <c r="J20" s="363">
        <f t="shared" si="10"/>
        <v>15360</v>
      </c>
      <c r="K20" s="343">
        <v>7200</v>
      </c>
      <c r="L20" s="343">
        <v>8160</v>
      </c>
      <c r="M20" s="363">
        <f t="shared" si="11"/>
        <v>15360</v>
      </c>
      <c r="N20" s="343">
        <f>15353-8160</f>
        <v>7193</v>
      </c>
      <c r="O20" s="343">
        <v>8160</v>
      </c>
      <c r="P20" s="363">
        <f t="shared" si="12"/>
        <v>15353</v>
      </c>
      <c r="Q20" s="325">
        <f t="shared" si="2"/>
        <v>99.954427083333329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0</v>
      </c>
      <c r="I21" s="343">
        <v>0</v>
      </c>
      <c r="J21" s="363">
        <f t="shared" si="10"/>
        <v>0</v>
      </c>
      <c r="K21" s="343">
        <v>0</v>
      </c>
      <c r="L21" s="343">
        <v>0</v>
      </c>
      <c r="M21" s="363">
        <f t="shared" si="11"/>
        <v>0</v>
      </c>
      <c r="N21" s="343">
        <v>0</v>
      </c>
      <c r="O21" s="343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1000</v>
      </c>
      <c r="I23" s="343">
        <v>0</v>
      </c>
      <c r="J23" s="363">
        <f t="shared" si="10"/>
        <v>1000</v>
      </c>
      <c r="K23" s="343">
        <v>1000</v>
      </c>
      <c r="L23" s="343">
        <v>0</v>
      </c>
      <c r="M23" s="363">
        <f t="shared" si="11"/>
        <v>1000</v>
      </c>
      <c r="N23" s="343">
        <v>996</v>
      </c>
      <c r="O23" s="343">
        <v>0</v>
      </c>
      <c r="P23" s="363">
        <f t="shared" si="12"/>
        <v>996</v>
      </c>
      <c r="Q23" s="325">
        <f t="shared" si="2"/>
        <v>99.6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0</v>
      </c>
      <c r="I24" s="343">
        <v>0</v>
      </c>
      <c r="J24" s="363">
        <f t="shared" si="10"/>
        <v>0</v>
      </c>
      <c r="K24" s="343">
        <v>0</v>
      </c>
      <c r="L24" s="343">
        <v>0</v>
      </c>
      <c r="M24" s="363">
        <f t="shared" si="11"/>
        <v>0</v>
      </c>
      <c r="N24" s="343">
        <v>0</v>
      </c>
      <c r="O24" s="343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613800</v>
      </c>
      <c r="F25" s="310"/>
      <c r="G25" s="18" t="s">
        <v>186</v>
      </c>
      <c r="H25" s="343">
        <v>0</v>
      </c>
      <c r="I25" s="343">
        <v>0</v>
      </c>
      <c r="J25" s="363">
        <f t="shared" si="10"/>
        <v>0</v>
      </c>
      <c r="K25" s="343">
        <v>0</v>
      </c>
      <c r="L25" s="343">
        <v>0</v>
      </c>
      <c r="M25" s="363">
        <f t="shared" si="11"/>
        <v>0</v>
      </c>
      <c r="N25" s="343">
        <v>0</v>
      </c>
      <c r="O25" s="343">
        <v>0</v>
      </c>
      <c r="P25" s="363">
        <f t="shared" si="12"/>
        <v>0</v>
      </c>
      <c r="Q25" s="325" t="str">
        <f t="shared" si="2"/>
        <v/>
      </c>
      <c r="R25" s="259"/>
    </row>
    <row r="26" spans="1:18" ht="12.95" customHeight="1">
      <c r="B26" s="10"/>
      <c r="C26" s="11"/>
      <c r="D26" s="11"/>
      <c r="E26" s="284">
        <v>613900</v>
      </c>
      <c r="F26" s="310"/>
      <c r="G26" s="18" t="s">
        <v>167</v>
      </c>
      <c r="H26" s="343">
        <v>14500</v>
      </c>
      <c r="I26" s="343">
        <v>0</v>
      </c>
      <c r="J26" s="363">
        <f t="shared" si="10"/>
        <v>14500</v>
      </c>
      <c r="K26" s="343">
        <v>14500</v>
      </c>
      <c r="L26" s="343">
        <v>0</v>
      </c>
      <c r="M26" s="363">
        <f t="shared" si="11"/>
        <v>14500</v>
      </c>
      <c r="N26" s="343">
        <v>14319</v>
      </c>
      <c r="O26" s="343">
        <v>0</v>
      </c>
      <c r="P26" s="363">
        <f t="shared" si="12"/>
        <v>14319</v>
      </c>
      <c r="Q26" s="325">
        <f t="shared" si="2"/>
        <v>98.751724137931035</v>
      </c>
      <c r="R26" s="259"/>
    </row>
    <row r="27" spans="1:18" ht="12.95" customHeight="1">
      <c r="B27" s="10"/>
      <c r="C27" s="11"/>
      <c r="D27" s="11"/>
      <c r="E27" s="284">
        <v>613900</v>
      </c>
      <c r="F27" s="310" t="s">
        <v>652</v>
      </c>
      <c r="G27" s="18" t="s">
        <v>180</v>
      </c>
      <c r="H27" s="343">
        <v>49000</v>
      </c>
      <c r="I27" s="343">
        <v>0</v>
      </c>
      <c r="J27" s="363">
        <f t="shared" si="10"/>
        <v>49000</v>
      </c>
      <c r="K27" s="343">
        <v>49000</v>
      </c>
      <c r="L27" s="343">
        <v>0</v>
      </c>
      <c r="M27" s="363">
        <f t="shared" si="11"/>
        <v>49000</v>
      </c>
      <c r="N27" s="343">
        <v>45932</v>
      </c>
      <c r="O27" s="343">
        <v>0</v>
      </c>
      <c r="P27" s="363">
        <f t="shared" si="12"/>
        <v>45932</v>
      </c>
      <c r="Q27" s="325">
        <f t="shared" si="2"/>
        <v>93.738775510204093</v>
      </c>
      <c r="R27" s="259"/>
    </row>
    <row r="28" spans="1:18" ht="12.95" customHeight="1">
      <c r="B28" s="10"/>
      <c r="C28" s="11"/>
      <c r="D28" s="11"/>
      <c r="E28" s="284">
        <v>613900</v>
      </c>
      <c r="F28" s="310"/>
      <c r="G28" s="175" t="s">
        <v>528</v>
      </c>
      <c r="H28" s="343">
        <v>0</v>
      </c>
      <c r="I28" s="343">
        <v>0</v>
      </c>
      <c r="J28" s="363">
        <f t="shared" si="10"/>
        <v>0</v>
      </c>
      <c r="K28" s="343">
        <v>0</v>
      </c>
      <c r="L28" s="343">
        <v>0</v>
      </c>
      <c r="M28" s="363">
        <f t="shared" si="11"/>
        <v>0</v>
      </c>
      <c r="N28" s="343">
        <v>0</v>
      </c>
      <c r="O28" s="343">
        <v>0</v>
      </c>
      <c r="P28" s="363">
        <f t="shared" si="12"/>
        <v>0</v>
      </c>
      <c r="Q28" s="325" t="str">
        <f t="shared" si="2"/>
        <v/>
      </c>
      <c r="R28" s="259"/>
    </row>
    <row r="29" spans="1:18" ht="8.1" customHeight="1">
      <c r="B29" s="10"/>
      <c r="C29" s="11"/>
      <c r="D29" s="11"/>
      <c r="E29" s="284"/>
      <c r="F29" s="310"/>
      <c r="G29" s="11"/>
      <c r="H29" s="274"/>
      <c r="I29" s="274"/>
      <c r="J29" s="364"/>
      <c r="K29" s="274"/>
      <c r="L29" s="274"/>
      <c r="M29" s="364"/>
      <c r="N29" s="274"/>
      <c r="O29" s="274"/>
      <c r="P29" s="364"/>
      <c r="Q29" s="325" t="str">
        <f t="shared" si="2"/>
        <v/>
      </c>
      <c r="R29" s="259"/>
    </row>
    <row r="30" spans="1:18" s="1" customFormat="1" ht="12.95" customHeight="1">
      <c r="A30" s="259"/>
      <c r="B30" s="12"/>
      <c r="C30" s="8"/>
      <c r="D30" s="8"/>
      <c r="E30" s="283">
        <v>614000</v>
      </c>
      <c r="F30" s="309"/>
      <c r="G30" s="8" t="s">
        <v>202</v>
      </c>
      <c r="H30" s="273">
        <f t="shared" ref="H30:P30" si="13">SUM(H31:H39)</f>
        <v>1250500</v>
      </c>
      <c r="I30" s="273">
        <f t="shared" si="13"/>
        <v>0</v>
      </c>
      <c r="J30" s="365">
        <f t="shared" si="13"/>
        <v>1250500</v>
      </c>
      <c r="K30" s="273">
        <f t="shared" ref="K30:M30" si="14">SUM(K31:K39)</f>
        <v>1250500</v>
      </c>
      <c r="L30" s="273">
        <f t="shared" si="14"/>
        <v>0</v>
      </c>
      <c r="M30" s="365">
        <f t="shared" si="14"/>
        <v>1250500</v>
      </c>
      <c r="N30" s="273">
        <f t="shared" si="13"/>
        <v>1242593</v>
      </c>
      <c r="O30" s="273">
        <f t="shared" si="13"/>
        <v>0</v>
      </c>
      <c r="P30" s="365">
        <f t="shared" si="13"/>
        <v>1242593</v>
      </c>
      <c r="Q30" s="324">
        <f t="shared" si="2"/>
        <v>99.367692922830869</v>
      </c>
      <c r="R30" s="259" t="str">
        <f t="shared" si="3"/>
        <v/>
      </c>
    </row>
    <row r="31" spans="1:18" s="94" customFormat="1" ht="28.5" customHeight="1">
      <c r="B31" s="90"/>
      <c r="C31" s="91"/>
      <c r="D31" s="92"/>
      <c r="E31" s="288">
        <v>614100</v>
      </c>
      <c r="F31" s="314" t="s">
        <v>653</v>
      </c>
      <c r="G31" s="93" t="s">
        <v>218</v>
      </c>
      <c r="H31" s="253">
        <v>129000</v>
      </c>
      <c r="I31" s="253">
        <v>0</v>
      </c>
      <c r="J31" s="506">
        <f t="shared" ref="J31:J39" si="15">SUM(H31:I31)</f>
        <v>129000</v>
      </c>
      <c r="K31" s="253">
        <v>129000</v>
      </c>
      <c r="L31" s="253">
        <v>0</v>
      </c>
      <c r="M31" s="506">
        <f t="shared" ref="M31:M39" si="16">SUM(K31:L31)</f>
        <v>129000</v>
      </c>
      <c r="N31" s="253">
        <v>128996</v>
      </c>
      <c r="O31" s="253">
        <v>0</v>
      </c>
      <c r="P31" s="506">
        <f t="shared" ref="P31:P39" si="17">SUM(N31:O31)</f>
        <v>128996</v>
      </c>
      <c r="Q31" s="325">
        <f t="shared" si="2"/>
        <v>99.996899224806199</v>
      </c>
      <c r="R31" s="259"/>
    </row>
    <row r="32" spans="1:18" ht="12.95" customHeight="1">
      <c r="B32" s="10"/>
      <c r="C32" s="11"/>
      <c r="D32" s="11"/>
      <c r="E32" s="289">
        <v>614100</v>
      </c>
      <c r="F32" s="315"/>
      <c r="G32" s="71" t="s">
        <v>100</v>
      </c>
      <c r="H32" s="274">
        <v>0</v>
      </c>
      <c r="I32" s="274">
        <v>0</v>
      </c>
      <c r="J32" s="506">
        <f t="shared" si="15"/>
        <v>0</v>
      </c>
      <c r="K32" s="274">
        <v>0</v>
      </c>
      <c r="L32" s="274">
        <v>0</v>
      </c>
      <c r="M32" s="506">
        <f t="shared" si="16"/>
        <v>0</v>
      </c>
      <c r="N32" s="253">
        <v>0</v>
      </c>
      <c r="O32" s="253">
        <v>0</v>
      </c>
      <c r="P32" s="506">
        <f t="shared" si="17"/>
        <v>0</v>
      </c>
      <c r="Q32" s="325" t="str">
        <f t="shared" si="2"/>
        <v/>
      </c>
      <c r="R32" s="259"/>
    </row>
    <row r="33" spans="1:18" s="262" customFormat="1" ht="12.95" customHeight="1">
      <c r="B33" s="263"/>
      <c r="C33" s="264"/>
      <c r="D33" s="264"/>
      <c r="E33" s="289">
        <v>614100</v>
      </c>
      <c r="F33" s="315" t="s">
        <v>757</v>
      </c>
      <c r="G33" s="216" t="s">
        <v>654</v>
      </c>
      <c r="H33" s="274">
        <v>280000</v>
      </c>
      <c r="I33" s="274">
        <v>0</v>
      </c>
      <c r="J33" s="506">
        <f t="shared" si="15"/>
        <v>280000</v>
      </c>
      <c r="K33" s="274">
        <v>280000</v>
      </c>
      <c r="L33" s="274">
        <v>0</v>
      </c>
      <c r="M33" s="506">
        <f t="shared" si="16"/>
        <v>280000</v>
      </c>
      <c r="N33" s="253">
        <v>280000</v>
      </c>
      <c r="O33" s="253">
        <v>0</v>
      </c>
      <c r="P33" s="506">
        <f t="shared" si="17"/>
        <v>280000</v>
      </c>
      <c r="Q33" s="325">
        <f t="shared" si="2"/>
        <v>100</v>
      </c>
      <c r="R33" s="259" t="str">
        <f t="shared" si="3"/>
        <v/>
      </c>
    </row>
    <row r="34" spans="1:18" s="262" customFormat="1" ht="12.95" customHeight="1">
      <c r="B34" s="263"/>
      <c r="C34" s="264"/>
      <c r="D34" s="264"/>
      <c r="E34" s="289">
        <v>614100</v>
      </c>
      <c r="F34" s="315" t="s">
        <v>758</v>
      </c>
      <c r="G34" s="216" t="s">
        <v>655</v>
      </c>
      <c r="H34" s="274">
        <v>70000</v>
      </c>
      <c r="I34" s="274">
        <v>0</v>
      </c>
      <c r="J34" s="506">
        <f t="shared" si="15"/>
        <v>70000</v>
      </c>
      <c r="K34" s="274">
        <v>70000</v>
      </c>
      <c r="L34" s="274">
        <v>0</v>
      </c>
      <c r="M34" s="506">
        <f t="shared" si="16"/>
        <v>70000</v>
      </c>
      <c r="N34" s="253">
        <v>70000</v>
      </c>
      <c r="O34" s="253">
        <v>0</v>
      </c>
      <c r="P34" s="506">
        <f t="shared" si="17"/>
        <v>70000</v>
      </c>
      <c r="Q34" s="325">
        <f t="shared" si="2"/>
        <v>100</v>
      </c>
      <c r="R34" s="259" t="str">
        <f t="shared" si="3"/>
        <v/>
      </c>
    </row>
    <row r="35" spans="1:18" ht="12.95" customHeight="1">
      <c r="B35" s="10"/>
      <c r="C35" s="11"/>
      <c r="D35" s="11"/>
      <c r="E35" s="289">
        <v>614100</v>
      </c>
      <c r="F35" s="315" t="s">
        <v>656</v>
      </c>
      <c r="G35" s="71" t="s">
        <v>391</v>
      </c>
      <c r="H35" s="274">
        <v>346500</v>
      </c>
      <c r="I35" s="274">
        <v>0</v>
      </c>
      <c r="J35" s="506">
        <f t="shared" si="15"/>
        <v>346500</v>
      </c>
      <c r="K35" s="274">
        <v>346500</v>
      </c>
      <c r="L35" s="274">
        <v>0</v>
      </c>
      <c r="M35" s="506">
        <f t="shared" si="16"/>
        <v>346500</v>
      </c>
      <c r="N35" s="253">
        <v>344897</v>
      </c>
      <c r="O35" s="253">
        <v>0</v>
      </c>
      <c r="P35" s="506">
        <f t="shared" si="17"/>
        <v>344897</v>
      </c>
      <c r="Q35" s="325">
        <f t="shared" si="2"/>
        <v>99.537373737373741</v>
      </c>
      <c r="R35" s="259" t="str">
        <f t="shared" si="3"/>
        <v/>
      </c>
    </row>
    <row r="36" spans="1:18" ht="12.95" customHeight="1">
      <c r="B36" s="10"/>
      <c r="C36" s="11"/>
      <c r="D36" s="11"/>
      <c r="E36" s="284">
        <v>614200</v>
      </c>
      <c r="F36" s="310" t="s">
        <v>657</v>
      </c>
      <c r="G36" s="21" t="s">
        <v>112</v>
      </c>
      <c r="H36" s="274">
        <v>150000</v>
      </c>
      <c r="I36" s="274">
        <v>0</v>
      </c>
      <c r="J36" s="506">
        <f t="shared" si="15"/>
        <v>150000</v>
      </c>
      <c r="K36" s="274">
        <v>150000</v>
      </c>
      <c r="L36" s="274">
        <v>0</v>
      </c>
      <c r="M36" s="506">
        <f t="shared" si="16"/>
        <v>150000</v>
      </c>
      <c r="N36" s="253">
        <v>143700</v>
      </c>
      <c r="O36" s="253">
        <v>0</v>
      </c>
      <c r="P36" s="506">
        <f t="shared" si="17"/>
        <v>143700</v>
      </c>
      <c r="Q36" s="325">
        <f t="shared" si="2"/>
        <v>95.8</v>
      </c>
      <c r="R36" s="259" t="str">
        <f t="shared" si="3"/>
        <v/>
      </c>
    </row>
    <row r="37" spans="1:18" s="94" customFormat="1" ht="27.75" customHeight="1">
      <c r="B37" s="90"/>
      <c r="C37" s="91"/>
      <c r="D37" s="91"/>
      <c r="E37" s="288">
        <v>614200</v>
      </c>
      <c r="F37" s="314" t="s">
        <v>658</v>
      </c>
      <c r="G37" s="95" t="s">
        <v>745</v>
      </c>
      <c r="H37" s="253">
        <v>15000</v>
      </c>
      <c r="I37" s="253">
        <v>0</v>
      </c>
      <c r="J37" s="506">
        <f t="shared" si="15"/>
        <v>15000</v>
      </c>
      <c r="K37" s="253">
        <v>15000</v>
      </c>
      <c r="L37" s="253">
        <v>0</v>
      </c>
      <c r="M37" s="506">
        <f t="shared" si="16"/>
        <v>15000</v>
      </c>
      <c r="N37" s="253">
        <v>15000</v>
      </c>
      <c r="O37" s="253">
        <v>0</v>
      </c>
      <c r="P37" s="506">
        <f t="shared" si="17"/>
        <v>15000</v>
      </c>
      <c r="Q37" s="325">
        <f t="shared" si="2"/>
        <v>100</v>
      </c>
      <c r="R37" s="259" t="str">
        <f t="shared" si="3"/>
        <v/>
      </c>
    </row>
    <row r="38" spans="1:18" ht="12.95" customHeight="1">
      <c r="B38" s="10"/>
      <c r="C38" s="11"/>
      <c r="D38" s="11"/>
      <c r="E38" s="284">
        <v>614300</v>
      </c>
      <c r="F38" s="310" t="s">
        <v>659</v>
      </c>
      <c r="G38" s="21" t="s">
        <v>101</v>
      </c>
      <c r="H38" s="274">
        <v>40000</v>
      </c>
      <c r="I38" s="274">
        <v>0</v>
      </c>
      <c r="J38" s="506">
        <f t="shared" si="15"/>
        <v>40000</v>
      </c>
      <c r="K38" s="274">
        <v>40000</v>
      </c>
      <c r="L38" s="274">
        <v>0</v>
      </c>
      <c r="M38" s="506">
        <f t="shared" si="16"/>
        <v>40000</v>
      </c>
      <c r="N38" s="253">
        <v>40000</v>
      </c>
      <c r="O38" s="253">
        <v>0</v>
      </c>
      <c r="P38" s="506">
        <f t="shared" si="17"/>
        <v>40000</v>
      </c>
      <c r="Q38" s="325">
        <f t="shared" si="2"/>
        <v>100</v>
      </c>
      <c r="R38" s="259" t="str">
        <f t="shared" si="3"/>
        <v/>
      </c>
    </row>
    <row r="39" spans="1:18" ht="12.95" customHeight="1">
      <c r="B39" s="10"/>
      <c r="C39" s="11"/>
      <c r="D39" s="11"/>
      <c r="E39" s="284">
        <v>614300</v>
      </c>
      <c r="F39" s="310" t="s">
        <v>660</v>
      </c>
      <c r="G39" s="21" t="s">
        <v>102</v>
      </c>
      <c r="H39" s="274">
        <v>220000</v>
      </c>
      <c r="I39" s="274">
        <v>0</v>
      </c>
      <c r="J39" s="506">
        <f t="shared" si="15"/>
        <v>220000</v>
      </c>
      <c r="K39" s="274">
        <v>220000</v>
      </c>
      <c r="L39" s="274">
        <v>0</v>
      </c>
      <c r="M39" s="506">
        <f t="shared" si="16"/>
        <v>220000</v>
      </c>
      <c r="N39" s="253">
        <v>220000</v>
      </c>
      <c r="O39" s="253">
        <v>0</v>
      </c>
      <c r="P39" s="506">
        <f t="shared" si="17"/>
        <v>220000</v>
      </c>
      <c r="Q39" s="325">
        <f t="shared" si="2"/>
        <v>100</v>
      </c>
      <c r="R39" s="259" t="str">
        <f t="shared" si="3"/>
        <v/>
      </c>
    </row>
    <row r="40" spans="1:18" ht="8.1" customHeight="1">
      <c r="B40" s="10"/>
      <c r="C40" s="11"/>
      <c r="D40" s="11"/>
      <c r="E40" s="284"/>
      <c r="F40" s="310"/>
      <c r="G40" s="21"/>
      <c r="H40" s="274"/>
      <c r="I40" s="274"/>
      <c r="J40" s="364"/>
      <c r="K40" s="274"/>
      <c r="L40" s="274"/>
      <c r="M40" s="364"/>
      <c r="N40" s="274"/>
      <c r="O40" s="274"/>
      <c r="P40" s="364"/>
      <c r="Q40" s="325" t="str">
        <f t="shared" si="2"/>
        <v/>
      </c>
      <c r="R40" s="259"/>
    </row>
    <row r="41" spans="1:18" ht="12.95" customHeight="1">
      <c r="B41" s="10"/>
      <c r="C41" s="11"/>
      <c r="D41" s="11"/>
      <c r="E41" s="283">
        <v>616000</v>
      </c>
      <c r="F41" s="309"/>
      <c r="G41" s="24" t="s">
        <v>203</v>
      </c>
      <c r="H41" s="273">
        <f t="shared" ref="H41:P41" si="18">H42</f>
        <v>2420</v>
      </c>
      <c r="I41" s="273">
        <f t="shared" si="18"/>
        <v>0</v>
      </c>
      <c r="J41" s="365">
        <f t="shared" si="18"/>
        <v>2420</v>
      </c>
      <c r="K41" s="273">
        <f t="shared" si="18"/>
        <v>2420</v>
      </c>
      <c r="L41" s="273">
        <f t="shared" si="18"/>
        <v>0</v>
      </c>
      <c r="M41" s="365">
        <f t="shared" si="18"/>
        <v>2420</v>
      </c>
      <c r="N41" s="273">
        <f t="shared" si="18"/>
        <v>2415</v>
      </c>
      <c r="O41" s="273">
        <f t="shared" si="18"/>
        <v>0</v>
      </c>
      <c r="P41" s="365">
        <f t="shared" si="18"/>
        <v>2415</v>
      </c>
      <c r="Q41" s="324">
        <f t="shared" si="2"/>
        <v>99.793388429752056</v>
      </c>
      <c r="R41" s="259" t="str">
        <f t="shared" si="3"/>
        <v/>
      </c>
    </row>
    <row r="42" spans="1:18" ht="12.95" customHeight="1">
      <c r="B42" s="10"/>
      <c r="C42" s="11"/>
      <c r="D42" s="11"/>
      <c r="E42" s="284">
        <v>616300</v>
      </c>
      <c r="F42" s="310"/>
      <c r="G42" s="39" t="s">
        <v>212</v>
      </c>
      <c r="H42" s="274">
        <v>2420</v>
      </c>
      <c r="I42" s="274">
        <v>0</v>
      </c>
      <c r="J42" s="363">
        <f>SUM(H42:I42)</f>
        <v>2420</v>
      </c>
      <c r="K42" s="274">
        <v>2420</v>
      </c>
      <c r="L42" s="274">
        <v>0</v>
      </c>
      <c r="M42" s="363">
        <f>SUM(K42:L42)</f>
        <v>2420</v>
      </c>
      <c r="N42" s="274">
        <v>2415</v>
      </c>
      <c r="O42" s="274">
        <v>0</v>
      </c>
      <c r="P42" s="363">
        <f>SUM(N42:O42)</f>
        <v>2415</v>
      </c>
      <c r="Q42" s="325">
        <f t="shared" si="2"/>
        <v>99.793388429752056</v>
      </c>
      <c r="R42" s="259" t="str">
        <f t="shared" si="3"/>
        <v/>
      </c>
    </row>
    <row r="43" spans="1:18" ht="8.1" customHeight="1">
      <c r="B43" s="10"/>
      <c r="C43" s="11"/>
      <c r="D43" s="11"/>
      <c r="E43" s="284"/>
      <c r="F43" s="310"/>
      <c r="G43" s="11"/>
      <c r="H43" s="258"/>
      <c r="I43" s="258"/>
      <c r="J43" s="364"/>
      <c r="K43" s="258"/>
      <c r="L43" s="258"/>
      <c r="M43" s="364"/>
      <c r="N43" s="258"/>
      <c r="O43" s="258"/>
      <c r="P43" s="364"/>
      <c r="Q43" s="325" t="str">
        <f t="shared" si="2"/>
        <v/>
      </c>
      <c r="R43" s="259"/>
    </row>
    <row r="44" spans="1:18" s="1" customFormat="1" ht="12.95" customHeight="1">
      <c r="A44" s="259"/>
      <c r="B44" s="12"/>
      <c r="C44" s="8"/>
      <c r="D44" s="8"/>
      <c r="E44" s="283">
        <v>821000</v>
      </c>
      <c r="F44" s="309"/>
      <c r="G44" s="8" t="s">
        <v>90</v>
      </c>
      <c r="H44" s="273">
        <f t="shared" ref="H44:P44" si="19">SUM(H45:H46)</f>
        <v>68600</v>
      </c>
      <c r="I44" s="273">
        <f t="shared" si="19"/>
        <v>114190</v>
      </c>
      <c r="J44" s="365">
        <f t="shared" si="19"/>
        <v>182790</v>
      </c>
      <c r="K44" s="273">
        <f t="shared" ref="K44:M44" si="20">SUM(K45:K46)</f>
        <v>68600</v>
      </c>
      <c r="L44" s="273">
        <f t="shared" si="20"/>
        <v>114190</v>
      </c>
      <c r="M44" s="365">
        <f t="shared" si="20"/>
        <v>182790</v>
      </c>
      <c r="N44" s="273">
        <f t="shared" si="19"/>
        <v>68348</v>
      </c>
      <c r="O44" s="273">
        <f t="shared" si="19"/>
        <v>0</v>
      </c>
      <c r="P44" s="365">
        <f t="shared" si="19"/>
        <v>68348</v>
      </c>
      <c r="Q44" s="324">
        <f t="shared" si="2"/>
        <v>37.391542206904099</v>
      </c>
      <c r="R44" s="259" t="str">
        <f t="shared" si="3"/>
        <v/>
      </c>
    </row>
    <row r="45" spans="1:18" ht="12.95" customHeight="1">
      <c r="B45" s="10"/>
      <c r="C45" s="11"/>
      <c r="D45" s="11"/>
      <c r="E45" s="284">
        <v>821200</v>
      </c>
      <c r="F45" s="310"/>
      <c r="G45" s="11" t="s">
        <v>91</v>
      </c>
      <c r="H45" s="258">
        <v>65000</v>
      </c>
      <c r="I45" s="258">
        <v>102330</v>
      </c>
      <c r="J45" s="363">
        <f t="shared" ref="J45:J46" si="21">SUM(H45:I45)</f>
        <v>167330</v>
      </c>
      <c r="K45" s="258">
        <v>65000</v>
      </c>
      <c r="L45" s="258">
        <v>102330</v>
      </c>
      <c r="M45" s="363">
        <f t="shared" ref="M45:M46" si="22">SUM(K45:L45)</f>
        <v>167330</v>
      </c>
      <c r="N45" s="258">
        <v>64760</v>
      </c>
      <c r="O45" s="258">
        <v>0</v>
      </c>
      <c r="P45" s="363">
        <f t="shared" ref="P45:P46" si="23">SUM(N45:O45)</f>
        <v>64760</v>
      </c>
      <c r="Q45" s="325">
        <f t="shared" si="2"/>
        <v>38.701966174624992</v>
      </c>
      <c r="R45" s="259" t="str">
        <f t="shared" si="3"/>
        <v/>
      </c>
    </row>
    <row r="46" spans="1:18" ht="12.95" customHeight="1">
      <c r="B46" s="10"/>
      <c r="C46" s="11"/>
      <c r="D46" s="11"/>
      <c r="E46" s="284">
        <v>821300</v>
      </c>
      <c r="F46" s="310"/>
      <c r="G46" s="11" t="s">
        <v>92</v>
      </c>
      <c r="H46" s="274">
        <v>3600</v>
      </c>
      <c r="I46" s="274">
        <v>11860</v>
      </c>
      <c r="J46" s="363">
        <f t="shared" si="21"/>
        <v>15460</v>
      </c>
      <c r="K46" s="274">
        <v>3600</v>
      </c>
      <c r="L46" s="274">
        <v>11860</v>
      </c>
      <c r="M46" s="363">
        <f t="shared" si="22"/>
        <v>15460</v>
      </c>
      <c r="N46" s="274">
        <v>3588</v>
      </c>
      <c r="O46" s="274">
        <v>0</v>
      </c>
      <c r="P46" s="363">
        <f t="shared" si="23"/>
        <v>3588</v>
      </c>
      <c r="Q46" s="325">
        <f t="shared" si="2"/>
        <v>23.208279430789133</v>
      </c>
      <c r="R46" s="259" t="str">
        <f t="shared" si="3"/>
        <v/>
      </c>
    </row>
    <row r="47" spans="1:18" ht="8.1" customHeight="1">
      <c r="B47" s="10"/>
      <c r="C47" s="11"/>
      <c r="D47" s="11"/>
      <c r="E47" s="284"/>
      <c r="F47" s="310"/>
      <c r="G47" s="11"/>
      <c r="H47" s="258"/>
      <c r="I47" s="258"/>
      <c r="J47" s="364"/>
      <c r="K47" s="258"/>
      <c r="L47" s="258"/>
      <c r="M47" s="364"/>
      <c r="N47" s="258"/>
      <c r="O47" s="258"/>
      <c r="P47" s="364"/>
      <c r="Q47" s="325" t="str">
        <f t="shared" si="2"/>
        <v/>
      </c>
      <c r="R47" s="259"/>
    </row>
    <row r="48" spans="1:18" ht="12.95" customHeight="1">
      <c r="B48" s="10"/>
      <c r="C48" s="11"/>
      <c r="D48" s="11"/>
      <c r="E48" s="283">
        <v>823000</v>
      </c>
      <c r="F48" s="309"/>
      <c r="G48" s="8" t="s">
        <v>204</v>
      </c>
      <c r="H48" s="273">
        <f t="shared" ref="H48:P48" si="24">H49</f>
        <v>71440</v>
      </c>
      <c r="I48" s="273">
        <f t="shared" si="24"/>
        <v>0</v>
      </c>
      <c r="J48" s="365">
        <f t="shared" si="24"/>
        <v>71440</v>
      </c>
      <c r="K48" s="273">
        <f t="shared" si="24"/>
        <v>71440</v>
      </c>
      <c r="L48" s="273">
        <f t="shared" si="24"/>
        <v>0</v>
      </c>
      <c r="M48" s="365">
        <f t="shared" si="24"/>
        <v>71440</v>
      </c>
      <c r="N48" s="273">
        <f t="shared" si="24"/>
        <v>71318</v>
      </c>
      <c r="O48" s="273">
        <f t="shared" si="24"/>
        <v>0</v>
      </c>
      <c r="P48" s="365">
        <f t="shared" si="24"/>
        <v>71318</v>
      </c>
      <c r="Q48" s="324">
        <f t="shared" si="2"/>
        <v>99.829227323628217</v>
      </c>
      <c r="R48" s="259" t="str">
        <f t="shared" si="3"/>
        <v/>
      </c>
    </row>
    <row r="49" spans="1:18" ht="12.95" customHeight="1">
      <c r="B49" s="10"/>
      <c r="C49" s="11"/>
      <c r="D49" s="11"/>
      <c r="E49" s="284">
        <v>823300</v>
      </c>
      <c r="F49" s="310"/>
      <c r="G49" s="18" t="s">
        <v>185</v>
      </c>
      <c r="H49" s="274">
        <v>71440</v>
      </c>
      <c r="I49" s="274">
        <v>0</v>
      </c>
      <c r="J49" s="363">
        <f>SUM(H49:I49)</f>
        <v>71440</v>
      </c>
      <c r="K49" s="274">
        <v>71440</v>
      </c>
      <c r="L49" s="274">
        <v>0</v>
      </c>
      <c r="M49" s="363">
        <f>SUM(K49:L49)</f>
        <v>71440</v>
      </c>
      <c r="N49" s="274">
        <v>71318</v>
      </c>
      <c r="O49" s="274">
        <v>0</v>
      </c>
      <c r="P49" s="363">
        <f>SUM(N49:O49)</f>
        <v>71318</v>
      </c>
      <c r="Q49" s="325">
        <f t="shared" si="2"/>
        <v>99.829227323628217</v>
      </c>
      <c r="R49" s="259" t="str">
        <f t="shared" si="3"/>
        <v/>
      </c>
    </row>
    <row r="50" spans="1:18" ht="8.1" customHeight="1">
      <c r="B50" s="10"/>
      <c r="C50" s="11"/>
      <c r="D50" s="11"/>
      <c r="E50" s="284"/>
      <c r="F50" s="310"/>
      <c r="G50" s="18"/>
      <c r="H50" s="258"/>
      <c r="I50" s="258"/>
      <c r="J50" s="364"/>
      <c r="K50" s="258"/>
      <c r="L50" s="258"/>
      <c r="M50" s="364"/>
      <c r="N50" s="258"/>
      <c r="O50" s="258"/>
      <c r="P50" s="364"/>
      <c r="Q50" s="325" t="str">
        <f t="shared" si="2"/>
        <v/>
      </c>
      <c r="R50" s="259"/>
    </row>
    <row r="51" spans="1:18" s="1" customFormat="1" ht="12.95" customHeight="1">
      <c r="A51" s="259"/>
      <c r="B51" s="12"/>
      <c r="C51" s="8"/>
      <c r="D51" s="8"/>
      <c r="E51" s="283"/>
      <c r="F51" s="309"/>
      <c r="G51" s="8" t="s">
        <v>93</v>
      </c>
      <c r="H51" s="266">
        <v>11</v>
      </c>
      <c r="I51" s="266"/>
      <c r="J51" s="365">
        <v>11</v>
      </c>
      <c r="K51" s="266"/>
      <c r="L51" s="266"/>
      <c r="M51" s="365"/>
      <c r="N51" s="266">
        <v>11</v>
      </c>
      <c r="O51" s="266"/>
      <c r="P51" s="365">
        <v>11</v>
      </c>
      <c r="Q51" s="325" t="str">
        <f t="shared" si="2"/>
        <v/>
      </c>
      <c r="R51" s="259"/>
    </row>
    <row r="52" spans="1:18" s="1" customFormat="1" ht="12.95" customHeight="1">
      <c r="A52" s="259"/>
      <c r="B52" s="12"/>
      <c r="C52" s="8"/>
      <c r="D52" s="8"/>
      <c r="E52" s="283"/>
      <c r="F52" s="309"/>
      <c r="G52" s="8" t="s">
        <v>113</v>
      </c>
      <c r="H52" s="266">
        <f t="shared" ref="H52:I52" si="25">H8+H13+H16+H30+H41+H44+H48</f>
        <v>1807650</v>
      </c>
      <c r="I52" s="266">
        <f t="shared" si="25"/>
        <v>122350</v>
      </c>
      <c r="J52" s="365">
        <f>J8+J13+J16+J30+J41+J44+J48</f>
        <v>1930000</v>
      </c>
      <c r="K52" s="266">
        <f t="shared" ref="K52:L52" si="26">K8+K13+K16+K30+K41+K44+K48</f>
        <v>1807650</v>
      </c>
      <c r="L52" s="266">
        <f t="shared" si="26"/>
        <v>122350</v>
      </c>
      <c r="M52" s="365">
        <f>M8+M13+M16+M30+M41+M44+M48</f>
        <v>1930000</v>
      </c>
      <c r="N52" s="266">
        <f t="shared" ref="N52:O52" si="27">N8+N13+N16+N30+N41+N44+N48</f>
        <v>1793220</v>
      </c>
      <c r="O52" s="266">
        <f t="shared" si="27"/>
        <v>8160</v>
      </c>
      <c r="P52" s="365">
        <f>P8+P13+P16+P30+P41+P44+P48</f>
        <v>1801380</v>
      </c>
      <c r="Q52" s="324">
        <f t="shared" si="2"/>
        <v>93.335751295336792</v>
      </c>
      <c r="R52" s="259" t="str">
        <f t="shared" si="3"/>
        <v/>
      </c>
    </row>
    <row r="53" spans="1:18" s="1" customFormat="1" ht="12.95" customHeight="1">
      <c r="A53" s="259"/>
      <c r="B53" s="12"/>
      <c r="C53" s="8"/>
      <c r="D53" s="8"/>
      <c r="E53" s="283"/>
      <c r="F53" s="309"/>
      <c r="G53" s="8" t="s">
        <v>94</v>
      </c>
      <c r="H53" s="264"/>
      <c r="I53" s="264"/>
      <c r="J53" s="375"/>
      <c r="K53" s="264"/>
      <c r="L53" s="264"/>
      <c r="M53" s="375"/>
      <c r="N53" s="264"/>
      <c r="O53" s="264"/>
      <c r="P53" s="375"/>
      <c r="Q53" s="326" t="str">
        <f t="shared" si="2"/>
        <v/>
      </c>
      <c r="R53" s="259"/>
    </row>
    <row r="54" spans="1:18" s="1" customFormat="1" ht="12.95" customHeight="1">
      <c r="A54" s="259"/>
      <c r="B54" s="12"/>
      <c r="C54" s="8"/>
      <c r="D54" s="8"/>
      <c r="E54" s="283"/>
      <c r="F54" s="309"/>
      <c r="G54" s="8" t="s">
        <v>95</v>
      </c>
      <c r="H54" s="264"/>
      <c r="I54" s="264"/>
      <c r="J54" s="375"/>
      <c r="K54" s="264"/>
      <c r="L54" s="264"/>
      <c r="M54" s="375"/>
      <c r="N54" s="264"/>
      <c r="O54" s="264"/>
      <c r="P54" s="375"/>
      <c r="Q54" s="326" t="str">
        <f t="shared" si="2"/>
        <v/>
      </c>
      <c r="R54" s="259"/>
    </row>
    <row r="55" spans="1:18" ht="8.1" customHeight="1" thickBot="1">
      <c r="B55" s="15"/>
      <c r="C55" s="16"/>
      <c r="D55" s="16"/>
      <c r="E55" s="285"/>
      <c r="F55" s="311"/>
      <c r="G55" s="16"/>
      <c r="H55" s="16"/>
      <c r="I55" s="16"/>
      <c r="J55" s="372"/>
      <c r="K55" s="16"/>
      <c r="L55" s="16"/>
      <c r="M55" s="372"/>
      <c r="N55" s="16"/>
      <c r="O55" s="16"/>
      <c r="P55" s="372"/>
      <c r="Q55" s="327" t="str">
        <f t="shared" si="2"/>
        <v/>
      </c>
      <c r="R55" s="259"/>
    </row>
    <row r="56" spans="1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1:18" ht="17.100000000000001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1:18" ht="17.100000000000001" customHeight="1">
      <c r="B58" s="50"/>
      <c r="E58" s="286"/>
      <c r="F58" s="312"/>
      <c r="J58" s="369"/>
      <c r="M58" s="369"/>
      <c r="P58" s="369"/>
      <c r="Q58" s="328" t="str">
        <f t="shared" ref="Q58:Q66" si="28">IF(J58=0,"",P58/J58*100)</f>
        <v/>
      </c>
      <c r="R58" s="259"/>
    </row>
    <row r="59" spans="1:18" ht="17.100000000000001" customHeight="1">
      <c r="B59" s="50"/>
      <c r="E59" s="286"/>
      <c r="F59" s="312"/>
      <c r="J59" s="369"/>
      <c r="M59" s="369"/>
      <c r="P59" s="369"/>
      <c r="Q59" s="328" t="str">
        <f t="shared" si="28"/>
        <v/>
      </c>
      <c r="R59" s="259"/>
    </row>
    <row r="60" spans="1:18" ht="14.25">
      <c r="B60" s="50"/>
      <c r="E60" s="286"/>
      <c r="F60" s="312"/>
      <c r="J60" s="369"/>
      <c r="M60" s="369"/>
      <c r="P60" s="369"/>
      <c r="Q60" s="328" t="str">
        <f t="shared" si="28"/>
        <v/>
      </c>
      <c r="R60" s="259"/>
    </row>
    <row r="61" spans="1:18" ht="14.25">
      <c r="B61" s="50"/>
      <c r="E61" s="286"/>
      <c r="F61" s="312"/>
      <c r="J61" s="369"/>
      <c r="M61" s="369"/>
      <c r="P61" s="369"/>
      <c r="Q61" s="328" t="str">
        <f t="shared" si="28"/>
        <v/>
      </c>
      <c r="R61" s="259"/>
    </row>
    <row r="62" spans="1:18" ht="14.25">
      <c r="E62" s="286"/>
      <c r="F62" s="312"/>
      <c r="J62" s="369"/>
      <c r="M62" s="369"/>
      <c r="P62" s="369"/>
      <c r="Q62" s="328" t="str">
        <f t="shared" si="28"/>
        <v/>
      </c>
      <c r="R62" s="259"/>
    </row>
    <row r="63" spans="1:18" ht="14.25">
      <c r="E63" s="286"/>
      <c r="F63" s="312"/>
      <c r="J63" s="369"/>
      <c r="M63" s="369"/>
      <c r="P63" s="369"/>
      <c r="Q63" s="328" t="str">
        <f t="shared" si="28"/>
        <v/>
      </c>
      <c r="R63" s="259"/>
    </row>
    <row r="64" spans="1:18" ht="14.25">
      <c r="E64" s="286"/>
      <c r="F64" s="312"/>
      <c r="J64" s="369"/>
      <c r="M64" s="369"/>
      <c r="P64" s="369"/>
      <c r="Q64" s="328" t="str">
        <f t="shared" si="28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8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8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 t="str">
        <f t="shared" ref="R70:R71" si="29">IF(Q70&lt;100,"","PR")</f>
        <v/>
      </c>
    </row>
    <row r="71" spans="5:18" ht="14.25">
      <c r="E71" s="286"/>
      <c r="F71" s="286"/>
      <c r="J71" s="369"/>
      <c r="M71" s="369"/>
      <c r="P71" s="369"/>
      <c r="R71" s="259" t="str">
        <f t="shared" si="29"/>
        <v/>
      </c>
    </row>
    <row r="72" spans="5:18" ht="14.25">
      <c r="E72" s="286"/>
      <c r="F72" s="286"/>
      <c r="J72" s="369"/>
      <c r="M72" s="369"/>
      <c r="P72" s="369"/>
    </row>
    <row r="73" spans="5:18" ht="14.25">
      <c r="E73" s="286"/>
      <c r="F73" s="286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>
      <c r="F88" s="286"/>
    </row>
    <row r="89" spans="5:16">
      <c r="F89" s="286"/>
    </row>
    <row r="90" spans="5:16">
      <c r="F90" s="286"/>
    </row>
    <row r="91" spans="5:16">
      <c r="F91" s="286"/>
    </row>
    <row r="92" spans="5:16">
      <c r="F92" s="286"/>
    </row>
    <row r="93" spans="5:16">
      <c r="F93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T96"/>
  <sheetViews>
    <sheetView topLeftCell="A4" zoomScaleNormal="100" zoomScaleSheetLayoutView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8" width="9.140625" style="9"/>
    <col min="19" max="19" width="10.140625" style="9" bestFit="1" customWidth="1"/>
    <col min="20" max="16384" width="9.140625" style="9"/>
  </cols>
  <sheetData>
    <row r="1" spans="1:20" ht="13.5" thickBot="1"/>
    <row r="2" spans="1:20" s="94" customFormat="1" ht="20.100000000000001" customHeight="1" thickTop="1" thickBot="1">
      <c r="B2" s="617" t="s">
        <v>168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20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20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  <c r="S4" s="536"/>
    </row>
    <row r="5" spans="1:20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20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20" s="2" customFormat="1" ht="12.95" customHeight="1">
      <c r="A7" s="260"/>
      <c r="B7" s="6" t="s">
        <v>143</v>
      </c>
      <c r="C7" s="7" t="s">
        <v>132</v>
      </c>
      <c r="D7" s="7" t="s">
        <v>117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20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1065150</v>
      </c>
      <c r="I8" s="194">
        <f t="shared" si="0"/>
        <v>0</v>
      </c>
      <c r="J8" s="362">
        <f t="shared" si="0"/>
        <v>1065150</v>
      </c>
      <c r="K8" s="194">
        <f t="shared" ref="K8:M8" si="1">SUM(K9:K12)</f>
        <v>1033350</v>
      </c>
      <c r="L8" s="194">
        <f t="shared" si="1"/>
        <v>0</v>
      </c>
      <c r="M8" s="362">
        <f t="shared" si="1"/>
        <v>1033350</v>
      </c>
      <c r="N8" s="194">
        <f t="shared" si="0"/>
        <v>1030109</v>
      </c>
      <c r="O8" s="194">
        <f t="shared" si="0"/>
        <v>0</v>
      </c>
      <c r="P8" s="362">
        <f t="shared" si="0"/>
        <v>1030109</v>
      </c>
      <c r="Q8" s="324">
        <f>IF(M8=0,"",P8/M8*100)</f>
        <v>99.686359897420999</v>
      </c>
      <c r="R8" s="1" t="str">
        <f>IF(Q8&lt;=100,"","PR")</f>
        <v/>
      </c>
      <c r="S8" s="58"/>
      <c r="T8" s="58"/>
    </row>
    <row r="9" spans="1:20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864510</v>
      </c>
      <c r="I9" s="196">
        <v>0</v>
      </c>
      <c r="J9" s="363">
        <f>SUM(H9:I9)</f>
        <v>864510</v>
      </c>
      <c r="K9" s="196">
        <v>848310</v>
      </c>
      <c r="L9" s="196">
        <v>0</v>
      </c>
      <c r="M9" s="363">
        <f>SUM(K9:L9)</f>
        <v>848310</v>
      </c>
      <c r="N9" s="196">
        <v>845105</v>
      </c>
      <c r="O9" s="196">
        <v>0</v>
      </c>
      <c r="P9" s="363">
        <f>SUM(N9:O9)</f>
        <v>845105</v>
      </c>
      <c r="Q9" s="325">
        <f t="shared" ref="Q9:Q57" si="2">IF(M9=0,"",P9/M9*100)</f>
        <v>99.622190001296701</v>
      </c>
      <c r="R9" s="58"/>
    </row>
    <row r="10" spans="1:20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200640</v>
      </c>
      <c r="I10" s="196">
        <v>0</v>
      </c>
      <c r="J10" s="363">
        <f t="shared" ref="J10:J11" si="3">SUM(H10:I10)</f>
        <v>200640</v>
      </c>
      <c r="K10" s="196">
        <v>185040</v>
      </c>
      <c r="L10" s="196">
        <v>0</v>
      </c>
      <c r="M10" s="363">
        <f t="shared" ref="M10:M11" si="4">SUM(K10:L10)</f>
        <v>185040</v>
      </c>
      <c r="N10" s="196">
        <v>185004</v>
      </c>
      <c r="O10" s="196">
        <v>0</v>
      </c>
      <c r="P10" s="363">
        <f t="shared" ref="P10:P11" si="5">SUM(N10:O10)</f>
        <v>185004</v>
      </c>
      <c r="Q10" s="325">
        <f t="shared" si="2"/>
        <v>99.980544747081709</v>
      </c>
      <c r="R10" s="58"/>
      <c r="S10" s="57"/>
    </row>
    <row r="11" spans="1:20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20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2"/>
        <v/>
      </c>
      <c r="R12" s="259"/>
    </row>
    <row r="13" spans="1:20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94230</v>
      </c>
      <c r="I13" s="194">
        <f t="shared" si="6"/>
        <v>0</v>
      </c>
      <c r="J13" s="362">
        <f t="shared" si="6"/>
        <v>94230</v>
      </c>
      <c r="K13" s="194">
        <f t="shared" si="6"/>
        <v>94230</v>
      </c>
      <c r="L13" s="194">
        <f t="shared" si="6"/>
        <v>0</v>
      </c>
      <c r="M13" s="362">
        <f t="shared" si="6"/>
        <v>94230</v>
      </c>
      <c r="N13" s="194">
        <f t="shared" si="6"/>
        <v>92960</v>
      </c>
      <c r="O13" s="194">
        <f t="shared" si="6"/>
        <v>0</v>
      </c>
      <c r="P13" s="362">
        <f t="shared" si="6"/>
        <v>92960</v>
      </c>
      <c r="Q13" s="324">
        <f t="shared" si="2"/>
        <v>98.652233895786907</v>
      </c>
      <c r="R13" s="259" t="str">
        <f t="shared" ref="R13:R33" si="7">IF(Q13&lt;=100,"","PR")</f>
        <v/>
      </c>
    </row>
    <row r="14" spans="1:20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94230</v>
      </c>
      <c r="I14" s="196">
        <v>0</v>
      </c>
      <c r="J14" s="363">
        <f>SUM(H14:I14)</f>
        <v>94230</v>
      </c>
      <c r="K14" s="196">
        <v>94230</v>
      </c>
      <c r="L14" s="196">
        <v>0</v>
      </c>
      <c r="M14" s="363">
        <f>SUM(K14:L14)</f>
        <v>94230</v>
      </c>
      <c r="N14" s="196">
        <v>92960</v>
      </c>
      <c r="O14" s="196">
        <v>0</v>
      </c>
      <c r="P14" s="363">
        <f>SUM(N14:O14)</f>
        <v>92960</v>
      </c>
      <c r="Q14" s="325">
        <f t="shared" si="2"/>
        <v>98.652233895786907</v>
      </c>
      <c r="R14" s="259"/>
    </row>
    <row r="15" spans="1:20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20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180000</v>
      </c>
      <c r="I16" s="271">
        <f t="shared" si="8"/>
        <v>0</v>
      </c>
      <c r="J16" s="365">
        <f t="shared" si="8"/>
        <v>180000</v>
      </c>
      <c r="K16" s="271">
        <f t="shared" ref="K16:M16" si="9">SUM(K17:K26)</f>
        <v>180000</v>
      </c>
      <c r="L16" s="271">
        <f t="shared" si="9"/>
        <v>0</v>
      </c>
      <c r="M16" s="365">
        <f t="shared" si="9"/>
        <v>180000</v>
      </c>
      <c r="N16" s="271">
        <f t="shared" si="8"/>
        <v>171154</v>
      </c>
      <c r="O16" s="271">
        <f t="shared" si="8"/>
        <v>0</v>
      </c>
      <c r="P16" s="365">
        <f t="shared" si="8"/>
        <v>171154</v>
      </c>
      <c r="Q16" s="324">
        <f t="shared" si="2"/>
        <v>95.085555555555558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5500</v>
      </c>
      <c r="I17" s="341">
        <v>0</v>
      </c>
      <c r="J17" s="363">
        <f t="shared" ref="J17:J26" si="10">SUM(H17:I17)</f>
        <v>5500</v>
      </c>
      <c r="K17" s="341">
        <v>5500</v>
      </c>
      <c r="L17" s="341">
        <v>0</v>
      </c>
      <c r="M17" s="363">
        <f t="shared" ref="M17:M26" si="11">SUM(K17:L17)</f>
        <v>5500</v>
      </c>
      <c r="N17" s="341">
        <v>5480</v>
      </c>
      <c r="O17" s="341">
        <v>0</v>
      </c>
      <c r="P17" s="363">
        <f t="shared" ref="P17:P26" si="12">SUM(N17:O17)</f>
        <v>5480</v>
      </c>
      <c r="Q17" s="325">
        <f t="shared" si="2"/>
        <v>99.63636363636364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90000</v>
      </c>
      <c r="I18" s="341">
        <v>0</v>
      </c>
      <c r="J18" s="363">
        <f t="shared" si="10"/>
        <v>90000</v>
      </c>
      <c r="K18" s="341">
        <v>90000</v>
      </c>
      <c r="L18" s="341">
        <v>0</v>
      </c>
      <c r="M18" s="363">
        <f t="shared" si="11"/>
        <v>90000</v>
      </c>
      <c r="N18" s="341">
        <v>88574</v>
      </c>
      <c r="O18" s="341">
        <v>0</v>
      </c>
      <c r="P18" s="363">
        <f t="shared" si="12"/>
        <v>88574</v>
      </c>
      <c r="Q18" s="325">
        <f t="shared" si="2"/>
        <v>98.415555555555557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10500</v>
      </c>
      <c r="I19" s="341">
        <v>0</v>
      </c>
      <c r="J19" s="363">
        <f t="shared" si="10"/>
        <v>10500</v>
      </c>
      <c r="K19" s="341">
        <v>10500</v>
      </c>
      <c r="L19" s="341">
        <v>0</v>
      </c>
      <c r="M19" s="363">
        <f t="shared" si="11"/>
        <v>10500</v>
      </c>
      <c r="N19" s="341">
        <v>8305</v>
      </c>
      <c r="O19" s="341">
        <v>0</v>
      </c>
      <c r="P19" s="363">
        <f t="shared" si="12"/>
        <v>8305</v>
      </c>
      <c r="Q19" s="325">
        <f t="shared" si="2"/>
        <v>79.095238095238102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22000</v>
      </c>
      <c r="I20" s="341">
        <v>0</v>
      </c>
      <c r="J20" s="363">
        <f t="shared" si="10"/>
        <v>22000</v>
      </c>
      <c r="K20" s="341">
        <v>22000</v>
      </c>
      <c r="L20" s="341">
        <v>0</v>
      </c>
      <c r="M20" s="363">
        <f t="shared" si="11"/>
        <v>22000</v>
      </c>
      <c r="N20" s="341">
        <v>21987</v>
      </c>
      <c r="O20" s="341">
        <v>0</v>
      </c>
      <c r="P20" s="363">
        <f t="shared" si="12"/>
        <v>21987</v>
      </c>
      <c r="Q20" s="325">
        <f t="shared" si="2"/>
        <v>99.940909090909088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2000</v>
      </c>
      <c r="I21" s="343">
        <v>0</v>
      </c>
      <c r="J21" s="363">
        <f t="shared" si="10"/>
        <v>2000</v>
      </c>
      <c r="K21" s="343">
        <v>2000</v>
      </c>
      <c r="L21" s="343">
        <v>0</v>
      </c>
      <c r="M21" s="363">
        <f t="shared" si="11"/>
        <v>2000</v>
      </c>
      <c r="N21" s="343">
        <v>1991</v>
      </c>
      <c r="O21" s="343">
        <v>0</v>
      </c>
      <c r="P21" s="363">
        <f t="shared" si="12"/>
        <v>1991</v>
      </c>
      <c r="Q21" s="325">
        <f t="shared" si="2"/>
        <v>99.550000000000011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1">
        <v>0</v>
      </c>
      <c r="I22" s="341">
        <v>0</v>
      </c>
      <c r="J22" s="363">
        <f t="shared" si="10"/>
        <v>0</v>
      </c>
      <c r="K22" s="341">
        <v>0</v>
      </c>
      <c r="L22" s="341">
        <v>0</v>
      </c>
      <c r="M22" s="363">
        <f t="shared" si="11"/>
        <v>0</v>
      </c>
      <c r="N22" s="341">
        <v>0</v>
      </c>
      <c r="O22" s="341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1">
        <v>15000</v>
      </c>
      <c r="I23" s="341">
        <v>0</v>
      </c>
      <c r="J23" s="363">
        <f t="shared" si="10"/>
        <v>15000</v>
      </c>
      <c r="K23" s="341">
        <v>15000</v>
      </c>
      <c r="L23" s="341">
        <v>0</v>
      </c>
      <c r="M23" s="363">
        <f t="shared" si="11"/>
        <v>15000</v>
      </c>
      <c r="N23" s="341">
        <v>14977</v>
      </c>
      <c r="O23" s="341">
        <v>0</v>
      </c>
      <c r="P23" s="363">
        <f t="shared" si="12"/>
        <v>14977</v>
      </c>
      <c r="Q23" s="325">
        <f t="shared" si="2"/>
        <v>99.846666666666664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1">
        <v>0</v>
      </c>
      <c r="I24" s="341">
        <v>0</v>
      </c>
      <c r="J24" s="363">
        <f t="shared" si="10"/>
        <v>0</v>
      </c>
      <c r="K24" s="341">
        <v>0</v>
      </c>
      <c r="L24" s="341">
        <v>0</v>
      </c>
      <c r="M24" s="363">
        <f t="shared" si="11"/>
        <v>0</v>
      </c>
      <c r="N24" s="341">
        <v>0</v>
      </c>
      <c r="O24" s="341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35000</v>
      </c>
      <c r="I25" s="343">
        <v>0</v>
      </c>
      <c r="J25" s="363">
        <f t="shared" si="10"/>
        <v>35000</v>
      </c>
      <c r="K25" s="343">
        <v>35000</v>
      </c>
      <c r="L25" s="343">
        <v>0</v>
      </c>
      <c r="M25" s="363">
        <f t="shared" si="11"/>
        <v>35000</v>
      </c>
      <c r="N25" s="343">
        <v>29840</v>
      </c>
      <c r="O25" s="343">
        <v>0</v>
      </c>
      <c r="P25" s="363">
        <f t="shared" si="12"/>
        <v>29840</v>
      </c>
      <c r="Q25" s="325">
        <f t="shared" si="2"/>
        <v>85.257142857142853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37">
        <v>0</v>
      </c>
      <c r="I26" s="337">
        <v>0</v>
      </c>
      <c r="J26" s="363">
        <f t="shared" si="10"/>
        <v>0</v>
      </c>
      <c r="K26" s="337">
        <v>0</v>
      </c>
      <c r="L26" s="337">
        <v>0</v>
      </c>
      <c r="M26" s="363">
        <f t="shared" si="11"/>
        <v>0</v>
      </c>
      <c r="N26" s="337">
        <v>0</v>
      </c>
      <c r="O26" s="337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269"/>
      <c r="I27" s="269"/>
      <c r="J27" s="364"/>
      <c r="K27" s="269"/>
      <c r="L27" s="269"/>
      <c r="M27" s="364"/>
      <c r="N27" s="269"/>
      <c r="O27" s="269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66">
        <f t="shared" ref="H28:P28" si="13">SUM(H29:H31)</f>
        <v>10000</v>
      </c>
      <c r="I28" s="266">
        <f t="shared" si="13"/>
        <v>11860</v>
      </c>
      <c r="J28" s="365">
        <f t="shared" si="13"/>
        <v>21860</v>
      </c>
      <c r="K28" s="266">
        <f t="shared" ref="K28:M28" si="14">SUM(K29:K31)</f>
        <v>10000</v>
      </c>
      <c r="L28" s="266">
        <f t="shared" si="14"/>
        <v>16860</v>
      </c>
      <c r="M28" s="365">
        <f t="shared" si="14"/>
        <v>26860</v>
      </c>
      <c r="N28" s="266">
        <f t="shared" si="13"/>
        <v>9949</v>
      </c>
      <c r="O28" s="266">
        <f t="shared" si="13"/>
        <v>16860</v>
      </c>
      <c r="P28" s="365">
        <f t="shared" si="13"/>
        <v>26809</v>
      </c>
      <c r="Q28" s="324">
        <f t="shared" si="2"/>
        <v>99.810126582278485</v>
      </c>
      <c r="R28" s="259" t="str">
        <f t="shared" si="7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5000</v>
      </c>
      <c r="I29" s="274">
        <v>0</v>
      </c>
      <c r="J29" s="363">
        <f t="shared" ref="J29:J30" si="15">SUM(H29:I29)</f>
        <v>5000</v>
      </c>
      <c r="K29" s="274">
        <v>5000</v>
      </c>
      <c r="L29" s="274">
        <v>0</v>
      </c>
      <c r="M29" s="363">
        <f t="shared" ref="M29:M30" si="16">SUM(K29:L29)</f>
        <v>5000</v>
      </c>
      <c r="N29" s="274">
        <v>4953</v>
      </c>
      <c r="O29" s="274">
        <v>0</v>
      </c>
      <c r="P29" s="363">
        <f t="shared" ref="P29:P30" si="17">SUM(N29:O29)</f>
        <v>4953</v>
      </c>
      <c r="Q29" s="325">
        <f t="shared" si="2"/>
        <v>99.06</v>
      </c>
      <c r="R29" s="259" t="str">
        <f t="shared" si="7"/>
        <v/>
      </c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5000</v>
      </c>
      <c r="I30" s="274">
        <v>11860</v>
      </c>
      <c r="J30" s="363">
        <f t="shared" si="15"/>
        <v>16860</v>
      </c>
      <c r="K30" s="274">
        <v>5000</v>
      </c>
      <c r="L30" s="274">
        <f>11860+5000</f>
        <v>16860</v>
      </c>
      <c r="M30" s="363">
        <f t="shared" si="16"/>
        <v>21860</v>
      </c>
      <c r="N30" s="274">
        <f>21856-16860</f>
        <v>4996</v>
      </c>
      <c r="O30" s="274">
        <v>16860</v>
      </c>
      <c r="P30" s="363">
        <f t="shared" si="17"/>
        <v>21856</v>
      </c>
      <c r="Q30" s="325">
        <f t="shared" si="2"/>
        <v>99.981701738334863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8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56" t="s">
        <v>780</v>
      </c>
      <c r="I32" s="256"/>
      <c r="J32" s="367" t="s">
        <v>780</v>
      </c>
      <c r="K32" s="256"/>
      <c r="L32" s="256"/>
      <c r="M32" s="367"/>
      <c r="N32" s="256" t="s">
        <v>842</v>
      </c>
      <c r="O32" s="256"/>
      <c r="P32" s="367" t="s">
        <v>842</v>
      </c>
      <c r="Q32" s="325" t="str">
        <f t="shared" si="2"/>
        <v/>
      </c>
      <c r="R32" s="259"/>
    </row>
    <row r="33" spans="1:20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1349380</v>
      </c>
      <c r="I33" s="266">
        <f t="shared" si="18"/>
        <v>11860</v>
      </c>
      <c r="J33" s="365">
        <f t="shared" si="18"/>
        <v>1361240</v>
      </c>
      <c r="K33" s="266">
        <f t="shared" ref="K33:M33" si="19">K8+K13+K16+K28</f>
        <v>1317580</v>
      </c>
      <c r="L33" s="266">
        <f t="shared" si="19"/>
        <v>16860</v>
      </c>
      <c r="M33" s="365">
        <f t="shared" si="19"/>
        <v>1334440</v>
      </c>
      <c r="N33" s="266">
        <f t="shared" si="18"/>
        <v>1304172</v>
      </c>
      <c r="O33" s="266">
        <f t="shared" si="18"/>
        <v>16860</v>
      </c>
      <c r="P33" s="365">
        <f t="shared" si="18"/>
        <v>1321032</v>
      </c>
      <c r="Q33" s="324">
        <f t="shared" si="2"/>
        <v>98.995233955816673</v>
      </c>
      <c r="R33" s="259" t="str">
        <f t="shared" si="7"/>
        <v/>
      </c>
    </row>
    <row r="34" spans="1:20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  <c r="T34" s="1" t="s">
        <v>175</v>
      </c>
    </row>
    <row r="35" spans="1:20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20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20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20" ht="12.95" customHeight="1">
      <c r="B38" s="50"/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20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20" ht="12.95" customHeight="1">
      <c r="B40" s="50"/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20" ht="12.95" customHeight="1">
      <c r="B41" s="50"/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20" ht="12.95" customHeight="1">
      <c r="B42" s="50"/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20" ht="12.95" customHeight="1">
      <c r="B43" s="50"/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20" ht="12.95" customHeight="1">
      <c r="B44" s="50"/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20" ht="12.95" customHeight="1">
      <c r="B45" s="50"/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20" ht="12.95" customHeight="1">
      <c r="B46" s="50"/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20" ht="12.95" customHeight="1">
      <c r="B47" s="50"/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20" ht="12.95" customHeight="1">
      <c r="B48" s="50"/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2:18" ht="12.95" customHeight="1">
      <c r="B49" s="50"/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2:18" ht="12.95" customHeight="1">
      <c r="B50" s="50"/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2:18" ht="12.95" customHeight="1">
      <c r="B51" s="50"/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2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2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2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2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2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2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2:18" ht="12.95" customHeight="1">
      <c r="E58" s="286"/>
      <c r="F58" s="312"/>
      <c r="J58" s="371"/>
      <c r="M58" s="371"/>
      <c r="P58" s="371"/>
      <c r="Q58" s="328" t="str">
        <f t="shared" ref="Q58:Q66" si="20">IF(J58=0,"",P58/J58*100)</f>
        <v/>
      </c>
      <c r="R58" s="259"/>
    </row>
    <row r="59" spans="2:18" ht="12.95" customHeight="1">
      <c r="E59" s="286"/>
      <c r="F59" s="312"/>
      <c r="J59" s="371"/>
      <c r="M59" s="371"/>
      <c r="P59" s="371"/>
      <c r="Q59" s="328" t="str">
        <f t="shared" si="20"/>
        <v/>
      </c>
      <c r="R59" s="259"/>
    </row>
    <row r="60" spans="2:18" ht="17.100000000000001" customHeight="1">
      <c r="E60" s="286"/>
      <c r="F60" s="312"/>
      <c r="J60" s="371"/>
      <c r="M60" s="371"/>
      <c r="P60" s="371"/>
      <c r="Q60" s="328" t="str">
        <f t="shared" si="20"/>
        <v/>
      </c>
      <c r="R60" s="259"/>
    </row>
    <row r="61" spans="2:18" ht="14.25">
      <c r="E61" s="286"/>
      <c r="F61" s="312"/>
      <c r="J61" s="371"/>
      <c r="M61" s="371"/>
      <c r="P61" s="371"/>
      <c r="Q61" s="328" t="str">
        <f t="shared" si="20"/>
        <v/>
      </c>
      <c r="R61" s="259"/>
    </row>
    <row r="62" spans="2:18" ht="14.25">
      <c r="E62" s="286"/>
      <c r="F62" s="312"/>
      <c r="J62" s="371"/>
      <c r="M62" s="371"/>
      <c r="P62" s="371"/>
      <c r="Q62" s="328" t="str">
        <f t="shared" si="20"/>
        <v/>
      </c>
      <c r="R62" s="259"/>
    </row>
    <row r="63" spans="2:18" ht="14.25">
      <c r="E63" s="286"/>
      <c r="F63" s="312"/>
      <c r="J63" s="371"/>
      <c r="M63" s="371"/>
      <c r="P63" s="371"/>
      <c r="Q63" s="328" t="str">
        <f t="shared" si="20"/>
        <v/>
      </c>
      <c r="R63" s="259"/>
    </row>
    <row r="64" spans="2:18" ht="14.25">
      <c r="E64" s="286"/>
      <c r="F64" s="312"/>
      <c r="J64" s="371"/>
      <c r="M64" s="371"/>
      <c r="P64" s="371"/>
      <c r="Q64" s="328" t="str">
        <f t="shared" si="20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0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0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/>
    </row>
    <row r="71" spans="5:18" ht="14.25">
      <c r="E71" s="286"/>
      <c r="F71" s="312"/>
      <c r="J71" s="371"/>
      <c r="M71" s="371"/>
      <c r="P71" s="371"/>
      <c r="R71" s="259" t="str">
        <f t="shared" ref="R71" si="21">IF(Q71&lt;100,"","PR")</f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4"/>
  <dimension ref="A1:S96"/>
  <sheetViews>
    <sheetView topLeftCell="A13" zoomScaleNormal="100" zoomScaleSheetLayoutView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268</v>
      </c>
      <c r="C2" s="618"/>
      <c r="D2" s="618"/>
      <c r="E2" s="618"/>
      <c r="F2" s="618"/>
      <c r="G2" s="618"/>
      <c r="H2" s="640"/>
      <c r="I2" s="356"/>
      <c r="J2" s="356"/>
      <c r="K2" s="356"/>
      <c r="L2" s="356"/>
      <c r="M2" s="356"/>
      <c r="N2" s="356"/>
      <c r="O2" s="356"/>
      <c r="P2" s="356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76" t="s">
        <v>143</v>
      </c>
      <c r="C7" s="77" t="s">
        <v>132</v>
      </c>
      <c r="D7" s="77" t="s">
        <v>124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1055490</v>
      </c>
      <c r="I8" s="194">
        <f t="shared" si="0"/>
        <v>0</v>
      </c>
      <c r="J8" s="362">
        <f t="shared" si="0"/>
        <v>1055490</v>
      </c>
      <c r="K8" s="194">
        <f t="shared" ref="K8:M8" si="1">SUM(K9:K12)</f>
        <v>1038290</v>
      </c>
      <c r="L8" s="194">
        <f t="shared" si="1"/>
        <v>0</v>
      </c>
      <c r="M8" s="362">
        <f t="shared" si="1"/>
        <v>1038290</v>
      </c>
      <c r="N8" s="194">
        <f t="shared" si="0"/>
        <v>1038120</v>
      </c>
      <c r="O8" s="194">
        <f t="shared" si="0"/>
        <v>0</v>
      </c>
      <c r="P8" s="362">
        <f t="shared" si="0"/>
        <v>1038120</v>
      </c>
      <c r="Q8" s="324">
        <f>IF(M8=0,"",P8/M8*100)</f>
        <v>99.983626925040213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843310</v>
      </c>
      <c r="I9" s="196">
        <v>0</v>
      </c>
      <c r="J9" s="363">
        <f>SUM(H9:I9)</f>
        <v>843310</v>
      </c>
      <c r="K9" s="196">
        <v>836410</v>
      </c>
      <c r="L9" s="196">
        <v>0</v>
      </c>
      <c r="M9" s="363">
        <f>SUM(K9:L9)</f>
        <v>836410</v>
      </c>
      <c r="N9" s="196">
        <v>836326</v>
      </c>
      <c r="O9" s="196">
        <v>0</v>
      </c>
      <c r="P9" s="363">
        <f>SUM(N9:O9)</f>
        <v>836326</v>
      </c>
      <c r="Q9" s="325">
        <f t="shared" ref="Q9:Q57" si="2">IF(M9=0,"",P9/M9*100)</f>
        <v>99.989957078466304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212180</v>
      </c>
      <c r="I10" s="196">
        <v>0</v>
      </c>
      <c r="J10" s="363">
        <f t="shared" ref="J10:J11" si="3">SUM(H10:I10)</f>
        <v>212180</v>
      </c>
      <c r="K10" s="196">
        <v>201880</v>
      </c>
      <c r="L10" s="196">
        <v>0</v>
      </c>
      <c r="M10" s="363">
        <f t="shared" ref="M10:M11" si="4">SUM(K10:L10)</f>
        <v>201880</v>
      </c>
      <c r="N10" s="196">
        <v>201794</v>
      </c>
      <c r="O10" s="196">
        <v>0</v>
      </c>
      <c r="P10" s="363">
        <f t="shared" ref="P10:P11" si="5">SUM(N10:O10)</f>
        <v>201794</v>
      </c>
      <c r="Q10" s="325">
        <f t="shared" si="2"/>
        <v>99.957400435902528</v>
      </c>
      <c r="R10" s="58"/>
      <c r="S10" s="50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91080</v>
      </c>
      <c r="I13" s="194">
        <f t="shared" si="6"/>
        <v>0</v>
      </c>
      <c r="J13" s="362">
        <f t="shared" si="6"/>
        <v>91080</v>
      </c>
      <c r="K13" s="194">
        <f t="shared" si="6"/>
        <v>91080</v>
      </c>
      <c r="L13" s="194">
        <f t="shared" si="6"/>
        <v>0</v>
      </c>
      <c r="M13" s="362">
        <f t="shared" si="6"/>
        <v>91080</v>
      </c>
      <c r="N13" s="194">
        <f t="shared" si="6"/>
        <v>89863</v>
      </c>
      <c r="O13" s="194">
        <f t="shared" si="6"/>
        <v>0</v>
      </c>
      <c r="P13" s="362">
        <f t="shared" si="6"/>
        <v>89863</v>
      </c>
      <c r="Q13" s="324">
        <f t="shared" si="2"/>
        <v>98.663812033377255</v>
      </c>
      <c r="R13" s="259" t="str">
        <f t="shared" ref="R13:R33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91080</v>
      </c>
      <c r="I14" s="196">
        <v>0</v>
      </c>
      <c r="J14" s="363">
        <f>SUM(H14:I14)</f>
        <v>91080</v>
      </c>
      <c r="K14" s="196">
        <v>91080</v>
      </c>
      <c r="L14" s="196">
        <v>0</v>
      </c>
      <c r="M14" s="363">
        <f>SUM(K14:L14)</f>
        <v>91080</v>
      </c>
      <c r="N14" s="196">
        <v>89863</v>
      </c>
      <c r="O14" s="196">
        <v>0</v>
      </c>
      <c r="P14" s="363">
        <f>SUM(N14:O14)</f>
        <v>89863</v>
      </c>
      <c r="Q14" s="325">
        <f t="shared" si="2"/>
        <v>98.663812033377255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220950</v>
      </c>
      <c r="I16" s="271">
        <f t="shared" si="8"/>
        <v>0</v>
      </c>
      <c r="J16" s="365">
        <f t="shared" si="8"/>
        <v>220950</v>
      </c>
      <c r="K16" s="271">
        <f t="shared" ref="K16:M16" si="9">SUM(K17:K26)</f>
        <v>220950</v>
      </c>
      <c r="L16" s="271">
        <f t="shared" si="9"/>
        <v>0</v>
      </c>
      <c r="M16" s="365">
        <f t="shared" si="9"/>
        <v>220950</v>
      </c>
      <c r="N16" s="271">
        <f t="shared" si="8"/>
        <v>212399</v>
      </c>
      <c r="O16" s="271">
        <f t="shared" si="8"/>
        <v>0</v>
      </c>
      <c r="P16" s="365">
        <f t="shared" si="8"/>
        <v>212399</v>
      </c>
      <c r="Q16" s="324">
        <f t="shared" si="2"/>
        <v>96.129893641095265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3">
        <v>5700</v>
      </c>
      <c r="I17" s="343">
        <v>0</v>
      </c>
      <c r="J17" s="363">
        <f t="shared" ref="J17:J26" si="10">SUM(H17:I17)</f>
        <v>5700</v>
      </c>
      <c r="K17" s="343">
        <v>5700</v>
      </c>
      <c r="L17" s="343">
        <v>0</v>
      </c>
      <c r="M17" s="363">
        <f t="shared" ref="M17:M26" si="11">SUM(K17:L17)</f>
        <v>5700</v>
      </c>
      <c r="N17" s="343">
        <v>5683</v>
      </c>
      <c r="O17" s="343">
        <v>0</v>
      </c>
      <c r="P17" s="363">
        <f t="shared" ref="P17:P26" si="12">SUM(N17:O17)</f>
        <v>5683</v>
      </c>
      <c r="Q17" s="325">
        <f t="shared" si="2"/>
        <v>99.701754385964918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130000</v>
      </c>
      <c r="I18" s="341">
        <v>0</v>
      </c>
      <c r="J18" s="363">
        <f t="shared" si="10"/>
        <v>130000</v>
      </c>
      <c r="K18" s="341">
        <v>130000</v>
      </c>
      <c r="L18" s="341">
        <v>0</v>
      </c>
      <c r="M18" s="363">
        <f t="shared" si="11"/>
        <v>130000</v>
      </c>
      <c r="N18" s="341">
        <v>123691</v>
      </c>
      <c r="O18" s="341">
        <v>0</v>
      </c>
      <c r="P18" s="363">
        <f t="shared" si="12"/>
        <v>123691</v>
      </c>
      <c r="Q18" s="325">
        <f t="shared" si="2"/>
        <v>95.146923076923073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3">
        <v>12000</v>
      </c>
      <c r="I19" s="343">
        <v>0</v>
      </c>
      <c r="J19" s="363">
        <f t="shared" si="10"/>
        <v>12000</v>
      </c>
      <c r="K19" s="343">
        <v>12000</v>
      </c>
      <c r="L19" s="343">
        <v>0</v>
      </c>
      <c r="M19" s="363">
        <f t="shared" si="11"/>
        <v>12000</v>
      </c>
      <c r="N19" s="343">
        <v>11979</v>
      </c>
      <c r="O19" s="343">
        <v>0</v>
      </c>
      <c r="P19" s="363">
        <f t="shared" si="12"/>
        <v>11979</v>
      </c>
      <c r="Q19" s="325">
        <f t="shared" si="2"/>
        <v>99.825000000000003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3">
        <v>28750</v>
      </c>
      <c r="I20" s="343">
        <v>0</v>
      </c>
      <c r="J20" s="363">
        <f t="shared" si="10"/>
        <v>28750</v>
      </c>
      <c r="K20" s="343">
        <v>28750</v>
      </c>
      <c r="L20" s="343">
        <v>0</v>
      </c>
      <c r="M20" s="363">
        <f t="shared" si="11"/>
        <v>28750</v>
      </c>
      <c r="N20" s="343">
        <v>28750</v>
      </c>
      <c r="O20" s="343">
        <v>0</v>
      </c>
      <c r="P20" s="363">
        <f t="shared" si="12"/>
        <v>28750</v>
      </c>
      <c r="Q20" s="325">
        <f t="shared" si="2"/>
        <v>100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500</v>
      </c>
      <c r="I21" s="343">
        <v>0</v>
      </c>
      <c r="J21" s="363">
        <f t="shared" si="10"/>
        <v>500</v>
      </c>
      <c r="K21" s="343">
        <v>500</v>
      </c>
      <c r="L21" s="343">
        <v>0</v>
      </c>
      <c r="M21" s="363">
        <f t="shared" si="11"/>
        <v>500</v>
      </c>
      <c r="N21" s="343">
        <v>204</v>
      </c>
      <c r="O21" s="343">
        <v>0</v>
      </c>
      <c r="P21" s="363">
        <f t="shared" si="12"/>
        <v>204</v>
      </c>
      <c r="Q21" s="325">
        <f t="shared" si="2"/>
        <v>40.799999999999997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29000</v>
      </c>
      <c r="I23" s="343">
        <v>0</v>
      </c>
      <c r="J23" s="363">
        <f t="shared" si="10"/>
        <v>29000</v>
      </c>
      <c r="K23" s="343">
        <v>29000</v>
      </c>
      <c r="L23" s="343">
        <v>0</v>
      </c>
      <c r="M23" s="363">
        <f t="shared" si="11"/>
        <v>29000</v>
      </c>
      <c r="N23" s="343">
        <v>28855</v>
      </c>
      <c r="O23" s="343">
        <v>0</v>
      </c>
      <c r="P23" s="363">
        <f t="shared" si="12"/>
        <v>28855</v>
      </c>
      <c r="Q23" s="325">
        <f t="shared" si="2"/>
        <v>99.5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0</v>
      </c>
      <c r="I24" s="343">
        <v>0</v>
      </c>
      <c r="J24" s="363">
        <f t="shared" si="10"/>
        <v>0</v>
      </c>
      <c r="K24" s="343">
        <v>0</v>
      </c>
      <c r="L24" s="343">
        <v>0</v>
      </c>
      <c r="M24" s="363">
        <f t="shared" si="11"/>
        <v>0</v>
      </c>
      <c r="N24" s="343">
        <v>0</v>
      </c>
      <c r="O24" s="343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15000</v>
      </c>
      <c r="I25" s="343">
        <v>0</v>
      </c>
      <c r="J25" s="363">
        <f t="shared" si="10"/>
        <v>15000</v>
      </c>
      <c r="K25" s="343">
        <v>15000</v>
      </c>
      <c r="L25" s="343">
        <v>0</v>
      </c>
      <c r="M25" s="363">
        <f t="shared" si="11"/>
        <v>15000</v>
      </c>
      <c r="N25" s="343">
        <v>13237</v>
      </c>
      <c r="O25" s="343">
        <v>0</v>
      </c>
      <c r="P25" s="363">
        <f t="shared" si="12"/>
        <v>13237</v>
      </c>
      <c r="Q25" s="325">
        <f t="shared" si="2"/>
        <v>88.246666666666655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39">
        <v>0</v>
      </c>
      <c r="I26" s="339">
        <v>0</v>
      </c>
      <c r="J26" s="363">
        <f t="shared" si="10"/>
        <v>0</v>
      </c>
      <c r="K26" s="339">
        <v>0</v>
      </c>
      <c r="L26" s="339">
        <v>0</v>
      </c>
      <c r="M26" s="363">
        <f t="shared" si="11"/>
        <v>0</v>
      </c>
      <c r="N26" s="339">
        <v>0</v>
      </c>
      <c r="O26" s="339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274"/>
      <c r="I27" s="274"/>
      <c r="J27" s="364"/>
      <c r="K27" s="274"/>
      <c r="L27" s="274"/>
      <c r="M27" s="364"/>
      <c r="N27" s="274"/>
      <c r="O27" s="274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10000</v>
      </c>
      <c r="I28" s="273">
        <f t="shared" si="13"/>
        <v>0</v>
      </c>
      <c r="J28" s="365">
        <f t="shared" si="13"/>
        <v>10000</v>
      </c>
      <c r="K28" s="273">
        <f t="shared" ref="K28:M28" si="14">SUM(K29:K30)</f>
        <v>10000</v>
      </c>
      <c r="L28" s="273">
        <f t="shared" si="14"/>
        <v>0</v>
      </c>
      <c r="M28" s="365">
        <f t="shared" si="14"/>
        <v>10000</v>
      </c>
      <c r="N28" s="273">
        <f t="shared" si="13"/>
        <v>9938</v>
      </c>
      <c r="O28" s="273">
        <f t="shared" si="13"/>
        <v>0</v>
      </c>
      <c r="P28" s="365">
        <f t="shared" si="13"/>
        <v>9938</v>
      </c>
      <c r="Q28" s="324">
        <f t="shared" si="2"/>
        <v>99.38</v>
      </c>
      <c r="R28" s="259" t="str">
        <f t="shared" si="7"/>
        <v/>
      </c>
    </row>
    <row r="29" spans="1:18" ht="12.95" customHeight="1">
      <c r="B29" s="10"/>
      <c r="C29" s="11"/>
      <c r="D29" s="11"/>
      <c r="E29" s="287">
        <v>821200</v>
      </c>
      <c r="F29" s="313"/>
      <c r="G29" s="14" t="s">
        <v>91</v>
      </c>
      <c r="H29" s="274">
        <v>5000</v>
      </c>
      <c r="I29" s="274">
        <v>0</v>
      </c>
      <c r="J29" s="363">
        <f t="shared" ref="J29:J30" si="15">SUM(H29:I29)</f>
        <v>5000</v>
      </c>
      <c r="K29" s="274">
        <v>5000</v>
      </c>
      <c r="L29" s="274">
        <v>0</v>
      </c>
      <c r="M29" s="363">
        <f t="shared" ref="M29:M30" si="16">SUM(K29:L29)</f>
        <v>5000</v>
      </c>
      <c r="N29" s="274">
        <v>4938</v>
      </c>
      <c r="O29" s="274">
        <v>0</v>
      </c>
      <c r="P29" s="363">
        <f t="shared" ref="P29:P30" si="17">SUM(N29:O29)</f>
        <v>4938</v>
      </c>
      <c r="Q29" s="325">
        <f t="shared" si="2"/>
        <v>98.76</v>
      </c>
      <c r="R29" s="259" t="str">
        <f t="shared" si="7"/>
        <v/>
      </c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5000</v>
      </c>
      <c r="I30" s="274">
        <v>0</v>
      </c>
      <c r="J30" s="363">
        <f t="shared" si="15"/>
        <v>5000</v>
      </c>
      <c r="K30" s="274">
        <v>5000</v>
      </c>
      <c r="L30" s="274">
        <v>0</v>
      </c>
      <c r="M30" s="363">
        <f t="shared" si="16"/>
        <v>5000</v>
      </c>
      <c r="N30" s="274">
        <v>5000</v>
      </c>
      <c r="O30" s="274">
        <v>0</v>
      </c>
      <c r="P30" s="363">
        <f t="shared" si="17"/>
        <v>5000</v>
      </c>
      <c r="Q30" s="325">
        <f t="shared" si="2"/>
        <v>100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1"/>
      <c r="H31" s="274"/>
      <c r="I31" s="274"/>
      <c r="J31" s="364"/>
      <c r="K31" s="274"/>
      <c r="L31" s="274"/>
      <c r="M31" s="364"/>
      <c r="N31" s="274"/>
      <c r="O31" s="274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56" t="s">
        <v>800</v>
      </c>
      <c r="I32" s="256"/>
      <c r="J32" s="367" t="s">
        <v>800</v>
      </c>
      <c r="K32" s="256"/>
      <c r="L32" s="256"/>
      <c r="M32" s="367"/>
      <c r="N32" s="256" t="s">
        <v>843</v>
      </c>
      <c r="O32" s="256"/>
      <c r="P32" s="367" t="s">
        <v>843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1377520</v>
      </c>
      <c r="I33" s="266">
        <f t="shared" si="18"/>
        <v>0</v>
      </c>
      <c r="J33" s="365">
        <f t="shared" si="18"/>
        <v>1377520</v>
      </c>
      <c r="K33" s="266">
        <f t="shared" ref="K33:M33" si="19">K8+K13+K16+K28</f>
        <v>1360320</v>
      </c>
      <c r="L33" s="266">
        <f t="shared" si="19"/>
        <v>0</v>
      </c>
      <c r="M33" s="365">
        <f t="shared" si="19"/>
        <v>1360320</v>
      </c>
      <c r="N33" s="266">
        <f t="shared" si="18"/>
        <v>1350320</v>
      </c>
      <c r="O33" s="266">
        <f t="shared" si="18"/>
        <v>0</v>
      </c>
      <c r="P33" s="365">
        <f t="shared" si="18"/>
        <v>1350320</v>
      </c>
      <c r="Q33" s="324">
        <f t="shared" si="2"/>
        <v>99.264878852034812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0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0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0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0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0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0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0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0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/>
    </row>
    <row r="71" spans="5:18" ht="14.25">
      <c r="E71" s="286"/>
      <c r="F71" s="312"/>
      <c r="J71" s="369"/>
      <c r="M71" s="369"/>
      <c r="P71" s="369"/>
      <c r="R71" s="259" t="str">
        <f t="shared" ref="R71" si="21">IF(Q71&lt;100,"","PR")</f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B2:H2"/>
    <mergeCell ref="Q4:Q5"/>
    <mergeCell ref="G4:G5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33"/>
  <dimension ref="A1:S96"/>
  <sheetViews>
    <sheetView topLeftCell="A10" zoomScaleNormal="100" zoomScaleSheetLayoutView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8" width="9.140625" style="9"/>
    <col min="19" max="19" width="9.5703125" style="9" bestFit="1" customWidth="1"/>
    <col min="20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269</v>
      </c>
      <c r="C2" s="618"/>
      <c r="D2" s="618"/>
      <c r="E2" s="618"/>
      <c r="F2" s="618"/>
      <c r="G2" s="618"/>
      <c r="H2" s="356"/>
      <c r="I2" s="356"/>
      <c r="J2" s="356"/>
      <c r="K2" s="356"/>
      <c r="L2" s="356"/>
      <c r="M2" s="356"/>
      <c r="N2" s="356"/>
      <c r="O2" s="356"/>
      <c r="P2" s="356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76" t="s">
        <v>143</v>
      </c>
      <c r="C7" s="77" t="s">
        <v>132</v>
      </c>
      <c r="D7" s="77" t="s">
        <v>125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854750</v>
      </c>
      <c r="I8" s="194">
        <f t="shared" si="0"/>
        <v>0</v>
      </c>
      <c r="J8" s="362">
        <f t="shared" si="0"/>
        <v>854750</v>
      </c>
      <c r="K8" s="194">
        <f t="shared" ref="K8:M8" si="1">SUM(K9:K12)</f>
        <v>836750</v>
      </c>
      <c r="L8" s="194">
        <f t="shared" si="1"/>
        <v>0</v>
      </c>
      <c r="M8" s="362">
        <f t="shared" si="1"/>
        <v>836750</v>
      </c>
      <c r="N8" s="194">
        <f t="shared" si="0"/>
        <v>835673</v>
      </c>
      <c r="O8" s="194">
        <f t="shared" si="0"/>
        <v>0</v>
      </c>
      <c r="P8" s="362">
        <f t="shared" si="0"/>
        <v>835673</v>
      </c>
      <c r="Q8" s="324">
        <f>IF(M8=0,"",P8/M8*100)</f>
        <v>99.871287720346587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702310</v>
      </c>
      <c r="I9" s="196">
        <v>0</v>
      </c>
      <c r="J9" s="363">
        <f>SUM(H9:I9)</f>
        <v>702310</v>
      </c>
      <c r="K9" s="196">
        <v>691010</v>
      </c>
      <c r="L9" s="196">
        <v>0</v>
      </c>
      <c r="M9" s="363">
        <f>SUM(K9:L9)</f>
        <v>691010</v>
      </c>
      <c r="N9" s="196">
        <v>689970</v>
      </c>
      <c r="O9" s="196">
        <v>0</v>
      </c>
      <c r="P9" s="363">
        <f>SUM(N9:O9)</f>
        <v>689970</v>
      </c>
      <c r="Q9" s="325">
        <f t="shared" ref="Q9:Q57" si="2">IF(M9=0,"",P9/M9*100)</f>
        <v>99.849495665764607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152440</v>
      </c>
      <c r="I10" s="196">
        <v>0</v>
      </c>
      <c r="J10" s="363">
        <f t="shared" ref="J10:J11" si="3">SUM(H10:I10)</f>
        <v>152440</v>
      </c>
      <c r="K10" s="196">
        <v>145740</v>
      </c>
      <c r="L10" s="196">
        <v>0</v>
      </c>
      <c r="M10" s="363">
        <f t="shared" ref="M10:M11" si="4">SUM(K10:L10)</f>
        <v>145740</v>
      </c>
      <c r="N10" s="196">
        <v>145703</v>
      </c>
      <c r="O10" s="196">
        <v>0</v>
      </c>
      <c r="P10" s="363">
        <f t="shared" ref="P10:P11" si="5">SUM(N10:O10)</f>
        <v>145703</v>
      </c>
      <c r="Q10" s="325">
        <f t="shared" si="2"/>
        <v>99.974612323315498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75690</v>
      </c>
      <c r="I13" s="194">
        <f t="shared" si="6"/>
        <v>0</v>
      </c>
      <c r="J13" s="362">
        <f t="shared" si="6"/>
        <v>75690</v>
      </c>
      <c r="K13" s="194">
        <f t="shared" si="6"/>
        <v>75690</v>
      </c>
      <c r="L13" s="194">
        <f t="shared" si="6"/>
        <v>0</v>
      </c>
      <c r="M13" s="362">
        <f t="shared" si="6"/>
        <v>75690</v>
      </c>
      <c r="N13" s="194">
        <f t="shared" si="6"/>
        <v>74198</v>
      </c>
      <c r="O13" s="194">
        <f t="shared" si="6"/>
        <v>0</v>
      </c>
      <c r="P13" s="362">
        <f t="shared" si="6"/>
        <v>74198</v>
      </c>
      <c r="Q13" s="324">
        <f t="shared" si="2"/>
        <v>98.02880169110847</v>
      </c>
      <c r="R13" s="259" t="str">
        <f t="shared" ref="R13:R35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75690</v>
      </c>
      <c r="I14" s="196">
        <v>0</v>
      </c>
      <c r="J14" s="363">
        <f>SUM(H14:I14)</f>
        <v>75690</v>
      </c>
      <c r="K14" s="196">
        <v>75690</v>
      </c>
      <c r="L14" s="196">
        <v>0</v>
      </c>
      <c r="M14" s="363">
        <f>SUM(K14:L14)</f>
        <v>75690</v>
      </c>
      <c r="N14" s="196">
        <v>74198</v>
      </c>
      <c r="O14" s="196">
        <v>0</v>
      </c>
      <c r="P14" s="363">
        <f>SUM(N14:O14)</f>
        <v>74198</v>
      </c>
      <c r="Q14" s="325">
        <f t="shared" si="2"/>
        <v>98.02880169110847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SUM(H17:H27)</f>
        <v>126200</v>
      </c>
      <c r="I16" s="271">
        <f t="shared" si="8"/>
        <v>0</v>
      </c>
      <c r="J16" s="365">
        <f t="shared" si="8"/>
        <v>126200</v>
      </c>
      <c r="K16" s="271">
        <f t="shared" ref="K16:M16" si="9">SUM(K17:K27)</f>
        <v>126200</v>
      </c>
      <c r="L16" s="271">
        <f t="shared" si="9"/>
        <v>0</v>
      </c>
      <c r="M16" s="365">
        <f t="shared" si="9"/>
        <v>126200</v>
      </c>
      <c r="N16" s="271">
        <f t="shared" si="8"/>
        <v>120915</v>
      </c>
      <c r="O16" s="271">
        <f t="shared" si="8"/>
        <v>0</v>
      </c>
      <c r="P16" s="365">
        <f t="shared" si="8"/>
        <v>120915</v>
      </c>
      <c r="Q16" s="324">
        <f t="shared" si="2"/>
        <v>95.812202852614888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3">
        <v>4000</v>
      </c>
      <c r="I17" s="343">
        <v>0</v>
      </c>
      <c r="J17" s="363">
        <f t="shared" ref="J17:J27" si="10">SUM(H17:I17)</f>
        <v>4000</v>
      </c>
      <c r="K17" s="343">
        <v>4000</v>
      </c>
      <c r="L17" s="343">
        <v>0</v>
      </c>
      <c r="M17" s="363">
        <f t="shared" ref="M17:M27" si="11">SUM(K17:L17)</f>
        <v>4000</v>
      </c>
      <c r="N17" s="343">
        <v>3930</v>
      </c>
      <c r="O17" s="343">
        <v>0</v>
      </c>
      <c r="P17" s="363">
        <f t="shared" ref="P17:P27" si="12">SUM(N17:O17)</f>
        <v>3930</v>
      </c>
      <c r="Q17" s="325">
        <f t="shared" si="2"/>
        <v>98.25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55000</v>
      </c>
      <c r="I18" s="341">
        <v>0</v>
      </c>
      <c r="J18" s="363">
        <f t="shared" si="10"/>
        <v>55000</v>
      </c>
      <c r="K18" s="341">
        <v>55000</v>
      </c>
      <c r="L18" s="341">
        <v>0</v>
      </c>
      <c r="M18" s="363">
        <f t="shared" si="11"/>
        <v>55000</v>
      </c>
      <c r="N18" s="341">
        <v>54371</v>
      </c>
      <c r="O18" s="341">
        <v>0</v>
      </c>
      <c r="P18" s="363">
        <f t="shared" si="12"/>
        <v>54371</v>
      </c>
      <c r="Q18" s="325">
        <f t="shared" si="2"/>
        <v>98.856363636363625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6500</v>
      </c>
      <c r="I19" s="341">
        <v>0</v>
      </c>
      <c r="J19" s="363">
        <f t="shared" si="10"/>
        <v>6500</v>
      </c>
      <c r="K19" s="341">
        <v>6500</v>
      </c>
      <c r="L19" s="341">
        <v>0</v>
      </c>
      <c r="M19" s="363">
        <f t="shared" si="11"/>
        <v>6500</v>
      </c>
      <c r="N19" s="341">
        <v>6158</v>
      </c>
      <c r="O19" s="341">
        <v>0</v>
      </c>
      <c r="P19" s="363">
        <f t="shared" si="12"/>
        <v>6158</v>
      </c>
      <c r="Q19" s="325">
        <f t="shared" si="2"/>
        <v>94.738461538461536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16200</v>
      </c>
      <c r="I20" s="341">
        <v>0</v>
      </c>
      <c r="J20" s="363">
        <f t="shared" si="10"/>
        <v>16200</v>
      </c>
      <c r="K20" s="341">
        <v>16200</v>
      </c>
      <c r="L20" s="341">
        <v>0</v>
      </c>
      <c r="M20" s="363">
        <f t="shared" si="11"/>
        <v>16200</v>
      </c>
      <c r="N20" s="341">
        <v>16082</v>
      </c>
      <c r="O20" s="341">
        <v>0</v>
      </c>
      <c r="P20" s="363">
        <f t="shared" si="12"/>
        <v>16082</v>
      </c>
      <c r="Q20" s="325">
        <f t="shared" si="2"/>
        <v>99.271604938271608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3000</v>
      </c>
      <c r="I21" s="343">
        <v>0</v>
      </c>
      <c r="J21" s="363">
        <f t="shared" si="10"/>
        <v>3000</v>
      </c>
      <c r="K21" s="343">
        <v>3000</v>
      </c>
      <c r="L21" s="343">
        <v>0</v>
      </c>
      <c r="M21" s="363">
        <f t="shared" si="11"/>
        <v>3000</v>
      </c>
      <c r="N21" s="343">
        <v>2992</v>
      </c>
      <c r="O21" s="343">
        <v>0</v>
      </c>
      <c r="P21" s="363">
        <f t="shared" si="12"/>
        <v>2992</v>
      </c>
      <c r="Q21" s="325">
        <f t="shared" si="2"/>
        <v>99.733333333333334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14000</v>
      </c>
      <c r="I23" s="343">
        <v>0</v>
      </c>
      <c r="J23" s="363">
        <f t="shared" si="10"/>
        <v>14000</v>
      </c>
      <c r="K23" s="343">
        <v>14000</v>
      </c>
      <c r="L23" s="343">
        <v>0</v>
      </c>
      <c r="M23" s="363">
        <f t="shared" si="11"/>
        <v>14000</v>
      </c>
      <c r="N23" s="343">
        <v>13880</v>
      </c>
      <c r="O23" s="343">
        <v>0</v>
      </c>
      <c r="P23" s="363">
        <f t="shared" si="12"/>
        <v>13880</v>
      </c>
      <c r="Q23" s="325">
        <f t="shared" si="2"/>
        <v>99.142857142857139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0</v>
      </c>
      <c r="I24" s="343">
        <v>0</v>
      </c>
      <c r="J24" s="363">
        <f t="shared" si="10"/>
        <v>0</v>
      </c>
      <c r="K24" s="343">
        <v>0</v>
      </c>
      <c r="L24" s="343">
        <v>0</v>
      </c>
      <c r="M24" s="363">
        <f t="shared" si="11"/>
        <v>0</v>
      </c>
      <c r="N24" s="343">
        <v>0</v>
      </c>
      <c r="O24" s="343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38">
        <v>27500</v>
      </c>
      <c r="I25" s="338">
        <v>0</v>
      </c>
      <c r="J25" s="363">
        <f t="shared" si="10"/>
        <v>27500</v>
      </c>
      <c r="K25" s="338">
        <v>27500</v>
      </c>
      <c r="L25" s="338">
        <v>0</v>
      </c>
      <c r="M25" s="363">
        <f t="shared" si="11"/>
        <v>27500</v>
      </c>
      <c r="N25" s="338">
        <v>23502</v>
      </c>
      <c r="O25" s="338">
        <v>0</v>
      </c>
      <c r="P25" s="363">
        <f t="shared" si="12"/>
        <v>23502</v>
      </c>
      <c r="Q25" s="325">
        <f t="shared" si="2"/>
        <v>85.461818181818188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39">
        <v>0</v>
      </c>
      <c r="I26" s="339">
        <v>0</v>
      </c>
      <c r="J26" s="363">
        <f t="shared" si="10"/>
        <v>0</v>
      </c>
      <c r="K26" s="339">
        <v>0</v>
      </c>
      <c r="L26" s="339">
        <v>0</v>
      </c>
      <c r="M26" s="363">
        <f t="shared" si="11"/>
        <v>0</v>
      </c>
      <c r="N26" s="339">
        <v>0</v>
      </c>
      <c r="O26" s="339">
        <v>0</v>
      </c>
      <c r="P26" s="363">
        <f t="shared" si="12"/>
        <v>0</v>
      </c>
      <c r="Q26" s="325" t="str">
        <f t="shared" si="2"/>
        <v/>
      </c>
      <c r="R26" s="259"/>
    </row>
    <row r="27" spans="1:18" ht="12.95" customHeight="1">
      <c r="B27" s="10"/>
      <c r="C27" s="11"/>
      <c r="D27" s="11"/>
      <c r="E27" s="284">
        <v>613900</v>
      </c>
      <c r="F27" s="310" t="s">
        <v>661</v>
      </c>
      <c r="G27" s="68" t="s">
        <v>541</v>
      </c>
      <c r="H27" s="343">
        <v>0</v>
      </c>
      <c r="I27" s="343">
        <v>0</v>
      </c>
      <c r="J27" s="363">
        <f t="shared" si="10"/>
        <v>0</v>
      </c>
      <c r="K27" s="343">
        <v>0</v>
      </c>
      <c r="L27" s="343">
        <v>0</v>
      </c>
      <c r="M27" s="363">
        <f t="shared" si="11"/>
        <v>0</v>
      </c>
      <c r="N27" s="343">
        <v>0</v>
      </c>
      <c r="O27" s="343">
        <v>0</v>
      </c>
      <c r="P27" s="363">
        <f t="shared" si="12"/>
        <v>0</v>
      </c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/>
      <c r="F28" s="309"/>
      <c r="G28" s="8"/>
      <c r="H28" s="274"/>
      <c r="I28" s="274"/>
      <c r="J28" s="364"/>
      <c r="K28" s="274"/>
      <c r="L28" s="274"/>
      <c r="M28" s="364"/>
      <c r="N28" s="274"/>
      <c r="O28" s="274"/>
      <c r="P28" s="364"/>
      <c r="Q28" s="325" t="str">
        <f t="shared" si="2"/>
        <v/>
      </c>
      <c r="R28" s="259"/>
    </row>
    <row r="29" spans="1:18" s="1" customFormat="1" ht="12.95" customHeight="1">
      <c r="A29" s="259"/>
      <c r="B29" s="12"/>
      <c r="C29" s="8"/>
      <c r="D29" s="8"/>
      <c r="E29" s="283">
        <v>821000</v>
      </c>
      <c r="F29" s="309"/>
      <c r="G29" s="8" t="s">
        <v>90</v>
      </c>
      <c r="H29" s="273">
        <f t="shared" ref="H29:P29" si="13">SUM(H30:H31)</f>
        <v>10000</v>
      </c>
      <c r="I29" s="273">
        <f t="shared" si="13"/>
        <v>26970</v>
      </c>
      <c r="J29" s="365">
        <f t="shared" si="13"/>
        <v>36970</v>
      </c>
      <c r="K29" s="273">
        <f t="shared" ref="K29:M29" si="14">SUM(K30:K31)</f>
        <v>10000</v>
      </c>
      <c r="L29" s="273">
        <f t="shared" si="14"/>
        <v>26970</v>
      </c>
      <c r="M29" s="365">
        <f t="shared" si="14"/>
        <v>36970</v>
      </c>
      <c r="N29" s="273">
        <f t="shared" si="13"/>
        <v>9867</v>
      </c>
      <c r="O29" s="273">
        <f t="shared" si="13"/>
        <v>26970</v>
      </c>
      <c r="P29" s="365">
        <f t="shared" si="13"/>
        <v>36837</v>
      </c>
      <c r="Q29" s="324">
        <f t="shared" si="2"/>
        <v>99.640248850419255</v>
      </c>
      <c r="R29" s="259" t="str">
        <f t="shared" si="7"/>
        <v/>
      </c>
    </row>
    <row r="30" spans="1:18" ht="12.95" customHeight="1">
      <c r="B30" s="10"/>
      <c r="C30" s="11"/>
      <c r="D30" s="11"/>
      <c r="E30" s="287">
        <v>821200</v>
      </c>
      <c r="F30" s="313"/>
      <c r="G30" s="14" t="s">
        <v>91</v>
      </c>
      <c r="H30" s="274">
        <v>1530</v>
      </c>
      <c r="I30" s="274">
        <v>0</v>
      </c>
      <c r="J30" s="363">
        <f t="shared" ref="J30:J31" si="15">SUM(H30:I30)</f>
        <v>1530</v>
      </c>
      <c r="K30" s="274">
        <v>1530</v>
      </c>
      <c r="L30" s="274">
        <v>0</v>
      </c>
      <c r="M30" s="363">
        <f t="shared" ref="M30:M31" si="16">SUM(K30:L30)</f>
        <v>1530</v>
      </c>
      <c r="N30" s="274">
        <v>1521</v>
      </c>
      <c r="O30" s="274">
        <v>0</v>
      </c>
      <c r="P30" s="363">
        <f t="shared" ref="P30:P31" si="17">SUM(N30:O30)</f>
        <v>1521</v>
      </c>
      <c r="Q30" s="325">
        <f t="shared" si="2"/>
        <v>99.411764705882348</v>
      </c>
      <c r="R30" s="259" t="str">
        <f t="shared" si="7"/>
        <v/>
      </c>
    </row>
    <row r="31" spans="1:18" ht="12.95" customHeight="1">
      <c r="B31" s="10"/>
      <c r="C31" s="11"/>
      <c r="D31" s="11"/>
      <c r="E31" s="284">
        <v>821300</v>
      </c>
      <c r="F31" s="310"/>
      <c r="G31" s="11" t="s">
        <v>92</v>
      </c>
      <c r="H31" s="274">
        <f>10000-1530</f>
        <v>8470</v>
      </c>
      <c r="I31" s="274">
        <v>26970</v>
      </c>
      <c r="J31" s="363">
        <f t="shared" si="15"/>
        <v>35440</v>
      </c>
      <c r="K31" s="274">
        <f>10000-1530</f>
        <v>8470</v>
      </c>
      <c r="L31" s="274">
        <v>26970</v>
      </c>
      <c r="M31" s="363">
        <f t="shared" si="16"/>
        <v>35440</v>
      </c>
      <c r="N31" s="274">
        <f>35316-26970</f>
        <v>8346</v>
      </c>
      <c r="O31" s="274">
        <v>26970</v>
      </c>
      <c r="P31" s="363">
        <f t="shared" si="17"/>
        <v>35316</v>
      </c>
      <c r="Q31" s="325">
        <f t="shared" si="2"/>
        <v>99.650112866817153</v>
      </c>
      <c r="R31" s="259"/>
    </row>
    <row r="32" spans="1:18" ht="12.95" customHeight="1">
      <c r="B32" s="10"/>
      <c r="C32" s="11"/>
      <c r="D32" s="11"/>
      <c r="E32" s="284"/>
      <c r="F32" s="310"/>
      <c r="G32" s="11"/>
      <c r="H32" s="269"/>
      <c r="I32" s="269"/>
      <c r="J32" s="364"/>
      <c r="K32" s="269"/>
      <c r="L32" s="269"/>
      <c r="M32" s="364"/>
      <c r="N32" s="269"/>
      <c r="O32" s="269"/>
      <c r="P32" s="364"/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93</v>
      </c>
      <c r="H33" s="256" t="s">
        <v>801</v>
      </c>
      <c r="I33" s="256"/>
      <c r="J33" s="367" t="s">
        <v>801</v>
      </c>
      <c r="K33" s="256"/>
      <c r="L33" s="256"/>
      <c r="M33" s="367"/>
      <c r="N33" s="256" t="s">
        <v>801</v>
      </c>
      <c r="O33" s="256"/>
      <c r="P33" s="367" t="s">
        <v>801</v>
      </c>
      <c r="Q33" s="325" t="str">
        <f t="shared" si="2"/>
        <v/>
      </c>
      <c r="R33" s="259"/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113</v>
      </c>
      <c r="H34" s="266">
        <f t="shared" ref="H34:P34" si="18">H8+H13+H16+H29</f>
        <v>1066640</v>
      </c>
      <c r="I34" s="266">
        <f t="shared" si="18"/>
        <v>26970</v>
      </c>
      <c r="J34" s="365">
        <f t="shared" si="18"/>
        <v>1093610</v>
      </c>
      <c r="K34" s="266">
        <f t="shared" ref="K34:M34" si="19">K8+K13+K16+K29</f>
        <v>1048640</v>
      </c>
      <c r="L34" s="266">
        <f t="shared" si="19"/>
        <v>26970</v>
      </c>
      <c r="M34" s="365">
        <f t="shared" si="19"/>
        <v>1075610</v>
      </c>
      <c r="N34" s="266">
        <f t="shared" si="18"/>
        <v>1040653</v>
      </c>
      <c r="O34" s="266">
        <f t="shared" si="18"/>
        <v>26970</v>
      </c>
      <c r="P34" s="365">
        <f t="shared" si="18"/>
        <v>1067623</v>
      </c>
      <c r="Q34" s="324">
        <f t="shared" si="2"/>
        <v>99.257444612824358</v>
      </c>
      <c r="R34" s="259" t="str">
        <f t="shared" si="7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94</v>
      </c>
      <c r="H35" s="266">
        <f>H34+'22'!H33+'21'!H33</f>
        <v>3793540</v>
      </c>
      <c r="I35" s="266">
        <f>I34+'22'!I33+'21'!I33</f>
        <v>38830</v>
      </c>
      <c r="J35" s="365">
        <f>J34+'22'!J33+'21'!J33</f>
        <v>3832370</v>
      </c>
      <c r="K35" s="266">
        <f>K34+'22'!N33+'21'!N33</f>
        <v>3703132</v>
      </c>
      <c r="L35" s="266">
        <f>L34+'22'!O33+'21'!O33</f>
        <v>43830</v>
      </c>
      <c r="M35" s="365">
        <f>M34+'22'!P33+'21'!P33</f>
        <v>3746962</v>
      </c>
      <c r="N35" s="266">
        <f>N34+'22'!N33+'21'!N33</f>
        <v>3695145</v>
      </c>
      <c r="O35" s="266">
        <f>O34+'22'!O33+'21'!O33</f>
        <v>43830</v>
      </c>
      <c r="P35" s="365">
        <f>P34+'22'!P33+'21'!P33</f>
        <v>3738975</v>
      </c>
      <c r="Q35" s="324">
        <f t="shared" si="2"/>
        <v>99.786840645835213</v>
      </c>
      <c r="R35" s="259" t="str">
        <f t="shared" si="7"/>
        <v/>
      </c>
    </row>
    <row r="36" spans="1:18" s="1" customFormat="1" ht="12.95" customHeight="1">
      <c r="A36" s="259"/>
      <c r="B36" s="12"/>
      <c r="C36" s="8"/>
      <c r="D36" s="8"/>
      <c r="E36" s="283"/>
      <c r="F36" s="309"/>
      <c r="G36" s="8" t="s">
        <v>95</v>
      </c>
      <c r="H36" s="257"/>
      <c r="I36" s="257"/>
      <c r="J36" s="364"/>
      <c r="K36" s="257"/>
      <c r="L36" s="257"/>
      <c r="M36" s="364"/>
      <c r="N36" s="257"/>
      <c r="O36" s="257"/>
      <c r="P36" s="364"/>
      <c r="Q36" s="326" t="str">
        <f t="shared" si="2"/>
        <v/>
      </c>
      <c r="R36" s="259"/>
    </row>
    <row r="37" spans="1:18" ht="12.95" customHeight="1" thickBot="1">
      <c r="B37" s="15"/>
      <c r="C37" s="16"/>
      <c r="D37" s="16"/>
      <c r="E37" s="285"/>
      <c r="F37" s="311"/>
      <c r="G37" s="16"/>
      <c r="H37" s="27"/>
      <c r="I37" s="27"/>
      <c r="J37" s="368"/>
      <c r="K37" s="27"/>
      <c r="L37" s="27"/>
      <c r="M37" s="368"/>
      <c r="N37" s="27"/>
      <c r="O37" s="27"/>
      <c r="P37" s="368"/>
      <c r="Q37" s="327" t="str">
        <f t="shared" si="2"/>
        <v/>
      </c>
      <c r="R37" s="259"/>
    </row>
    <row r="38" spans="1:18" ht="12.95" customHeight="1"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0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0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0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0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0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0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0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0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/>
    </row>
    <row r="71" spans="5:18" ht="14.25">
      <c r="E71" s="286"/>
      <c r="F71" s="312"/>
      <c r="J71" s="369"/>
      <c r="M71" s="369"/>
      <c r="P71" s="369"/>
      <c r="R71" s="259" t="str">
        <f t="shared" ref="R71" si="21">IF(Q71&lt;100,"","PR")</f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6"/>
  <dimension ref="A1:S96"/>
  <sheetViews>
    <sheetView topLeftCell="A16" zoomScaleNormal="100" zoomScaleSheetLayoutView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144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143</v>
      </c>
      <c r="C7" s="7" t="s">
        <v>145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1026080</v>
      </c>
      <c r="I8" s="194">
        <f t="shared" si="0"/>
        <v>0</v>
      </c>
      <c r="J8" s="362">
        <f t="shared" si="0"/>
        <v>1026080</v>
      </c>
      <c r="K8" s="194">
        <f t="shared" ref="K8:M8" si="1">SUM(K9:K12)</f>
        <v>1010580</v>
      </c>
      <c r="L8" s="194">
        <f t="shared" si="1"/>
        <v>0</v>
      </c>
      <c r="M8" s="362">
        <f t="shared" si="1"/>
        <v>1010580</v>
      </c>
      <c r="N8" s="194">
        <f t="shared" ref="N8" si="2">SUM(N9:N12)</f>
        <v>1010450</v>
      </c>
      <c r="O8" s="194">
        <f t="shared" si="0"/>
        <v>0</v>
      </c>
      <c r="P8" s="362">
        <f t="shared" si="0"/>
        <v>1010450</v>
      </c>
      <c r="Q8" s="324">
        <f>IF(M8=0,"",P8/M8*100)</f>
        <v>99.987136100061349</v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844750</v>
      </c>
      <c r="I9" s="196">
        <v>0</v>
      </c>
      <c r="J9" s="363">
        <f>SUM(H9:I9)</f>
        <v>844750</v>
      </c>
      <c r="K9" s="196">
        <v>835050</v>
      </c>
      <c r="L9" s="196">
        <v>0</v>
      </c>
      <c r="M9" s="363">
        <f>SUM(K9:L9)</f>
        <v>835050</v>
      </c>
      <c r="N9" s="196">
        <v>834984</v>
      </c>
      <c r="O9" s="196">
        <v>0</v>
      </c>
      <c r="P9" s="363">
        <f>SUM(N9:O9)</f>
        <v>834984</v>
      </c>
      <c r="Q9" s="325">
        <f t="shared" ref="Q9:Q57" si="3">IF(M9=0,"",P9/M9*100)</f>
        <v>99.992096281659784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181330</v>
      </c>
      <c r="I10" s="196">
        <v>0</v>
      </c>
      <c r="J10" s="363">
        <f t="shared" ref="J10:J11" si="4">SUM(H10:I10)</f>
        <v>181330</v>
      </c>
      <c r="K10" s="196">
        <v>175530</v>
      </c>
      <c r="L10" s="196">
        <v>0</v>
      </c>
      <c r="M10" s="363">
        <f t="shared" ref="M10:M11" si="5">SUM(K10:L10)</f>
        <v>175530</v>
      </c>
      <c r="N10" s="196">
        <v>175466</v>
      </c>
      <c r="O10" s="196">
        <v>0</v>
      </c>
      <c r="P10" s="363">
        <f t="shared" ref="P10:P11" si="6">SUM(N10:O10)</f>
        <v>175466</v>
      </c>
      <c r="Q10" s="325">
        <f t="shared" si="3"/>
        <v>99.96353899618299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3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3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91430</v>
      </c>
      <c r="I13" s="194">
        <f t="shared" si="7"/>
        <v>0</v>
      </c>
      <c r="J13" s="362">
        <f t="shared" si="7"/>
        <v>91430</v>
      </c>
      <c r="K13" s="194">
        <f t="shared" si="7"/>
        <v>91430</v>
      </c>
      <c r="L13" s="194">
        <f t="shared" si="7"/>
        <v>0</v>
      </c>
      <c r="M13" s="362">
        <f t="shared" si="7"/>
        <v>91430</v>
      </c>
      <c r="N13" s="194">
        <f t="shared" si="7"/>
        <v>90385</v>
      </c>
      <c r="O13" s="194">
        <f t="shared" si="7"/>
        <v>0</v>
      </c>
      <c r="P13" s="362">
        <f t="shared" si="7"/>
        <v>90385</v>
      </c>
      <c r="Q13" s="324">
        <f t="shared" si="3"/>
        <v>98.857049108607669</v>
      </c>
      <c r="R13" s="259" t="str">
        <f t="shared" ref="R13:R33" si="8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91430</v>
      </c>
      <c r="I14" s="196">
        <v>0</v>
      </c>
      <c r="J14" s="363">
        <f>SUM(H14:I14)</f>
        <v>91430</v>
      </c>
      <c r="K14" s="196">
        <v>91430</v>
      </c>
      <c r="L14" s="196">
        <v>0</v>
      </c>
      <c r="M14" s="363">
        <f>SUM(K14:L14)</f>
        <v>91430</v>
      </c>
      <c r="N14" s="196">
        <v>90385</v>
      </c>
      <c r="O14" s="196">
        <v>0</v>
      </c>
      <c r="P14" s="363">
        <f>SUM(N14:O14)</f>
        <v>90385</v>
      </c>
      <c r="Q14" s="325">
        <f t="shared" si="3"/>
        <v>98.857049108607669</v>
      </c>
      <c r="R14" s="259" t="str">
        <f t="shared" si="8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3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9">SUM(H17:H26)</f>
        <v>103400</v>
      </c>
      <c r="I16" s="271">
        <f t="shared" si="9"/>
        <v>0</v>
      </c>
      <c r="J16" s="365">
        <f t="shared" si="9"/>
        <v>103400</v>
      </c>
      <c r="K16" s="271">
        <f t="shared" ref="K16:M16" si="10">SUM(K17:K26)</f>
        <v>103400</v>
      </c>
      <c r="L16" s="271">
        <f t="shared" si="10"/>
        <v>0</v>
      </c>
      <c r="M16" s="365">
        <f t="shared" si="10"/>
        <v>103400</v>
      </c>
      <c r="N16" s="271">
        <f t="shared" si="9"/>
        <v>97035</v>
      </c>
      <c r="O16" s="271">
        <f t="shared" si="9"/>
        <v>0</v>
      </c>
      <c r="P16" s="365">
        <f t="shared" si="9"/>
        <v>97035</v>
      </c>
      <c r="Q16" s="324">
        <f t="shared" si="3"/>
        <v>93.84429400386847</v>
      </c>
      <c r="R16" s="259" t="str">
        <f t="shared" si="8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3">
        <v>4500</v>
      </c>
      <c r="I17" s="343">
        <v>0</v>
      </c>
      <c r="J17" s="363">
        <f t="shared" ref="J17:J26" si="11">SUM(H17:I17)</f>
        <v>4500</v>
      </c>
      <c r="K17" s="343">
        <v>4500</v>
      </c>
      <c r="L17" s="343">
        <v>0</v>
      </c>
      <c r="M17" s="363">
        <f t="shared" ref="M17:M26" si="12">SUM(K17:L17)</f>
        <v>4500</v>
      </c>
      <c r="N17" s="343">
        <v>3630</v>
      </c>
      <c r="O17" s="343">
        <v>0</v>
      </c>
      <c r="P17" s="363">
        <f t="shared" ref="P17:P26" si="13">SUM(N17:O17)</f>
        <v>3630</v>
      </c>
      <c r="Q17" s="325">
        <f t="shared" si="3"/>
        <v>80.666666666666657</v>
      </c>
      <c r="R17" s="259" t="str">
        <f t="shared" si="8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3">
        <v>37000</v>
      </c>
      <c r="I18" s="343">
        <v>0</v>
      </c>
      <c r="J18" s="363">
        <f t="shared" si="11"/>
        <v>37000</v>
      </c>
      <c r="K18" s="343">
        <v>37000</v>
      </c>
      <c r="L18" s="343">
        <v>0</v>
      </c>
      <c r="M18" s="363">
        <f t="shared" si="12"/>
        <v>37000</v>
      </c>
      <c r="N18" s="341">
        <v>36268</v>
      </c>
      <c r="O18" s="343">
        <v>0</v>
      </c>
      <c r="P18" s="363">
        <f t="shared" si="13"/>
        <v>36268</v>
      </c>
      <c r="Q18" s="325">
        <f t="shared" si="3"/>
        <v>98.02162162162162</v>
      </c>
      <c r="R18" s="259" t="str">
        <f t="shared" si="8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3">
        <v>5200</v>
      </c>
      <c r="I19" s="343">
        <v>0</v>
      </c>
      <c r="J19" s="363">
        <f t="shared" si="11"/>
        <v>5200</v>
      </c>
      <c r="K19" s="343">
        <v>5200</v>
      </c>
      <c r="L19" s="343">
        <v>0</v>
      </c>
      <c r="M19" s="363">
        <f t="shared" si="12"/>
        <v>5200</v>
      </c>
      <c r="N19" s="343">
        <v>5200</v>
      </c>
      <c r="O19" s="343">
        <v>0</v>
      </c>
      <c r="P19" s="363">
        <f t="shared" si="13"/>
        <v>5200</v>
      </c>
      <c r="Q19" s="325">
        <f t="shared" si="3"/>
        <v>100</v>
      </c>
      <c r="R19" s="259" t="str">
        <f t="shared" si="8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3">
        <v>13500</v>
      </c>
      <c r="I20" s="343">
        <v>0</v>
      </c>
      <c r="J20" s="363">
        <f t="shared" si="11"/>
        <v>13500</v>
      </c>
      <c r="K20" s="343">
        <v>13500</v>
      </c>
      <c r="L20" s="343">
        <v>0</v>
      </c>
      <c r="M20" s="363">
        <f t="shared" si="12"/>
        <v>13500</v>
      </c>
      <c r="N20" s="343">
        <v>13029</v>
      </c>
      <c r="O20" s="343">
        <v>0</v>
      </c>
      <c r="P20" s="363">
        <f t="shared" si="13"/>
        <v>13029</v>
      </c>
      <c r="Q20" s="325">
        <f t="shared" si="3"/>
        <v>96.51111111111112</v>
      </c>
      <c r="R20" s="259" t="str">
        <f t="shared" si="8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200</v>
      </c>
      <c r="I21" s="343">
        <v>0</v>
      </c>
      <c r="J21" s="363">
        <f t="shared" si="11"/>
        <v>200</v>
      </c>
      <c r="K21" s="343">
        <v>200</v>
      </c>
      <c r="L21" s="343">
        <v>0</v>
      </c>
      <c r="M21" s="363">
        <f t="shared" si="12"/>
        <v>200</v>
      </c>
      <c r="N21" s="343">
        <v>152</v>
      </c>
      <c r="O21" s="343">
        <v>0</v>
      </c>
      <c r="P21" s="363">
        <f t="shared" si="13"/>
        <v>152</v>
      </c>
      <c r="Q21" s="325">
        <f t="shared" si="3"/>
        <v>76</v>
      </c>
      <c r="R21" s="259" t="str">
        <f t="shared" si="8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1"/>
        <v>0</v>
      </c>
      <c r="K22" s="343">
        <v>0</v>
      </c>
      <c r="L22" s="343">
        <v>0</v>
      </c>
      <c r="M22" s="363">
        <f t="shared" si="12"/>
        <v>0</v>
      </c>
      <c r="N22" s="343">
        <v>0</v>
      </c>
      <c r="O22" s="343">
        <v>0</v>
      </c>
      <c r="P22" s="363">
        <f t="shared" si="13"/>
        <v>0</v>
      </c>
      <c r="Q22" s="325" t="str">
        <f t="shared" si="3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8000</v>
      </c>
      <c r="I23" s="343">
        <v>0</v>
      </c>
      <c r="J23" s="363">
        <f t="shared" si="11"/>
        <v>8000</v>
      </c>
      <c r="K23" s="343">
        <v>8000</v>
      </c>
      <c r="L23" s="343">
        <v>0</v>
      </c>
      <c r="M23" s="363">
        <f t="shared" si="12"/>
        <v>8000</v>
      </c>
      <c r="N23" s="343">
        <v>4758</v>
      </c>
      <c r="O23" s="343">
        <v>0</v>
      </c>
      <c r="P23" s="363">
        <f t="shared" si="13"/>
        <v>4758</v>
      </c>
      <c r="Q23" s="325">
        <f t="shared" si="3"/>
        <v>59.475000000000001</v>
      </c>
      <c r="R23" s="259" t="str">
        <f t="shared" si="8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0</v>
      </c>
      <c r="I24" s="343">
        <v>0</v>
      </c>
      <c r="J24" s="363">
        <f t="shared" si="11"/>
        <v>0</v>
      </c>
      <c r="K24" s="343">
        <v>0</v>
      </c>
      <c r="L24" s="343">
        <v>0</v>
      </c>
      <c r="M24" s="363">
        <f t="shared" si="12"/>
        <v>0</v>
      </c>
      <c r="N24" s="343">
        <v>0</v>
      </c>
      <c r="O24" s="343">
        <v>0</v>
      </c>
      <c r="P24" s="363">
        <f t="shared" si="13"/>
        <v>0</v>
      </c>
      <c r="Q24" s="325" t="str">
        <f t="shared" si="3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35000</v>
      </c>
      <c r="I25" s="343">
        <v>0</v>
      </c>
      <c r="J25" s="363">
        <f t="shared" si="11"/>
        <v>35000</v>
      </c>
      <c r="K25" s="343">
        <v>35000</v>
      </c>
      <c r="L25" s="343">
        <v>0</v>
      </c>
      <c r="M25" s="363">
        <f t="shared" si="12"/>
        <v>35000</v>
      </c>
      <c r="N25" s="343">
        <v>33998</v>
      </c>
      <c r="O25" s="343">
        <v>0</v>
      </c>
      <c r="P25" s="363">
        <f t="shared" si="13"/>
        <v>33998</v>
      </c>
      <c r="Q25" s="325">
        <f t="shared" si="3"/>
        <v>97.137142857142862</v>
      </c>
      <c r="R25" s="259"/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1"/>
        <v>0</v>
      </c>
      <c r="K26" s="343">
        <v>0</v>
      </c>
      <c r="L26" s="343">
        <v>0</v>
      </c>
      <c r="M26" s="363">
        <f t="shared" si="12"/>
        <v>0</v>
      </c>
      <c r="N26" s="339">
        <v>0</v>
      </c>
      <c r="O26" s="343">
        <v>0</v>
      </c>
      <c r="P26" s="363">
        <f t="shared" si="13"/>
        <v>0</v>
      </c>
      <c r="Q26" s="325" t="str">
        <f t="shared" si="3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343"/>
      <c r="I27" s="343"/>
      <c r="J27" s="366"/>
      <c r="K27" s="343"/>
      <c r="L27" s="343"/>
      <c r="M27" s="366"/>
      <c r="N27" s="274"/>
      <c r="O27" s="343"/>
      <c r="P27" s="366"/>
      <c r="Q27" s="325" t="str">
        <f t="shared" si="3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4">SUM(H29:H30)</f>
        <v>5000</v>
      </c>
      <c r="I28" s="273">
        <f t="shared" si="14"/>
        <v>0</v>
      </c>
      <c r="J28" s="365">
        <f t="shared" si="14"/>
        <v>5000</v>
      </c>
      <c r="K28" s="273">
        <f t="shared" ref="K28:M28" si="15">SUM(K29:K30)</f>
        <v>5000</v>
      </c>
      <c r="L28" s="273">
        <f t="shared" si="15"/>
        <v>0</v>
      </c>
      <c r="M28" s="365">
        <f t="shared" si="15"/>
        <v>5000</v>
      </c>
      <c r="N28" s="273">
        <f t="shared" si="14"/>
        <v>4847</v>
      </c>
      <c r="O28" s="273">
        <f t="shared" si="14"/>
        <v>0</v>
      </c>
      <c r="P28" s="365">
        <f t="shared" si="14"/>
        <v>4847</v>
      </c>
      <c r="Q28" s="324">
        <f t="shared" si="3"/>
        <v>96.94</v>
      </c>
      <c r="R28" s="259"/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0</v>
      </c>
      <c r="I29" s="274">
        <v>0</v>
      </c>
      <c r="J29" s="363">
        <f t="shared" ref="J29:J30" si="16">SUM(H29:I29)</f>
        <v>0</v>
      </c>
      <c r="K29" s="274">
        <v>0</v>
      </c>
      <c r="L29" s="274">
        <v>0</v>
      </c>
      <c r="M29" s="363">
        <f t="shared" ref="M29:M30" si="17">SUM(K29:L29)</f>
        <v>0</v>
      </c>
      <c r="N29" s="274">
        <v>0</v>
      </c>
      <c r="O29" s="274">
        <v>0</v>
      </c>
      <c r="P29" s="363">
        <f t="shared" ref="P29:P30" si="18">SUM(N29:O29)</f>
        <v>0</v>
      </c>
      <c r="Q29" s="325" t="str">
        <f t="shared" si="3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5000</v>
      </c>
      <c r="I30" s="274">
        <v>0</v>
      </c>
      <c r="J30" s="363">
        <f t="shared" si="16"/>
        <v>5000</v>
      </c>
      <c r="K30" s="274">
        <v>5000</v>
      </c>
      <c r="L30" s="274">
        <v>0</v>
      </c>
      <c r="M30" s="363">
        <f t="shared" si="17"/>
        <v>5000</v>
      </c>
      <c r="N30" s="274">
        <v>4847</v>
      </c>
      <c r="O30" s="274">
        <v>0</v>
      </c>
      <c r="P30" s="363">
        <f t="shared" si="18"/>
        <v>4847</v>
      </c>
      <c r="Q30" s="325">
        <f t="shared" si="3"/>
        <v>96.94</v>
      </c>
      <c r="R30" s="259" t="str">
        <f t="shared" si="8"/>
        <v/>
      </c>
    </row>
    <row r="31" spans="1:18" ht="12.95" customHeight="1">
      <c r="B31" s="10"/>
      <c r="C31" s="11"/>
      <c r="D31" s="11"/>
      <c r="E31" s="284"/>
      <c r="F31" s="310"/>
      <c r="G31" s="11"/>
      <c r="H31" s="274"/>
      <c r="I31" s="274"/>
      <c r="J31" s="364"/>
      <c r="K31" s="274"/>
      <c r="L31" s="274"/>
      <c r="M31" s="364"/>
      <c r="N31" s="274"/>
      <c r="O31" s="274"/>
      <c r="P31" s="364"/>
      <c r="Q31" s="325" t="str">
        <f t="shared" si="3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56" t="s">
        <v>802</v>
      </c>
      <c r="I32" s="256"/>
      <c r="J32" s="367" t="s">
        <v>802</v>
      </c>
      <c r="K32" s="256"/>
      <c r="L32" s="256"/>
      <c r="M32" s="367"/>
      <c r="N32" s="256" t="s">
        <v>802</v>
      </c>
      <c r="O32" s="256"/>
      <c r="P32" s="367" t="s">
        <v>802</v>
      </c>
      <c r="Q32" s="325" t="str">
        <f t="shared" si="3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9">H8+H13+H16+H28</f>
        <v>1225910</v>
      </c>
      <c r="I33" s="266">
        <f t="shared" si="19"/>
        <v>0</v>
      </c>
      <c r="J33" s="365">
        <f t="shared" si="19"/>
        <v>1225910</v>
      </c>
      <c r="K33" s="266">
        <f t="shared" ref="K33:M33" si="20">K8+K13+K16+K28</f>
        <v>1210410</v>
      </c>
      <c r="L33" s="266">
        <f t="shared" si="20"/>
        <v>0</v>
      </c>
      <c r="M33" s="365">
        <f t="shared" si="20"/>
        <v>1210410</v>
      </c>
      <c r="N33" s="266">
        <f t="shared" si="19"/>
        <v>1202717</v>
      </c>
      <c r="O33" s="266">
        <f t="shared" si="19"/>
        <v>0</v>
      </c>
      <c r="P33" s="365">
        <f t="shared" si="19"/>
        <v>1202717</v>
      </c>
      <c r="Q33" s="324">
        <f t="shared" si="3"/>
        <v>99.364430234383391</v>
      </c>
      <c r="R33" s="259" t="str">
        <f t="shared" si="8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3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3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3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3"/>
        <v/>
      </c>
      <c r="R37" s="259"/>
    </row>
    <row r="38" spans="1:18" ht="12.95" customHeight="1">
      <c r="E38" s="286"/>
      <c r="F38" s="312"/>
      <c r="J38" s="371"/>
      <c r="M38" s="371"/>
      <c r="P38" s="371"/>
      <c r="Q38" s="328" t="str">
        <f t="shared" si="3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3"/>
        <v/>
      </c>
      <c r="R39" s="259"/>
    </row>
    <row r="40" spans="1:18" ht="12.95" customHeight="1">
      <c r="B40" s="50"/>
      <c r="E40" s="286"/>
      <c r="F40" s="312"/>
      <c r="J40" s="371"/>
      <c r="M40" s="371"/>
      <c r="P40" s="371"/>
      <c r="Q40" s="328" t="str">
        <f t="shared" si="3"/>
        <v/>
      </c>
      <c r="R40" s="259"/>
    </row>
    <row r="41" spans="1:18" ht="12.95" customHeight="1">
      <c r="B41" s="50"/>
      <c r="E41" s="286"/>
      <c r="F41" s="312"/>
      <c r="J41" s="371"/>
      <c r="M41" s="371"/>
      <c r="P41" s="371"/>
      <c r="Q41" s="328" t="str">
        <f t="shared" si="3"/>
        <v/>
      </c>
      <c r="R41" s="259"/>
    </row>
    <row r="42" spans="1:18" ht="12.95" customHeight="1">
      <c r="B42" s="50"/>
      <c r="E42" s="286"/>
      <c r="F42" s="312"/>
      <c r="J42" s="371"/>
      <c r="M42" s="371"/>
      <c r="P42" s="371"/>
      <c r="Q42" s="328" t="str">
        <f t="shared" si="3"/>
        <v/>
      </c>
      <c r="R42" s="259"/>
    </row>
    <row r="43" spans="1:18" ht="12.95" customHeight="1">
      <c r="B43" s="50"/>
      <c r="E43" s="286"/>
      <c r="F43" s="312"/>
      <c r="J43" s="371"/>
      <c r="M43" s="371"/>
      <c r="P43" s="371"/>
      <c r="Q43" s="328" t="str">
        <f t="shared" si="3"/>
        <v/>
      </c>
      <c r="R43" s="259"/>
    </row>
    <row r="44" spans="1:18" ht="12.95" customHeight="1">
      <c r="B44" s="50"/>
      <c r="E44" s="286"/>
      <c r="F44" s="312"/>
      <c r="J44" s="371"/>
      <c r="M44" s="371"/>
      <c r="P44" s="371"/>
      <c r="Q44" s="328" t="str">
        <f t="shared" si="3"/>
        <v/>
      </c>
      <c r="R44" s="259"/>
    </row>
    <row r="45" spans="1:18" ht="12.95" customHeight="1">
      <c r="B45" s="50"/>
      <c r="E45" s="286"/>
      <c r="F45" s="312"/>
      <c r="J45" s="371"/>
      <c r="M45" s="371"/>
      <c r="P45" s="371"/>
      <c r="Q45" s="328" t="str">
        <f t="shared" si="3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3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3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3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3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3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3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3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3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3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3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3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3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1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1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1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1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1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1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1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1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1"/>
        <v/>
      </c>
      <c r="R66" s="259"/>
    </row>
    <row r="67" spans="5:18" ht="14.25">
      <c r="E67" s="286"/>
      <c r="F67" s="312"/>
      <c r="J67" s="371"/>
      <c r="M67" s="371"/>
      <c r="P67" s="371"/>
      <c r="R67" s="259" t="str">
        <f t="shared" ref="R67:R71" si="22">IF(Q67&lt;100,"","PR")</f>
        <v/>
      </c>
    </row>
    <row r="68" spans="5:18" ht="14.25">
      <c r="E68" s="286"/>
      <c r="F68" s="312"/>
      <c r="J68" s="371"/>
      <c r="M68" s="371"/>
      <c r="P68" s="371"/>
      <c r="R68" s="259" t="str">
        <f t="shared" si="22"/>
        <v/>
      </c>
    </row>
    <row r="69" spans="5:18" ht="14.25">
      <c r="E69" s="286"/>
      <c r="F69" s="312"/>
      <c r="J69" s="371"/>
      <c r="M69" s="371"/>
      <c r="P69" s="371"/>
      <c r="R69" s="259" t="str">
        <f t="shared" si="22"/>
        <v/>
      </c>
    </row>
    <row r="70" spans="5:18" ht="14.25">
      <c r="E70" s="286"/>
      <c r="F70" s="312"/>
      <c r="J70" s="371"/>
      <c r="M70" s="371"/>
      <c r="P70" s="371"/>
      <c r="R70" s="259" t="str">
        <f t="shared" si="22"/>
        <v/>
      </c>
    </row>
    <row r="71" spans="5:18" ht="14.25">
      <c r="E71" s="286"/>
      <c r="F71" s="312"/>
      <c r="J71" s="371"/>
      <c r="M71" s="371"/>
      <c r="P71" s="371"/>
      <c r="R71" s="259" t="str">
        <f t="shared" si="22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B1:AC302"/>
  <sheetViews>
    <sheetView tabSelected="1" topLeftCell="C1" zoomScaleNormal="100" workbookViewId="0">
      <selection activeCell="F47" sqref="F47"/>
    </sheetView>
  </sheetViews>
  <sheetFormatPr defaultRowHeight="15" customHeight="1"/>
  <cols>
    <col min="2" max="2" width="70.28515625" customWidth="1"/>
    <col min="3" max="3" width="10.85546875" customWidth="1"/>
    <col min="4" max="4" width="24.5703125" customWidth="1"/>
    <col min="5" max="5" width="22.28515625" style="528" customWidth="1"/>
    <col min="6" max="6" width="24.28515625" customWidth="1"/>
    <col min="7" max="7" width="9.28515625" customWidth="1"/>
    <col min="8" max="8" width="6.42578125" customWidth="1"/>
    <col min="10" max="11" width="15.7109375" customWidth="1"/>
    <col min="12" max="12" width="8.7109375" customWidth="1"/>
  </cols>
  <sheetData>
    <row r="1" spans="2:29" ht="15" customHeight="1">
      <c r="B1" s="589"/>
      <c r="C1" s="590"/>
      <c r="D1" s="566"/>
      <c r="E1" s="566"/>
      <c r="F1" s="566"/>
      <c r="G1" s="566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2:29" ht="15" customHeight="1">
      <c r="B2" s="566"/>
      <c r="C2" s="566"/>
      <c r="D2" s="566"/>
      <c r="E2" s="566"/>
      <c r="F2" s="566"/>
      <c r="G2" s="566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2:29" ht="12" customHeight="1">
      <c r="B3" s="566"/>
      <c r="C3" s="566"/>
      <c r="D3" s="566"/>
      <c r="E3" s="566"/>
      <c r="F3" s="566"/>
      <c r="G3" s="566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2:29" ht="9" hidden="1" customHeight="1">
      <c r="B4" s="566"/>
      <c r="C4" s="566"/>
      <c r="D4" s="566"/>
      <c r="E4" s="566"/>
      <c r="F4" s="566"/>
      <c r="G4" s="566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</row>
    <row r="5" spans="2:29" ht="18.75" customHeight="1">
      <c r="B5" s="591" t="s">
        <v>766</v>
      </c>
      <c r="C5" s="591"/>
      <c r="D5" s="591"/>
      <c r="E5" s="591"/>
      <c r="F5" s="591"/>
      <c r="G5" s="591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2:29" ht="15" customHeight="1">
      <c r="B6" s="592" t="s">
        <v>794</v>
      </c>
      <c r="C6" s="592"/>
      <c r="D6" s="592"/>
      <c r="E6" s="592"/>
      <c r="F6" s="592"/>
      <c r="G6" s="592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2:29" ht="15" customHeight="1">
      <c r="B7" s="118"/>
      <c r="C7" s="118"/>
      <c r="D7" s="40"/>
      <c r="E7" s="40"/>
      <c r="F7" s="40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2:29" ht="6.75" customHeight="1">
      <c r="B8" s="32"/>
      <c r="C8" s="32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</row>
    <row r="9" spans="2:29" ht="15" customHeight="1">
      <c r="B9" s="32"/>
      <c r="C9" s="32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</row>
    <row r="10" spans="2:29" ht="17.25" customHeight="1">
      <c r="B10" s="593"/>
      <c r="C10" s="593"/>
      <c r="D10" s="594"/>
      <c r="E10" s="594"/>
      <c r="F10" s="594"/>
      <c r="G10" s="594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spans="2:29" ht="6" customHeight="1">
      <c r="B11" s="42"/>
      <c r="C11" s="42"/>
      <c r="D11" s="4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spans="2:29" s="423" customFormat="1" ht="43.5" customHeight="1">
      <c r="B12" s="424" t="s">
        <v>266</v>
      </c>
      <c r="C12" s="425" t="s">
        <v>679</v>
      </c>
      <c r="D12" s="466" t="s">
        <v>807</v>
      </c>
      <c r="E12" s="466" t="s">
        <v>820</v>
      </c>
      <c r="F12" s="466" t="s">
        <v>808</v>
      </c>
      <c r="G12" s="425" t="s">
        <v>840</v>
      </c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</row>
    <row r="13" spans="2:29" s="474" customFormat="1" ht="11.25" customHeight="1">
      <c r="B13" s="475">
        <v>1</v>
      </c>
      <c r="C13" s="475">
        <v>2</v>
      </c>
      <c r="D13" s="476">
        <v>3</v>
      </c>
      <c r="E13" s="476">
        <v>4</v>
      </c>
      <c r="F13" s="476">
        <v>5</v>
      </c>
      <c r="G13" s="475">
        <v>6</v>
      </c>
      <c r="I13" s="477"/>
      <c r="J13" s="477"/>
      <c r="K13" s="477"/>
      <c r="L13" s="477"/>
      <c r="M13" s="477"/>
      <c r="N13" s="477"/>
      <c r="O13" s="477"/>
      <c r="P13" s="477"/>
      <c r="Q13" s="477"/>
      <c r="R13" s="477"/>
      <c r="S13" s="477"/>
      <c r="T13" s="477"/>
      <c r="U13" s="477"/>
      <c r="V13" s="477"/>
      <c r="W13" s="477"/>
      <c r="X13" s="477"/>
      <c r="Y13" s="477"/>
      <c r="Z13" s="477"/>
      <c r="AA13" s="477"/>
      <c r="AB13" s="477"/>
      <c r="AC13" s="477"/>
    </row>
    <row r="14" spans="2:29" s="423" customFormat="1" ht="14.1" customHeight="1">
      <c r="B14" s="427" t="s">
        <v>692</v>
      </c>
      <c r="C14" s="427"/>
      <c r="D14" s="428">
        <f>D15+D16+D17+D18+D19</f>
        <v>41993110</v>
      </c>
      <c r="E14" s="467">
        <f>E15+E16+E17+E18+E19</f>
        <v>41998110</v>
      </c>
      <c r="F14" s="540">
        <f>F15+F16+F17+F18+F19</f>
        <v>42048235</v>
      </c>
      <c r="G14" s="429">
        <f>IF(E14=0,,F14/E14*100)</f>
        <v>100.11935060887265</v>
      </c>
      <c r="H14" s="141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</row>
    <row r="15" spans="2:29" s="423" customFormat="1" ht="12.95" customHeight="1">
      <c r="B15" s="430" t="s">
        <v>680</v>
      </c>
      <c r="C15" s="431">
        <v>710</v>
      </c>
      <c r="D15" s="432">
        <f>Prihodi!D5</f>
        <v>37211840</v>
      </c>
      <c r="E15" s="420">
        <f>Prihodi!E5</f>
        <v>37211840</v>
      </c>
      <c r="F15" s="541">
        <f>Prihodi!F5</f>
        <v>38101400</v>
      </c>
      <c r="G15" s="433">
        <f t="shared" ref="G15:G38" si="0">IF(E15=0,,F15/E15*100)</f>
        <v>102.39052946589042</v>
      </c>
      <c r="H15" s="141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26"/>
      <c r="AB15" s="426"/>
      <c r="AC15" s="426"/>
    </row>
    <row r="16" spans="2:29" s="423" customFormat="1" ht="12.95" customHeight="1">
      <c r="B16" s="430" t="s">
        <v>681</v>
      </c>
      <c r="C16" s="431">
        <v>720</v>
      </c>
      <c r="D16" s="432">
        <f>Prihodi!D57</f>
        <v>2692490</v>
      </c>
      <c r="E16" s="432">
        <f>Prihodi!E57</f>
        <v>2692490</v>
      </c>
      <c r="F16" s="541">
        <f>Prihodi!F57</f>
        <v>2824894</v>
      </c>
      <c r="G16" s="433">
        <f t="shared" si="0"/>
        <v>104.91752987012022</v>
      </c>
      <c r="H16" s="141"/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6"/>
      <c r="Z16" s="426"/>
      <c r="AA16" s="426"/>
      <c r="AB16" s="426"/>
      <c r="AC16" s="426"/>
    </row>
    <row r="17" spans="2:29" s="423" customFormat="1" ht="12.95" customHeight="1">
      <c r="B17" s="430" t="s">
        <v>682</v>
      </c>
      <c r="C17" s="431">
        <v>730</v>
      </c>
      <c r="D17" s="432">
        <f>Prihodi!D151</f>
        <v>1825750</v>
      </c>
      <c r="E17" s="432">
        <f>Prihodi!E151</f>
        <v>1825750</v>
      </c>
      <c r="F17" s="541">
        <f>Prihodi!F151</f>
        <v>968494</v>
      </c>
      <c r="G17" s="433">
        <f t="shared" si="0"/>
        <v>53.046364507736541</v>
      </c>
      <c r="H17" s="141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</row>
    <row r="18" spans="2:29" s="423" customFormat="1" ht="12.95" customHeight="1">
      <c r="B18" s="430" t="s">
        <v>683</v>
      </c>
      <c r="C18" s="431">
        <v>740</v>
      </c>
      <c r="D18" s="432">
        <f>Prihodi!D177</f>
        <v>261340</v>
      </c>
      <c r="E18" s="432">
        <f>Prihodi!E177</f>
        <v>266340</v>
      </c>
      <c r="F18" s="541">
        <f>Prihodi!F177</f>
        <v>152132</v>
      </c>
      <c r="G18" s="433">
        <f t="shared" si="0"/>
        <v>57.119471352406705</v>
      </c>
      <c r="H18" s="141"/>
      <c r="I18" s="426"/>
      <c r="J18" s="426"/>
      <c r="K18" s="426"/>
      <c r="L18" s="426"/>
      <c r="M18" s="426"/>
      <c r="N18" s="426"/>
      <c r="O18" s="426"/>
      <c r="P18" s="426"/>
      <c r="Q18" s="426"/>
      <c r="R18" s="426"/>
      <c r="S18" s="426"/>
      <c r="T18" s="426"/>
      <c r="U18" s="426"/>
      <c r="V18" s="426"/>
      <c r="W18" s="426"/>
      <c r="X18" s="426"/>
      <c r="Y18" s="426"/>
      <c r="Z18" s="426"/>
      <c r="AA18" s="426"/>
      <c r="AB18" s="426"/>
      <c r="AC18" s="426"/>
    </row>
    <row r="19" spans="2:29" s="423" customFormat="1" ht="12.95" customHeight="1">
      <c r="B19" s="430" t="s">
        <v>684</v>
      </c>
      <c r="C19" s="431">
        <v>770</v>
      </c>
      <c r="D19" s="432">
        <f>Prihodi!D203</f>
        <v>1690</v>
      </c>
      <c r="E19" s="432">
        <f>Prihodi!E203</f>
        <v>1690</v>
      </c>
      <c r="F19" s="541">
        <f>Prihodi!F203</f>
        <v>1315</v>
      </c>
      <c r="G19" s="433">
        <f t="shared" si="0"/>
        <v>77.810650887573956</v>
      </c>
      <c r="H19" s="141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</row>
    <row r="20" spans="2:29" s="423" customFormat="1" ht="14.1" customHeight="1">
      <c r="B20" s="438" t="s">
        <v>693</v>
      </c>
      <c r="C20" s="439"/>
      <c r="D20" s="440">
        <f>SUM(D21:D27)</f>
        <v>39810140</v>
      </c>
      <c r="E20" s="468">
        <f>SUM(E21:E27)</f>
        <v>39833140</v>
      </c>
      <c r="F20" s="542">
        <f>SUM(F21:F27)</f>
        <v>39369411</v>
      </c>
      <c r="G20" s="441">
        <f t="shared" si="0"/>
        <v>98.835821127834762</v>
      </c>
      <c r="H20" s="141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</row>
    <row r="21" spans="2:29" s="442" customFormat="1" ht="12.95" customHeight="1">
      <c r="B21" s="434" t="s">
        <v>685</v>
      </c>
      <c r="C21" s="435">
        <v>600</v>
      </c>
      <c r="D21" s="432">
        <f>Rashodi!H9</f>
        <v>610000</v>
      </c>
      <c r="E21" s="420">
        <f>Rashodi!K9</f>
        <v>610000</v>
      </c>
      <c r="F21" s="541">
        <f>Rashodi!N9</f>
        <v>609613</v>
      </c>
      <c r="G21" s="437">
        <f t="shared" si="0"/>
        <v>99.936557377049184</v>
      </c>
      <c r="H21" s="443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</row>
    <row r="22" spans="2:29" s="442" customFormat="1" ht="12.95" customHeight="1">
      <c r="B22" s="434" t="s">
        <v>686</v>
      </c>
      <c r="C22" s="435">
        <v>611</v>
      </c>
      <c r="D22" s="432">
        <f>Rashodi!H15</f>
        <v>21343590</v>
      </c>
      <c r="E22" s="420">
        <f>Rashodi!K15</f>
        <v>21155150</v>
      </c>
      <c r="F22" s="541">
        <f>Rashodi!N15</f>
        <v>21036637</v>
      </c>
      <c r="G22" s="437">
        <f t="shared" si="0"/>
        <v>99.439791256502559</v>
      </c>
      <c r="H22" s="443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4"/>
      <c r="X22" s="444"/>
      <c r="Y22" s="444"/>
      <c r="Z22" s="444"/>
      <c r="AA22" s="444"/>
      <c r="AB22" s="444"/>
    </row>
    <row r="23" spans="2:29" s="423" customFormat="1" ht="12.95" customHeight="1">
      <c r="B23" s="434" t="s">
        <v>687</v>
      </c>
      <c r="C23" s="435">
        <v>612</v>
      </c>
      <c r="D23" s="436">
        <f>Rashodi!H21</f>
        <v>2087970</v>
      </c>
      <c r="E23" s="421">
        <f>Rashodi!K21</f>
        <v>2089410</v>
      </c>
      <c r="F23" s="543">
        <f>Rashodi!N21</f>
        <v>2072125</v>
      </c>
      <c r="G23" s="437">
        <f t="shared" si="0"/>
        <v>99.172732972465923</v>
      </c>
      <c r="H23" s="141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6"/>
      <c r="Z23" s="426"/>
      <c r="AA23" s="426"/>
      <c r="AB23" s="426"/>
      <c r="AC23" s="426"/>
    </row>
    <row r="24" spans="2:29" s="423" customFormat="1" ht="12.95" customHeight="1">
      <c r="B24" s="434" t="s">
        <v>688</v>
      </c>
      <c r="C24" s="435">
        <v>613</v>
      </c>
      <c r="D24" s="436">
        <f>Rashodi!H24</f>
        <v>4277380</v>
      </c>
      <c r="E24" s="421">
        <f>Rashodi!K24</f>
        <v>4237380</v>
      </c>
      <c r="F24" s="543">
        <f>Rashodi!N24</f>
        <v>3945194</v>
      </c>
      <c r="G24" s="437">
        <f t="shared" si="0"/>
        <v>93.104559893141513</v>
      </c>
      <c r="H24" s="141"/>
      <c r="I24" s="426"/>
      <c r="J24" s="426"/>
      <c r="K24" s="426"/>
      <c r="L24" s="426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426"/>
      <c r="X24" s="426"/>
      <c r="Y24" s="426"/>
      <c r="Z24" s="426"/>
      <c r="AA24" s="426"/>
      <c r="AB24" s="426"/>
    </row>
    <row r="25" spans="2:29" s="423" customFormat="1" ht="12.95" customHeight="1">
      <c r="B25" s="434" t="s">
        <v>689</v>
      </c>
      <c r="C25" s="435">
        <v>614</v>
      </c>
      <c r="D25" s="436">
        <f>Rashodi!H46</f>
        <v>11039200</v>
      </c>
      <c r="E25" s="421">
        <f>Rashodi!K46</f>
        <v>11289200</v>
      </c>
      <c r="F25" s="543">
        <f>Rashodi!N46</f>
        <v>11254222</v>
      </c>
      <c r="G25" s="437">
        <f t="shared" si="0"/>
        <v>99.690164050597033</v>
      </c>
      <c r="H25" s="141"/>
      <c r="I25" s="426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6"/>
    </row>
    <row r="26" spans="2:29" s="423" customFormat="1" ht="12.95" customHeight="1">
      <c r="B26" s="434" t="s">
        <v>690</v>
      </c>
      <c r="C26" s="435">
        <v>615</v>
      </c>
      <c r="D26" s="436">
        <f>Rashodi!H91</f>
        <v>400000</v>
      </c>
      <c r="E26" s="421">
        <f>Rashodi!K91</f>
        <v>400000</v>
      </c>
      <c r="F26" s="543">
        <f>Rashodi!N91</f>
        <v>400000</v>
      </c>
      <c r="G26" s="437">
        <f t="shared" si="0"/>
        <v>100</v>
      </c>
      <c r="H26" s="141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6"/>
    </row>
    <row r="27" spans="2:29" s="423" customFormat="1" ht="12.95" customHeight="1" thickBot="1">
      <c r="B27" s="445" t="s">
        <v>691</v>
      </c>
      <c r="C27" s="446">
        <v>616</v>
      </c>
      <c r="D27" s="447">
        <f>Rashodi!H94</f>
        <v>52000</v>
      </c>
      <c r="E27" s="422">
        <f>Rashodi!K94</f>
        <v>52000</v>
      </c>
      <c r="F27" s="544">
        <f>Rashodi!N94</f>
        <v>51620</v>
      </c>
      <c r="G27" s="448">
        <f t="shared" si="0"/>
        <v>99.269230769230759</v>
      </c>
      <c r="H27" s="141"/>
      <c r="I27" s="426"/>
      <c r="J27" s="426"/>
      <c r="K27" s="426"/>
      <c r="L27" s="426"/>
      <c r="M27" s="426"/>
      <c r="N27" s="426"/>
      <c r="O27" s="426"/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426"/>
      <c r="AA27" s="426"/>
      <c r="AB27" s="426"/>
    </row>
    <row r="28" spans="2:29" s="423" customFormat="1" ht="14.1" customHeight="1" thickTop="1" thickBot="1">
      <c r="B28" s="449" t="s">
        <v>694</v>
      </c>
      <c r="C28" s="450"/>
      <c r="D28" s="451">
        <f>D14-D20</f>
        <v>2182970</v>
      </c>
      <c r="E28" s="469">
        <f>E14-E20</f>
        <v>2164970</v>
      </c>
      <c r="F28" s="545">
        <f>F14-F20</f>
        <v>2678824</v>
      </c>
      <c r="G28" s="452">
        <f t="shared" si="0"/>
        <v>123.73492473336813</v>
      </c>
      <c r="H28" s="141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</row>
    <row r="29" spans="2:29" s="423" customFormat="1" ht="14.1" customHeight="1" thickTop="1">
      <c r="B29" s="438" t="s">
        <v>695</v>
      </c>
      <c r="C29" s="439">
        <v>811</v>
      </c>
      <c r="D29" s="440">
        <f>Prihodi!D208</f>
        <v>5440</v>
      </c>
      <c r="E29" s="440">
        <f>Prihodi!E208</f>
        <v>5440</v>
      </c>
      <c r="F29" s="542">
        <f>Prihodi!F208</f>
        <v>5436</v>
      </c>
      <c r="G29" s="441">
        <f t="shared" si="0"/>
        <v>99.92647058823529</v>
      </c>
      <c r="H29" s="141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6"/>
      <c r="U29" s="426"/>
      <c r="V29" s="426"/>
      <c r="W29" s="426"/>
      <c r="X29" s="426"/>
      <c r="Y29" s="426"/>
      <c r="Z29" s="426"/>
      <c r="AA29" s="426"/>
      <c r="AB29" s="426"/>
    </row>
    <row r="30" spans="2:29" s="423" customFormat="1" ht="14.1" customHeight="1">
      <c r="B30" s="438" t="s">
        <v>696</v>
      </c>
      <c r="C30" s="439">
        <v>821</v>
      </c>
      <c r="D30" s="440">
        <f>D31</f>
        <v>1594590</v>
      </c>
      <c r="E30" s="468">
        <f>E31</f>
        <v>1576590</v>
      </c>
      <c r="F30" s="542">
        <f>F31</f>
        <v>1108166.2</v>
      </c>
      <c r="G30" s="441">
        <f t="shared" si="0"/>
        <v>70.288800512498497</v>
      </c>
      <c r="H30" s="141"/>
      <c r="I30" s="426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6"/>
    </row>
    <row r="31" spans="2:29" s="423" customFormat="1" ht="12.95" customHeight="1" thickBot="1">
      <c r="B31" s="434" t="s">
        <v>524</v>
      </c>
      <c r="C31" s="435">
        <v>821</v>
      </c>
      <c r="D31" s="436">
        <f>Rashodi!H99</f>
        <v>1594590</v>
      </c>
      <c r="E31" s="421">
        <f>Rashodi!K99</f>
        <v>1576590</v>
      </c>
      <c r="F31" s="543">
        <f>Rashodi!N99</f>
        <v>1108166.2</v>
      </c>
      <c r="G31" s="437">
        <f t="shared" si="0"/>
        <v>70.288800512498497</v>
      </c>
      <c r="H31" s="141"/>
      <c r="I31" s="426"/>
      <c r="J31" s="426"/>
      <c r="K31" s="426"/>
      <c r="L31" s="426"/>
      <c r="M31" s="426"/>
      <c r="N31" s="426"/>
      <c r="O31" s="426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426"/>
      <c r="AA31" s="426"/>
      <c r="AB31" s="426"/>
      <c r="AC31" s="426"/>
    </row>
    <row r="32" spans="2:29" s="423" customFormat="1" ht="17.25" customHeight="1" thickTop="1" thickBot="1">
      <c r="B32" s="453" t="s">
        <v>697</v>
      </c>
      <c r="C32" s="454"/>
      <c r="D32" s="455">
        <f>D29-D30</f>
        <v>-1589150</v>
      </c>
      <c r="E32" s="470">
        <f>E29-E30</f>
        <v>-1571150</v>
      </c>
      <c r="F32" s="546">
        <f>F29-F30</f>
        <v>-1102730.2</v>
      </c>
      <c r="G32" s="456">
        <f t="shared" si="0"/>
        <v>70.186182095917005</v>
      </c>
      <c r="H32" s="141"/>
      <c r="I32" s="426"/>
      <c r="J32" s="426"/>
      <c r="K32" s="426"/>
      <c r="L32" s="426"/>
      <c r="M32" s="426"/>
      <c r="N32" s="426"/>
      <c r="O32" s="426"/>
      <c r="P32" s="426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26"/>
      <c r="AB32" s="426"/>
    </row>
    <row r="33" spans="2:29" s="423" customFormat="1" ht="19.5" customHeight="1" thickTop="1" thickBot="1">
      <c r="B33" s="449" t="s">
        <v>698</v>
      </c>
      <c r="C33" s="450"/>
      <c r="D33" s="457">
        <f>D28+D32</f>
        <v>593820</v>
      </c>
      <c r="E33" s="471">
        <f>E28+E32</f>
        <v>593820</v>
      </c>
      <c r="F33" s="547">
        <f>F28+F32</f>
        <v>1576093.8</v>
      </c>
      <c r="G33" s="452">
        <f t="shared" si="0"/>
        <v>265.41608568253008</v>
      </c>
      <c r="H33" s="141"/>
      <c r="I33" s="426"/>
      <c r="J33" s="426"/>
      <c r="K33" s="426"/>
      <c r="L33" s="426"/>
      <c r="M33" s="426"/>
      <c r="N33" s="426"/>
      <c r="O33" s="426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26"/>
      <c r="AA33" s="426"/>
      <c r="AB33" s="426"/>
    </row>
    <row r="34" spans="2:29" s="423" customFormat="1" ht="14.1" customHeight="1" thickTop="1">
      <c r="B34" s="438" t="s">
        <v>699</v>
      </c>
      <c r="C34" s="439" t="s">
        <v>678</v>
      </c>
      <c r="D34" s="440">
        <f>0</f>
        <v>0</v>
      </c>
      <c r="E34" s="468">
        <f>0</f>
        <v>0</v>
      </c>
      <c r="F34" s="542">
        <f>0</f>
        <v>0</v>
      </c>
      <c r="G34" s="441">
        <f t="shared" si="0"/>
        <v>0</v>
      </c>
      <c r="H34" s="141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6"/>
      <c r="Z34" s="426"/>
      <c r="AA34" s="426"/>
      <c r="AB34" s="426"/>
    </row>
    <row r="35" spans="2:29" s="423" customFormat="1" ht="14.1" customHeight="1">
      <c r="B35" s="458" t="s">
        <v>700</v>
      </c>
      <c r="C35" s="459" t="s">
        <v>677</v>
      </c>
      <c r="D35" s="460">
        <f>D36</f>
        <v>591150</v>
      </c>
      <c r="E35" s="472">
        <f>E36</f>
        <v>591150</v>
      </c>
      <c r="F35" s="548">
        <f>F36</f>
        <v>591016</v>
      </c>
      <c r="G35" s="441">
        <f t="shared" si="0"/>
        <v>99.977332318362514</v>
      </c>
      <c r="H35" s="141"/>
      <c r="I35" s="426"/>
      <c r="J35" s="426"/>
      <c r="K35" s="426"/>
      <c r="L35" s="426"/>
      <c r="M35" s="426"/>
      <c r="N35" s="426"/>
      <c r="O35" s="426"/>
      <c r="P35" s="426"/>
      <c r="Q35" s="426"/>
      <c r="R35" s="426"/>
      <c r="S35" s="426"/>
      <c r="T35" s="426"/>
      <c r="U35" s="426"/>
      <c r="V35" s="426"/>
      <c r="W35" s="426"/>
      <c r="X35" s="426"/>
      <c r="Y35" s="426"/>
      <c r="Z35" s="426"/>
      <c r="AA35" s="426"/>
      <c r="AB35" s="426"/>
    </row>
    <row r="36" spans="2:29" s="423" customFormat="1" ht="12.95" customHeight="1" thickBot="1">
      <c r="B36" s="434" t="s">
        <v>382</v>
      </c>
      <c r="C36" s="435">
        <v>823</v>
      </c>
      <c r="D36" s="436">
        <f>Rashodi!H105</f>
        <v>591150</v>
      </c>
      <c r="E36" s="421">
        <f>Rashodi!K105</f>
        <v>591150</v>
      </c>
      <c r="F36" s="543">
        <f>Rashodi!N105</f>
        <v>591016</v>
      </c>
      <c r="G36" s="437">
        <f t="shared" si="0"/>
        <v>99.977332318362514</v>
      </c>
      <c r="H36" s="141"/>
      <c r="I36" s="426"/>
      <c r="J36" s="426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</row>
    <row r="37" spans="2:29" s="423" customFormat="1" ht="15" customHeight="1" thickTop="1" thickBot="1">
      <c r="B37" s="453" t="s">
        <v>701</v>
      </c>
      <c r="C37" s="454"/>
      <c r="D37" s="455">
        <f>D34-D35</f>
        <v>-591150</v>
      </c>
      <c r="E37" s="470">
        <f>E34-E35</f>
        <v>-591150</v>
      </c>
      <c r="F37" s="546">
        <f>F34-F35</f>
        <v>-591016</v>
      </c>
      <c r="G37" s="456">
        <f t="shared" si="0"/>
        <v>99.977332318362514</v>
      </c>
      <c r="H37" s="141"/>
      <c r="I37" s="426"/>
      <c r="J37" s="426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</row>
    <row r="38" spans="2:29" s="423" customFormat="1" ht="15.75" customHeight="1" thickTop="1" thickBot="1">
      <c r="B38" s="453" t="s">
        <v>702</v>
      </c>
      <c r="C38" s="454"/>
      <c r="D38" s="455">
        <f>D33+D37</f>
        <v>2670</v>
      </c>
      <c r="E38" s="470">
        <f>E33+E37</f>
        <v>2670</v>
      </c>
      <c r="F38" s="546">
        <f>F33+F37</f>
        <v>985077.8</v>
      </c>
      <c r="G38" s="456">
        <f t="shared" si="0"/>
        <v>36894.299625468164</v>
      </c>
      <c r="H38" s="141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</row>
    <row r="39" spans="2:29" s="423" customFormat="1" ht="9" customHeight="1" thickTop="1">
      <c r="B39" s="461"/>
      <c r="C39" s="462"/>
      <c r="D39" s="463"/>
      <c r="E39" s="473"/>
      <c r="F39" s="549"/>
      <c r="G39" s="464"/>
      <c r="H39" s="141"/>
      <c r="I39" s="426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</row>
    <row r="40" spans="2:29" s="423" customFormat="1" ht="14.1" customHeight="1">
      <c r="B40" s="438" t="s">
        <v>703</v>
      </c>
      <c r="C40" s="439"/>
      <c r="D40" s="440">
        <f>D14+D29+D34</f>
        <v>41998550</v>
      </c>
      <c r="E40" s="468">
        <f>E14+E29+E34</f>
        <v>42003550</v>
      </c>
      <c r="F40" s="542">
        <f>F14+F29+F34</f>
        <v>42053671</v>
      </c>
      <c r="G40" s="441">
        <f t="shared" ref="G40:G42" si="1">IF(E40=0,,F40/E40*100)</f>
        <v>100.11932562842902</v>
      </c>
      <c r="H40" s="141"/>
      <c r="I40" s="465"/>
      <c r="J40" s="426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</row>
    <row r="41" spans="2:29" s="423" customFormat="1" ht="14.1" customHeight="1">
      <c r="B41" s="438" t="s">
        <v>704</v>
      </c>
      <c r="C41" s="439"/>
      <c r="D41" s="440">
        <f>D20+D30+D35</f>
        <v>41995880</v>
      </c>
      <c r="E41" s="468">
        <f>E20+E30+E35</f>
        <v>42000880</v>
      </c>
      <c r="F41" s="542">
        <f>F20+F30+F35</f>
        <v>41068593.200000003</v>
      </c>
      <c r="G41" s="441">
        <f t="shared" si="1"/>
        <v>97.780316031473632</v>
      </c>
      <c r="H41" s="141"/>
      <c r="I41" s="426"/>
      <c r="J41" s="426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</row>
    <row r="42" spans="2:29" s="423" customFormat="1" ht="14.1" customHeight="1">
      <c r="B42" s="438" t="s">
        <v>705</v>
      </c>
      <c r="C42" s="439"/>
      <c r="D42" s="440">
        <f>D40-D41</f>
        <v>2670</v>
      </c>
      <c r="E42" s="468">
        <f>E40-E41</f>
        <v>2670</v>
      </c>
      <c r="F42" s="542">
        <f>F40-F41</f>
        <v>985077.79999999702</v>
      </c>
      <c r="G42" s="441">
        <f t="shared" si="1"/>
        <v>36894.299625468047</v>
      </c>
      <c r="I42" s="426"/>
      <c r="J42" s="465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</row>
    <row r="43" spans="2:29" ht="7.5" customHeight="1">
      <c r="B43" s="119"/>
      <c r="C43" s="119"/>
      <c r="D43" s="176"/>
      <c r="E43" s="176"/>
      <c r="F43" s="176"/>
      <c r="G43" s="177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</row>
    <row r="44" spans="2:29" ht="15" customHeight="1">
      <c r="B44" s="32"/>
      <c r="C44" s="32"/>
      <c r="F44" s="551"/>
      <c r="G44" s="550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</row>
    <row r="45" spans="2:29" ht="15" customHeight="1">
      <c r="C45" s="553"/>
      <c r="D45" s="554"/>
      <c r="E45" s="554"/>
      <c r="F45" s="556"/>
      <c r="G45" s="555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</row>
    <row r="46" spans="2:29" ht="15.75" customHeight="1">
      <c r="B46" s="53"/>
      <c r="C46" s="53"/>
      <c r="D46" s="53"/>
      <c r="E46" s="532"/>
      <c r="F46" s="552"/>
      <c r="G46" s="557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</row>
    <row r="47" spans="2:29" ht="15" customHeight="1">
      <c r="B47" s="54"/>
      <c r="C47" s="54"/>
      <c r="D47" s="53"/>
      <c r="E47" s="532"/>
      <c r="F47" s="558"/>
      <c r="G47" s="557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</row>
    <row r="48" spans="2:29" ht="15" customHeight="1">
      <c r="B48" s="53"/>
      <c r="C48" s="53"/>
      <c r="D48" s="53"/>
      <c r="E48" s="53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</row>
    <row r="49" spans="2:29" ht="15" customHeight="1">
      <c r="B49" s="53"/>
      <c r="C49" s="53"/>
      <c r="D49" s="53"/>
      <c r="E49" s="532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2:29" ht="15" customHeight="1">
      <c r="B50" s="53"/>
      <c r="C50" s="53"/>
      <c r="D50" s="53"/>
      <c r="E50" s="532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</row>
    <row r="51" spans="2:29" ht="15" customHeight="1">
      <c r="B51" s="53"/>
      <c r="C51" s="53"/>
      <c r="D51" s="53"/>
      <c r="E51" s="532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</row>
    <row r="52" spans="2:29" ht="15" customHeight="1">
      <c r="B52" s="53"/>
      <c r="C52" s="53"/>
      <c r="D52" s="53"/>
      <c r="E52" s="532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</row>
    <row r="53" spans="2:29" ht="15" customHeight="1">
      <c r="B53" s="53"/>
      <c r="C53" s="53"/>
      <c r="D53" s="53"/>
      <c r="E53" s="532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</row>
    <row r="54" spans="2:29" ht="15" customHeight="1">
      <c r="B54" s="53"/>
      <c r="C54" s="53"/>
      <c r="D54" s="53"/>
      <c r="E54" s="532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</row>
    <row r="55" spans="2:29" ht="15" customHeight="1">
      <c r="B55" s="53"/>
      <c r="C55" s="53"/>
      <c r="D55" s="53"/>
      <c r="E55" s="532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</row>
    <row r="56" spans="2:29" ht="15" customHeight="1">
      <c r="B56" s="53"/>
      <c r="C56" s="53"/>
      <c r="D56" s="53"/>
      <c r="E56" s="532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</row>
    <row r="57" spans="2:29" ht="15" customHeight="1">
      <c r="B57" s="53"/>
      <c r="C57" s="53"/>
      <c r="D57" s="53"/>
      <c r="E57" s="532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</row>
    <row r="58" spans="2:29" ht="15" customHeight="1">
      <c r="B58" s="53"/>
      <c r="C58" s="53"/>
      <c r="D58" s="53"/>
      <c r="E58" s="532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</row>
    <row r="59" spans="2:29" ht="15" customHeight="1">
      <c r="B59" s="53"/>
      <c r="C59" s="53"/>
      <c r="D59" s="53"/>
      <c r="E59" s="532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</row>
    <row r="60" spans="2:29" ht="15" customHeight="1">
      <c r="B60" s="53"/>
      <c r="C60" s="53"/>
      <c r="D60" s="53"/>
      <c r="E60" s="532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</row>
    <row r="61" spans="2:29" ht="15" customHeight="1">
      <c r="B61" s="53"/>
      <c r="C61" s="53"/>
      <c r="D61" s="53"/>
      <c r="E61" s="532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2:29" ht="15" customHeight="1">
      <c r="B62" s="53"/>
      <c r="C62" s="53"/>
      <c r="D62" s="53"/>
      <c r="E62" s="532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</row>
    <row r="63" spans="2:29" ht="15" customHeight="1">
      <c r="B63" s="53"/>
      <c r="C63" s="53"/>
      <c r="D63" s="53"/>
      <c r="E63" s="532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2:29" ht="15" customHeight="1">
      <c r="B64" s="53"/>
      <c r="C64" s="53"/>
      <c r="D64" s="53"/>
      <c r="E64" s="532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2:29" ht="15" customHeight="1">
      <c r="B65" s="53"/>
      <c r="C65" s="53"/>
      <c r="D65" s="53"/>
      <c r="E65" s="532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</row>
    <row r="66" spans="2:29" ht="15" customHeight="1">
      <c r="B66" s="53"/>
      <c r="C66" s="53"/>
      <c r="D66" s="53"/>
      <c r="E66" s="532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</row>
    <row r="67" spans="2:29" ht="15" customHeight="1">
      <c r="B67" s="53"/>
      <c r="C67" s="53"/>
      <c r="D67" s="53"/>
      <c r="E67" s="532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</row>
    <row r="68" spans="2:29" ht="15" customHeight="1">
      <c r="B68" s="53"/>
      <c r="C68" s="53"/>
      <c r="D68" s="53"/>
      <c r="E68" s="532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</row>
    <row r="69" spans="2:29" ht="15" customHeight="1">
      <c r="B69" s="53"/>
      <c r="C69" s="53"/>
      <c r="D69" s="53"/>
      <c r="E69" s="532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</row>
    <row r="70" spans="2:29" ht="15" customHeight="1">
      <c r="B70" s="53"/>
      <c r="C70" s="53"/>
      <c r="D70" s="53"/>
      <c r="E70" s="532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</row>
    <row r="71" spans="2:29" ht="15" customHeight="1">
      <c r="B71" s="53"/>
      <c r="C71" s="53"/>
      <c r="D71" s="53"/>
      <c r="E71" s="532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</row>
    <row r="72" spans="2:29" ht="15" customHeight="1">
      <c r="B72" s="53"/>
      <c r="C72" s="53"/>
      <c r="D72" s="53"/>
      <c r="E72" s="532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</row>
    <row r="73" spans="2:29" ht="15" customHeight="1">
      <c r="B73" s="53"/>
      <c r="C73" s="53"/>
      <c r="D73" s="53"/>
      <c r="E73" s="532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</row>
    <row r="74" spans="2:29" ht="15" customHeight="1">
      <c r="B74" s="53"/>
      <c r="C74" s="53"/>
      <c r="D74" s="53"/>
      <c r="E74" s="532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</row>
    <row r="75" spans="2:29" ht="15" customHeight="1">
      <c r="B75" s="53"/>
      <c r="C75" s="53"/>
      <c r="D75" s="53"/>
      <c r="E75" s="532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</row>
    <row r="76" spans="2:29" ht="15" customHeight="1">
      <c r="B76" s="53"/>
      <c r="C76" s="53"/>
      <c r="D76" s="53"/>
      <c r="E76" s="532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</row>
    <row r="77" spans="2:29" ht="15" customHeight="1">
      <c r="B77" s="53"/>
      <c r="C77" s="53"/>
      <c r="D77" s="53"/>
      <c r="E77" s="532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</row>
    <row r="78" spans="2:29" ht="15" customHeight="1">
      <c r="B78" s="53"/>
      <c r="C78" s="53"/>
      <c r="D78" s="53"/>
      <c r="E78" s="532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</row>
    <row r="79" spans="2:29" ht="15" customHeight="1">
      <c r="B79" s="53"/>
      <c r="C79" s="53"/>
      <c r="D79" s="53"/>
      <c r="E79" s="532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</row>
    <row r="80" spans="2:29" ht="15" customHeight="1">
      <c r="B80" s="53"/>
      <c r="C80" s="53"/>
      <c r="D80" s="53"/>
      <c r="E80" s="532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</row>
    <row r="81" spans="2:29" ht="15" customHeight="1">
      <c r="B81" s="53"/>
      <c r="C81" s="53"/>
      <c r="D81" s="53"/>
      <c r="E81" s="532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</row>
    <row r="82" spans="2:29" ht="15" customHeight="1">
      <c r="B82" s="53"/>
      <c r="C82" s="53"/>
      <c r="D82" s="53"/>
      <c r="E82" s="532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</row>
    <row r="83" spans="2:29" ht="15" customHeight="1">
      <c r="B83" s="53"/>
      <c r="C83" s="53"/>
      <c r="D83" s="53"/>
      <c r="E83" s="532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</row>
    <row r="84" spans="2:29" ht="15" customHeight="1">
      <c r="B84" s="53"/>
      <c r="C84" s="53"/>
      <c r="D84" s="53"/>
      <c r="E84" s="532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</row>
    <row r="85" spans="2:29" ht="15" customHeight="1">
      <c r="B85" s="53"/>
      <c r="C85" s="53"/>
      <c r="D85" s="53"/>
      <c r="E85" s="532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</row>
    <row r="86" spans="2:29" ht="15" customHeight="1">
      <c r="B86" s="53"/>
      <c r="C86" s="53"/>
      <c r="D86" s="53"/>
      <c r="E86" s="532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</row>
    <row r="87" spans="2:29" ht="15" customHeight="1">
      <c r="B87" s="53"/>
      <c r="C87" s="53"/>
      <c r="D87" s="53"/>
      <c r="E87" s="532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</row>
    <row r="88" spans="2:29" ht="15" customHeight="1">
      <c r="B88" s="53"/>
      <c r="C88" s="53"/>
      <c r="D88" s="53"/>
      <c r="E88" s="532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</row>
    <row r="89" spans="2:29" ht="15" customHeight="1">
      <c r="B89" s="53"/>
      <c r="C89" s="53"/>
      <c r="D89" s="53"/>
      <c r="E89" s="532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</row>
    <row r="90" spans="2:29" ht="15" customHeight="1">
      <c r="B90" s="53"/>
      <c r="C90" s="53"/>
      <c r="D90" s="53"/>
      <c r="E90" s="532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</row>
    <row r="91" spans="2:29" ht="15" customHeight="1">
      <c r="B91" s="53"/>
      <c r="C91" s="53"/>
      <c r="D91" s="53"/>
      <c r="E91" s="532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</row>
    <row r="92" spans="2:29" ht="15" customHeight="1">
      <c r="B92" s="53"/>
      <c r="C92" s="53"/>
      <c r="D92" s="53"/>
      <c r="E92" s="532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</row>
    <row r="93" spans="2:29" ht="15" customHeight="1">
      <c r="B93" s="53"/>
      <c r="C93" s="53"/>
      <c r="D93" s="53"/>
      <c r="E93" s="532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</row>
    <row r="94" spans="2:29" ht="15" customHeight="1">
      <c r="B94" s="53"/>
      <c r="C94" s="53"/>
      <c r="D94" s="53"/>
      <c r="E94" s="532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</row>
    <row r="95" spans="2:29" ht="15" customHeight="1">
      <c r="B95" s="53"/>
      <c r="C95" s="53"/>
      <c r="D95" s="53"/>
      <c r="E95" s="532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</row>
    <row r="96" spans="2:29" ht="15" customHeight="1">
      <c r="B96" s="53"/>
      <c r="C96" s="53"/>
      <c r="D96" s="53"/>
      <c r="E96" s="532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</row>
    <row r="97" spans="2:29" ht="15" customHeight="1">
      <c r="B97" s="53"/>
      <c r="C97" s="53"/>
      <c r="D97" s="53"/>
      <c r="E97" s="532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</row>
    <row r="98" spans="2:29" ht="15" customHeight="1">
      <c r="B98" s="53"/>
      <c r="C98" s="53"/>
      <c r="D98" s="53"/>
      <c r="E98" s="532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</row>
    <row r="99" spans="2:29" ht="15" customHeight="1">
      <c r="B99" s="53"/>
      <c r="C99" s="53"/>
      <c r="D99" s="53"/>
      <c r="E99" s="532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</row>
    <row r="100" spans="2:29" ht="15" customHeight="1">
      <c r="B100" s="53"/>
      <c r="C100" s="53"/>
      <c r="D100" s="53"/>
      <c r="E100" s="532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</row>
    <row r="101" spans="2:29" ht="15" customHeight="1">
      <c r="B101" s="53"/>
      <c r="C101" s="53"/>
      <c r="D101" s="53"/>
      <c r="E101" s="532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</row>
    <row r="102" spans="2:29" ht="15" customHeight="1">
      <c r="B102" s="53"/>
      <c r="C102" s="53"/>
      <c r="D102" s="53"/>
      <c r="E102" s="532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</row>
    <row r="103" spans="2:29" ht="15" customHeight="1">
      <c r="B103" s="53"/>
      <c r="C103" s="53"/>
      <c r="D103" s="53"/>
      <c r="E103" s="532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</row>
    <row r="104" spans="2:29" ht="15" customHeight="1">
      <c r="B104" s="53"/>
      <c r="C104" s="53"/>
      <c r="D104" s="53"/>
      <c r="E104" s="532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</row>
    <row r="105" spans="2:29" ht="15" customHeight="1">
      <c r="B105" s="53"/>
      <c r="C105" s="53"/>
      <c r="D105" s="53"/>
      <c r="E105" s="532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</row>
    <row r="106" spans="2:29" ht="15" customHeight="1">
      <c r="B106" s="53"/>
      <c r="C106" s="53"/>
      <c r="D106" s="53"/>
      <c r="E106" s="532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</row>
    <row r="107" spans="2:29" ht="15" customHeight="1">
      <c r="B107" s="53"/>
      <c r="C107" s="53"/>
      <c r="D107" s="53"/>
      <c r="E107" s="532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</row>
    <row r="108" spans="2:29" ht="15" customHeight="1">
      <c r="B108" s="53"/>
      <c r="C108" s="53"/>
      <c r="D108" s="53"/>
      <c r="E108" s="532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</row>
    <row r="109" spans="2:29" ht="15" customHeight="1">
      <c r="B109" s="53"/>
      <c r="C109" s="53"/>
      <c r="D109" s="53"/>
      <c r="E109" s="532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</row>
    <row r="110" spans="2:29" ht="15" customHeight="1">
      <c r="B110" s="53"/>
      <c r="C110" s="53"/>
      <c r="D110" s="53"/>
      <c r="E110" s="532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</row>
    <row r="111" spans="2:29" ht="15" customHeight="1">
      <c r="B111" s="53"/>
      <c r="C111" s="53"/>
      <c r="D111" s="53"/>
      <c r="E111" s="532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</row>
    <row r="112" spans="2:29" ht="15" customHeight="1">
      <c r="B112" s="53"/>
      <c r="C112" s="53"/>
      <c r="D112" s="53"/>
      <c r="E112" s="532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</row>
    <row r="113" spans="2:29" ht="15" customHeight="1">
      <c r="B113" s="53"/>
      <c r="C113" s="53"/>
      <c r="D113" s="53"/>
      <c r="E113" s="532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</row>
    <row r="114" spans="2:29" ht="15" customHeight="1">
      <c r="B114" s="53"/>
      <c r="C114" s="53"/>
      <c r="D114" s="53"/>
      <c r="E114" s="532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</row>
    <row r="115" spans="2:29" ht="15" customHeight="1">
      <c r="B115" s="53"/>
      <c r="C115" s="53"/>
      <c r="D115" s="53"/>
      <c r="E115" s="532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</row>
    <row r="116" spans="2:29" ht="15" customHeight="1">
      <c r="B116" s="53"/>
      <c r="C116" s="53"/>
      <c r="D116" s="53"/>
      <c r="E116" s="532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</row>
    <row r="117" spans="2:29" ht="15" customHeight="1">
      <c r="B117" s="53"/>
      <c r="C117" s="53"/>
      <c r="D117" s="53"/>
      <c r="E117" s="532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</row>
    <row r="118" spans="2:29" ht="15" customHeight="1">
      <c r="B118" s="53"/>
      <c r="C118" s="53"/>
      <c r="D118" s="53"/>
      <c r="E118" s="532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</row>
    <row r="119" spans="2:29" ht="15" customHeight="1">
      <c r="B119" s="53"/>
      <c r="C119" s="53"/>
      <c r="D119" s="53"/>
      <c r="E119" s="532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</row>
    <row r="120" spans="2:29" ht="15" customHeight="1">
      <c r="B120" s="53"/>
      <c r="C120" s="53"/>
      <c r="D120" s="53"/>
      <c r="E120" s="532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</row>
    <row r="121" spans="2:29" ht="15" customHeight="1">
      <c r="B121" s="53"/>
      <c r="C121" s="53"/>
      <c r="D121" s="53"/>
      <c r="E121" s="532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</row>
    <row r="122" spans="2:29" ht="15" customHeight="1">
      <c r="B122" s="53"/>
      <c r="C122" s="53"/>
      <c r="D122" s="53"/>
      <c r="E122" s="532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</row>
    <row r="123" spans="2:29" ht="15" customHeight="1">
      <c r="B123" s="53"/>
      <c r="C123" s="53"/>
      <c r="D123" s="53"/>
      <c r="E123" s="532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</row>
    <row r="124" spans="2:29" ht="15" customHeight="1">
      <c r="B124" s="53"/>
      <c r="C124" s="53"/>
      <c r="D124" s="53"/>
      <c r="E124" s="532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</row>
    <row r="125" spans="2:29" ht="15" customHeight="1">
      <c r="B125" s="53"/>
      <c r="C125" s="53"/>
      <c r="D125" s="53"/>
      <c r="E125" s="532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</row>
    <row r="126" spans="2:29" ht="15" customHeight="1">
      <c r="B126" s="53"/>
      <c r="C126" s="53"/>
      <c r="D126" s="53"/>
      <c r="E126" s="532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</row>
    <row r="127" spans="2:29" ht="15" customHeight="1">
      <c r="B127" s="53"/>
      <c r="C127" s="53"/>
      <c r="D127" s="53"/>
      <c r="E127" s="532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</row>
    <row r="128" spans="2:29" ht="15" customHeight="1">
      <c r="B128" s="53"/>
      <c r="C128" s="53"/>
      <c r="D128" s="53"/>
      <c r="E128" s="532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</row>
    <row r="129" spans="2:29" ht="15" customHeight="1">
      <c r="B129" s="53"/>
      <c r="C129" s="53"/>
      <c r="D129" s="53"/>
      <c r="E129" s="532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</row>
    <row r="130" spans="2:29" ht="15" customHeight="1">
      <c r="B130" s="53"/>
      <c r="C130" s="53"/>
      <c r="D130" s="53"/>
      <c r="E130" s="532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</row>
    <row r="131" spans="2:29" ht="15" customHeight="1">
      <c r="B131" s="53"/>
      <c r="C131" s="53"/>
      <c r="D131" s="53"/>
      <c r="E131" s="532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</row>
    <row r="132" spans="2:29" ht="15" customHeight="1">
      <c r="B132" s="53"/>
      <c r="C132" s="53"/>
      <c r="D132" s="53"/>
      <c r="E132" s="532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</row>
    <row r="133" spans="2:29" ht="15" customHeight="1">
      <c r="B133" s="53"/>
      <c r="C133" s="53"/>
      <c r="D133" s="53"/>
      <c r="E133" s="532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</row>
    <row r="134" spans="2:29" ht="15" customHeight="1">
      <c r="B134" s="53"/>
      <c r="C134" s="53"/>
      <c r="D134" s="53"/>
      <c r="E134" s="532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</row>
    <row r="135" spans="2:29" ht="15" customHeight="1">
      <c r="B135" s="53"/>
      <c r="C135" s="53"/>
      <c r="D135" s="53"/>
      <c r="E135" s="532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</row>
    <row r="136" spans="2:29" ht="15" customHeight="1">
      <c r="B136" s="53"/>
      <c r="C136" s="53"/>
      <c r="D136" s="53"/>
      <c r="E136" s="532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</row>
    <row r="137" spans="2:29" ht="15" customHeight="1">
      <c r="B137" s="53"/>
      <c r="C137" s="53"/>
      <c r="D137" s="53"/>
      <c r="E137" s="532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</row>
    <row r="138" spans="2:29" ht="15" customHeight="1">
      <c r="B138" s="53"/>
      <c r="C138" s="53"/>
      <c r="D138" s="53"/>
      <c r="E138" s="532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</row>
    <row r="139" spans="2:29" ht="15" customHeight="1">
      <c r="B139" s="53"/>
      <c r="C139" s="53"/>
      <c r="D139" s="53"/>
      <c r="E139" s="532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</row>
    <row r="140" spans="2:29" ht="15" customHeight="1">
      <c r="B140" s="53"/>
      <c r="C140" s="53"/>
      <c r="D140" s="53"/>
      <c r="E140" s="532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</row>
    <row r="141" spans="2:29" ht="15" customHeight="1">
      <c r="B141" s="53"/>
      <c r="C141" s="53"/>
      <c r="D141" s="53"/>
      <c r="E141" s="532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</row>
    <row r="142" spans="2:29" ht="15" customHeight="1">
      <c r="B142" s="53"/>
      <c r="C142" s="53"/>
      <c r="D142" s="53"/>
      <c r="E142" s="532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</row>
    <row r="143" spans="2:29" ht="15" customHeight="1">
      <c r="B143" s="53"/>
      <c r="C143" s="53"/>
      <c r="D143" s="53"/>
      <c r="E143" s="532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</row>
    <row r="144" spans="2:29" ht="15" customHeight="1">
      <c r="B144" s="53"/>
      <c r="C144" s="53"/>
      <c r="D144" s="53"/>
      <c r="E144" s="532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</row>
    <row r="145" spans="2:29" ht="15" customHeight="1">
      <c r="B145" s="53"/>
      <c r="C145" s="53"/>
      <c r="D145" s="53"/>
      <c r="E145" s="532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</row>
    <row r="146" spans="2:29" ht="15" customHeight="1">
      <c r="B146" s="53"/>
      <c r="C146" s="53"/>
      <c r="D146" s="53"/>
      <c r="E146" s="532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</row>
    <row r="147" spans="2:29" ht="15" customHeight="1">
      <c r="B147" s="53"/>
      <c r="C147" s="53"/>
      <c r="D147" s="53"/>
      <c r="E147" s="532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</row>
    <row r="148" spans="2:29" ht="15" customHeight="1">
      <c r="B148" s="53"/>
      <c r="C148" s="53"/>
      <c r="D148" s="53"/>
      <c r="E148" s="532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</row>
    <row r="149" spans="2:29" ht="15" customHeight="1">
      <c r="B149" s="53"/>
      <c r="C149" s="53"/>
      <c r="D149" s="53"/>
      <c r="E149" s="532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</row>
    <row r="150" spans="2:29" ht="15" customHeight="1">
      <c r="B150" s="53"/>
      <c r="C150" s="53"/>
      <c r="D150" s="53"/>
      <c r="E150" s="532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</row>
    <row r="151" spans="2:29" ht="15" customHeight="1">
      <c r="B151" s="53"/>
      <c r="C151" s="53"/>
      <c r="D151" s="53"/>
      <c r="E151" s="532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</row>
    <row r="152" spans="2:29" ht="15" customHeight="1">
      <c r="B152" s="53"/>
      <c r="C152" s="53"/>
      <c r="D152" s="53"/>
      <c r="E152" s="532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</row>
    <row r="153" spans="2:29" ht="15" customHeight="1">
      <c r="B153" s="53"/>
      <c r="C153" s="53"/>
      <c r="D153" s="53"/>
      <c r="E153" s="532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</row>
    <row r="154" spans="2:29" ht="15" customHeight="1">
      <c r="B154" s="53"/>
      <c r="C154" s="53"/>
      <c r="D154" s="53"/>
      <c r="E154" s="532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</row>
    <row r="155" spans="2:29" ht="15" customHeight="1">
      <c r="B155" s="53"/>
      <c r="C155" s="53"/>
      <c r="D155" s="53"/>
      <c r="E155" s="532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</row>
    <row r="156" spans="2:29" ht="15" customHeight="1">
      <c r="B156" s="53"/>
      <c r="C156" s="53"/>
      <c r="D156" s="53"/>
      <c r="E156" s="532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</row>
    <row r="157" spans="2:29" ht="15" customHeight="1">
      <c r="B157" s="53"/>
      <c r="C157" s="53"/>
      <c r="D157" s="53"/>
      <c r="E157" s="532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</row>
    <row r="158" spans="2:29" ht="15" customHeight="1">
      <c r="B158" s="53"/>
      <c r="C158" s="53"/>
      <c r="D158" s="53"/>
      <c r="E158" s="532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</row>
    <row r="159" spans="2:29" ht="15" customHeight="1">
      <c r="B159" s="53"/>
      <c r="C159" s="53"/>
      <c r="D159" s="53"/>
      <c r="E159" s="532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</row>
    <row r="160" spans="2:29" ht="15" customHeight="1">
      <c r="B160" s="53"/>
      <c r="C160" s="53"/>
      <c r="D160" s="53"/>
      <c r="E160" s="532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</row>
    <row r="161" spans="2:29" ht="15" customHeight="1">
      <c r="B161" s="53"/>
      <c r="C161" s="53"/>
      <c r="D161" s="53"/>
      <c r="E161" s="532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</row>
    <row r="162" spans="2:29" ht="15" customHeight="1">
      <c r="B162" s="53"/>
      <c r="C162" s="53"/>
      <c r="D162" s="53"/>
      <c r="E162" s="532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</row>
    <row r="163" spans="2:29" ht="15" customHeight="1">
      <c r="B163" s="53"/>
      <c r="C163" s="53"/>
      <c r="D163" s="53"/>
      <c r="E163" s="532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</row>
    <row r="164" spans="2:29" ht="15" customHeight="1">
      <c r="B164" s="53"/>
      <c r="C164" s="53"/>
      <c r="D164" s="53"/>
      <c r="E164" s="532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</row>
    <row r="165" spans="2:29" ht="15" customHeight="1">
      <c r="B165" s="53"/>
      <c r="C165" s="53"/>
      <c r="D165" s="53"/>
      <c r="E165" s="532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</row>
    <row r="166" spans="2:29" ht="15" customHeight="1"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</row>
    <row r="167" spans="2:29" ht="15" customHeight="1"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</row>
    <row r="168" spans="2:29" ht="15" customHeight="1"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</row>
    <row r="169" spans="2:29" ht="15" customHeight="1"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</row>
    <row r="170" spans="2:29" ht="15" customHeight="1"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</row>
    <row r="171" spans="2:29" ht="15" customHeight="1"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</row>
    <row r="172" spans="2:29" ht="15" customHeight="1"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</row>
    <row r="173" spans="2:29" ht="15" customHeight="1"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</row>
    <row r="174" spans="2:29" ht="15" customHeight="1"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</row>
    <row r="175" spans="2:29" ht="15" customHeight="1"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</row>
    <row r="176" spans="2:29" ht="15" customHeight="1"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</row>
    <row r="177" spans="9:29" ht="15" customHeight="1"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</row>
    <row r="178" spans="9:29" ht="15" customHeight="1"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</row>
    <row r="179" spans="9:29" ht="15" customHeight="1"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</row>
    <row r="180" spans="9:29" ht="15" customHeight="1"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</row>
    <row r="181" spans="9:29" ht="15" customHeight="1"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</row>
    <row r="182" spans="9:29" ht="15" customHeight="1"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</row>
    <row r="183" spans="9:29" ht="15" customHeight="1"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</row>
    <row r="184" spans="9:29" ht="15" customHeight="1"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</row>
    <row r="185" spans="9:29" ht="15" customHeight="1"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</row>
    <row r="186" spans="9:29" ht="15" customHeight="1"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</row>
    <row r="187" spans="9:29" ht="15" customHeight="1"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</row>
    <row r="188" spans="9:29" ht="15" customHeight="1"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</row>
    <row r="189" spans="9:29" ht="15" customHeight="1"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</row>
    <row r="190" spans="9:29" ht="15" customHeight="1"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</row>
    <row r="191" spans="9:29" ht="15" customHeight="1"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</row>
    <row r="192" spans="9:29" ht="15" customHeight="1"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</row>
    <row r="193" spans="9:29" ht="15" customHeight="1"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</row>
    <row r="194" spans="9:29" ht="15" customHeight="1"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</row>
    <row r="195" spans="9:29" ht="15" customHeight="1"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</row>
    <row r="196" spans="9:29" ht="15" customHeight="1"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</row>
    <row r="197" spans="9:29" ht="15" customHeight="1"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</row>
    <row r="198" spans="9:29" ht="15" customHeight="1"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</row>
    <row r="199" spans="9:29" ht="15" customHeight="1"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</row>
    <row r="200" spans="9:29" ht="15" customHeight="1"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</row>
    <row r="201" spans="9:29" ht="15" customHeight="1"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</row>
    <row r="202" spans="9:29" ht="15" customHeight="1"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</row>
    <row r="203" spans="9:29" ht="15" customHeight="1"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</row>
    <row r="204" spans="9:29" ht="15" customHeight="1"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</row>
    <row r="205" spans="9:29" ht="15" customHeight="1"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</row>
    <row r="206" spans="9:29" ht="15" customHeight="1"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</row>
    <row r="207" spans="9:29" ht="15" customHeight="1"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</row>
    <row r="208" spans="9:29" ht="15" customHeight="1"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</row>
    <row r="209" spans="9:29" ht="15" customHeight="1"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</row>
    <row r="210" spans="9:29" ht="15" customHeight="1"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</row>
    <row r="211" spans="9:29" ht="15" customHeight="1"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</row>
    <row r="212" spans="9:29" ht="15" customHeight="1"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</row>
    <row r="213" spans="9:29" ht="15" customHeight="1"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</row>
    <row r="214" spans="9:29" ht="15" customHeight="1"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</row>
    <row r="215" spans="9:29" ht="15" customHeight="1"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</row>
    <row r="216" spans="9:29" ht="15" customHeight="1"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</row>
    <row r="217" spans="9:29" ht="15" customHeight="1"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</row>
    <row r="218" spans="9:29" ht="15" customHeight="1"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</row>
    <row r="219" spans="9:29" ht="15" customHeight="1"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</row>
    <row r="220" spans="9:29" ht="15" customHeight="1"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</row>
    <row r="221" spans="9:29" ht="15" customHeight="1"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</row>
    <row r="222" spans="9:29" ht="15" customHeight="1"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</row>
    <row r="223" spans="9:29" ht="15" customHeight="1"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</row>
    <row r="224" spans="9:29" ht="15" customHeight="1"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</row>
    <row r="225" spans="9:29" ht="15" customHeight="1"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</row>
    <row r="226" spans="9:29" ht="15" customHeight="1"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</row>
    <row r="227" spans="9:29" ht="15" customHeight="1"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</row>
    <row r="228" spans="9:29" ht="15" customHeight="1"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</row>
    <row r="229" spans="9:29" ht="15" customHeight="1"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</row>
    <row r="230" spans="9:29" ht="15" customHeight="1"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</row>
    <row r="231" spans="9:29" ht="15" customHeight="1"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</row>
    <row r="232" spans="9:29" ht="15" customHeight="1"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</row>
    <row r="233" spans="9:29" ht="15" customHeight="1"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</row>
    <row r="234" spans="9:29" ht="15" customHeight="1"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</row>
    <row r="235" spans="9:29" ht="15" customHeight="1"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</row>
    <row r="236" spans="9:29" ht="15" customHeight="1"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</row>
    <row r="237" spans="9:29" ht="15" customHeight="1"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</row>
    <row r="238" spans="9:29" ht="15" customHeight="1"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</row>
    <row r="239" spans="9:29" ht="15" customHeight="1"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</row>
    <row r="240" spans="9:29" ht="15" customHeight="1"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</row>
    <row r="241" spans="9:29" ht="15" customHeight="1"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</row>
    <row r="242" spans="9:29" ht="15" customHeight="1"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</row>
    <row r="243" spans="9:29" ht="15" customHeight="1"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</row>
    <row r="244" spans="9:29" ht="15" customHeight="1"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</row>
    <row r="245" spans="9:29" ht="15" customHeight="1"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</row>
    <row r="246" spans="9:29" ht="15" customHeight="1"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</row>
    <row r="247" spans="9:29" ht="15" customHeight="1"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</row>
    <row r="248" spans="9:29" ht="15" customHeight="1"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</row>
    <row r="249" spans="9:29" ht="15" customHeight="1"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</row>
    <row r="250" spans="9:29" ht="15" customHeight="1"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</row>
    <row r="251" spans="9:29" ht="15" customHeight="1"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</row>
    <row r="252" spans="9:29" ht="15" customHeight="1"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</row>
    <row r="253" spans="9:29" ht="15" customHeight="1"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</row>
    <row r="254" spans="9:29" ht="15" customHeight="1"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</row>
    <row r="255" spans="9:29" ht="15" customHeight="1"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</row>
    <row r="256" spans="9:29" ht="15" customHeight="1"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</row>
    <row r="257" spans="9:29" ht="15" customHeight="1"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</row>
    <row r="258" spans="9:29" ht="15" customHeight="1"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</row>
    <row r="259" spans="9:29" ht="15" customHeight="1"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</row>
    <row r="260" spans="9:29" ht="15" customHeight="1"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</row>
    <row r="261" spans="9:29" ht="15" customHeight="1"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</row>
    <row r="262" spans="9:29" ht="15" customHeight="1"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</row>
    <row r="263" spans="9:29" ht="15" customHeight="1"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</row>
    <row r="264" spans="9:29" ht="15" customHeight="1"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</row>
    <row r="265" spans="9:29" ht="15" customHeight="1"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</row>
    <row r="266" spans="9:29" ht="15" customHeight="1"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</row>
    <row r="267" spans="9:29" ht="15" customHeight="1"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</row>
    <row r="268" spans="9:29" ht="15" customHeight="1"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</row>
    <row r="269" spans="9:29" ht="15" customHeight="1"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</row>
    <row r="270" spans="9:29" ht="15" customHeight="1"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</row>
    <row r="271" spans="9:29" ht="15" customHeight="1"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</row>
    <row r="272" spans="9:29" ht="15" customHeight="1"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</row>
    <row r="273" spans="9:29" ht="15" customHeight="1"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</row>
    <row r="274" spans="9:29" ht="15" customHeight="1"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</row>
    <row r="275" spans="9:29" ht="15" customHeight="1"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</row>
    <row r="276" spans="9:29" ht="15" customHeight="1"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</row>
    <row r="277" spans="9:29" ht="15" customHeight="1"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</row>
    <row r="278" spans="9:29" ht="15" customHeight="1"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</row>
    <row r="279" spans="9:29" ht="15" customHeight="1"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</row>
    <row r="280" spans="9:29" ht="15" customHeight="1"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</row>
    <row r="281" spans="9:29" ht="15" customHeight="1"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</row>
    <row r="282" spans="9:29" ht="15" customHeight="1"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</row>
    <row r="283" spans="9:29" ht="15" customHeight="1"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</row>
    <row r="284" spans="9:29" ht="15" customHeight="1"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</row>
    <row r="285" spans="9:29" ht="15" customHeight="1"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</row>
    <row r="286" spans="9:29" ht="15" customHeight="1"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</row>
    <row r="287" spans="9:29" ht="15" customHeight="1"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</row>
    <row r="288" spans="9:29" ht="15" customHeight="1"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</row>
    <row r="289" spans="9:29" ht="15" customHeight="1"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</row>
    <row r="290" spans="9:29" ht="15" customHeight="1"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</row>
    <row r="291" spans="9:29" ht="15" customHeight="1"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</row>
    <row r="292" spans="9:29" ht="15" customHeight="1"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</row>
    <row r="293" spans="9:29" ht="15" customHeight="1"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</row>
    <row r="294" spans="9:29" ht="15" customHeight="1"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</row>
    <row r="295" spans="9:29" ht="15" customHeight="1"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</row>
    <row r="296" spans="9:29" ht="15" customHeight="1"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</row>
    <row r="297" spans="9:29" ht="15" customHeight="1"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</row>
    <row r="298" spans="9:29" ht="15" customHeight="1"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</row>
    <row r="299" spans="9:29" ht="15" customHeight="1"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</row>
    <row r="300" spans="9:29" ht="15" customHeight="1"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</row>
    <row r="301" spans="9:29" ht="15" customHeight="1"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</row>
    <row r="302" spans="9:29" ht="15" customHeight="1"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</row>
  </sheetData>
  <mergeCells count="4">
    <mergeCell ref="B1:G4"/>
    <mergeCell ref="B5:G5"/>
    <mergeCell ref="B6:G6"/>
    <mergeCell ref="B10:G10"/>
  </mergeCells>
  <phoneticPr fontId="0" type="noConversion"/>
  <pageMargins left="0.56999999999999995" right="0.19" top="0.35433070866141736" bottom="0.51181102362204722" header="0.39370078740157483" footer="0.31496062992125984"/>
  <pageSetup paperSize="9" scale="88" orientation="landscape" r:id="rId1"/>
  <headerFooter alignWithMargins="0"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7"/>
  <dimension ref="A1:T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20" ht="13.5" thickBot="1"/>
    <row r="2" spans="1:20" s="94" customFormat="1" ht="20.100000000000001" customHeight="1" thickTop="1" thickBot="1">
      <c r="A2" s="354"/>
      <c r="B2" s="617" t="s">
        <v>169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20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20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20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20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20" s="2" customFormat="1" ht="12.95" customHeight="1">
      <c r="A7" s="260"/>
      <c r="B7" s="6" t="s">
        <v>143</v>
      </c>
      <c r="C7" s="7" t="s">
        <v>145</v>
      </c>
      <c r="D7" s="7" t="s">
        <v>117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20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2209230</v>
      </c>
      <c r="I8" s="194">
        <f t="shared" si="0"/>
        <v>0</v>
      </c>
      <c r="J8" s="362">
        <f t="shared" si="0"/>
        <v>2209230</v>
      </c>
      <c r="K8" s="194">
        <f t="shared" ref="K8:M8" si="1">SUM(K9:K12)</f>
        <v>2183230</v>
      </c>
      <c r="L8" s="194">
        <f t="shared" si="1"/>
        <v>0</v>
      </c>
      <c r="M8" s="362">
        <f t="shared" si="1"/>
        <v>2183230</v>
      </c>
      <c r="N8" s="194">
        <f t="shared" si="0"/>
        <v>2177447</v>
      </c>
      <c r="O8" s="194">
        <f t="shared" si="0"/>
        <v>0</v>
      </c>
      <c r="P8" s="362">
        <f t="shared" si="0"/>
        <v>2177447</v>
      </c>
      <c r="Q8" s="324">
        <f>IF(M8=0,"",P8/M8*100)</f>
        <v>99.735117234556142</v>
      </c>
    </row>
    <row r="9" spans="1:20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1812050</v>
      </c>
      <c r="I9" s="193">
        <v>0</v>
      </c>
      <c r="J9" s="363">
        <f>SUM(H9:I9)</f>
        <v>1812050</v>
      </c>
      <c r="K9" s="193">
        <v>1798050</v>
      </c>
      <c r="L9" s="193">
        <v>0</v>
      </c>
      <c r="M9" s="363">
        <f>SUM(K9:L9)</f>
        <v>1798050</v>
      </c>
      <c r="N9" s="193">
        <v>1792429</v>
      </c>
      <c r="O9" s="193">
        <v>0</v>
      </c>
      <c r="P9" s="363">
        <f>SUM(N9:O9)</f>
        <v>1792429</v>
      </c>
      <c r="Q9" s="325">
        <f t="shared" ref="Q9:Q57" si="2">IF(M9=0,"",P9/M9*100)</f>
        <v>99.687383554406168</v>
      </c>
      <c r="R9" s="58"/>
      <c r="T9" s="57"/>
    </row>
    <row r="10" spans="1:20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397180</v>
      </c>
      <c r="I10" s="193">
        <v>0</v>
      </c>
      <c r="J10" s="363">
        <f t="shared" ref="J10:J11" si="3">SUM(H10:I10)</f>
        <v>397180</v>
      </c>
      <c r="K10" s="193">
        <v>385180</v>
      </c>
      <c r="L10" s="193">
        <v>0</v>
      </c>
      <c r="M10" s="363">
        <f t="shared" ref="M10:M11" si="4">SUM(K10:L10)</f>
        <v>385180</v>
      </c>
      <c r="N10" s="193">
        <v>385018</v>
      </c>
      <c r="O10" s="193">
        <v>0</v>
      </c>
      <c r="P10" s="363">
        <f t="shared" ref="P10:P11" si="5">SUM(N10:O10)</f>
        <v>385018</v>
      </c>
      <c r="Q10" s="325">
        <f t="shared" si="2"/>
        <v>99.957941741523442</v>
      </c>
      <c r="R10" s="58"/>
      <c r="S10" s="57"/>
    </row>
    <row r="11" spans="1:20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20" ht="12.95" customHeight="1">
      <c r="B12" s="10"/>
      <c r="C12" s="11"/>
      <c r="D12" s="11"/>
      <c r="E12" s="284"/>
      <c r="F12" s="310"/>
      <c r="G12" s="18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</row>
    <row r="13" spans="1:20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197670</v>
      </c>
      <c r="I13" s="194">
        <f t="shared" si="6"/>
        <v>0</v>
      </c>
      <c r="J13" s="362">
        <f t="shared" si="6"/>
        <v>197670</v>
      </c>
      <c r="K13" s="194">
        <f t="shared" si="6"/>
        <v>197670</v>
      </c>
      <c r="L13" s="194">
        <f t="shared" si="6"/>
        <v>0</v>
      </c>
      <c r="M13" s="362">
        <f t="shared" si="6"/>
        <v>197670</v>
      </c>
      <c r="N13" s="194">
        <f t="shared" si="6"/>
        <v>195651</v>
      </c>
      <c r="O13" s="194">
        <f t="shared" si="6"/>
        <v>0</v>
      </c>
      <c r="P13" s="362">
        <f t="shared" si="6"/>
        <v>195651</v>
      </c>
      <c r="Q13" s="324">
        <f t="shared" si="2"/>
        <v>98.978600698133263</v>
      </c>
      <c r="R13" s="259" t="str">
        <f t="shared" ref="R13:R33" si="7">IF(Q13&lt;=100,"","PR")</f>
        <v/>
      </c>
    </row>
    <row r="14" spans="1:20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v>197670</v>
      </c>
      <c r="I14" s="193">
        <v>0</v>
      </c>
      <c r="J14" s="363">
        <f>SUM(H14:I14)</f>
        <v>197670</v>
      </c>
      <c r="K14" s="193">
        <v>197670</v>
      </c>
      <c r="L14" s="193">
        <v>0</v>
      </c>
      <c r="M14" s="363">
        <f>SUM(K14:L14)</f>
        <v>197670</v>
      </c>
      <c r="N14" s="193">
        <v>195651</v>
      </c>
      <c r="O14" s="193">
        <v>0</v>
      </c>
      <c r="P14" s="363">
        <f>SUM(N14:O14)</f>
        <v>195651</v>
      </c>
      <c r="Q14" s="325">
        <f t="shared" si="2"/>
        <v>98.978600698133263</v>
      </c>
      <c r="R14" s="259" t="str">
        <f t="shared" si="7"/>
        <v/>
      </c>
    </row>
    <row r="15" spans="1:20" ht="12.95" customHeight="1">
      <c r="B15" s="10"/>
      <c r="C15" s="11"/>
      <c r="D15" s="11"/>
      <c r="E15" s="284"/>
      <c r="F15" s="310"/>
      <c r="G15" s="11"/>
      <c r="H15" s="258"/>
      <c r="I15" s="258"/>
      <c r="J15" s="364"/>
      <c r="K15" s="258"/>
      <c r="L15" s="258"/>
      <c r="M15" s="364"/>
      <c r="N15" s="258"/>
      <c r="O15" s="258"/>
      <c r="P15" s="364"/>
      <c r="Q15" s="325" t="str">
        <f t="shared" si="2"/>
        <v/>
      </c>
      <c r="R15" s="259"/>
    </row>
    <row r="16" spans="1:20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210000</v>
      </c>
      <c r="I16" s="271">
        <f t="shared" si="8"/>
        <v>0</v>
      </c>
      <c r="J16" s="365">
        <f t="shared" si="8"/>
        <v>210000</v>
      </c>
      <c r="K16" s="271">
        <f t="shared" ref="K16:M16" si="9">SUM(K17:K26)</f>
        <v>210000</v>
      </c>
      <c r="L16" s="271">
        <f t="shared" si="9"/>
        <v>0</v>
      </c>
      <c r="M16" s="365">
        <f t="shared" si="9"/>
        <v>210000</v>
      </c>
      <c r="N16" s="271">
        <f t="shared" si="8"/>
        <v>195033</v>
      </c>
      <c r="O16" s="271">
        <f t="shared" si="8"/>
        <v>0</v>
      </c>
      <c r="P16" s="365">
        <f t="shared" si="8"/>
        <v>195033</v>
      </c>
      <c r="Q16" s="324">
        <f t="shared" si="2"/>
        <v>92.872857142857143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0">
        <v>9500</v>
      </c>
      <c r="I17" s="340">
        <v>0</v>
      </c>
      <c r="J17" s="363">
        <f t="shared" ref="J17:J26" si="10">SUM(H17:I17)</f>
        <v>9500</v>
      </c>
      <c r="K17" s="340">
        <v>9500</v>
      </c>
      <c r="L17" s="340">
        <v>0</v>
      </c>
      <c r="M17" s="363">
        <f t="shared" ref="M17:M26" si="11">SUM(K17:L17)</f>
        <v>9500</v>
      </c>
      <c r="N17" s="340">
        <v>6908</v>
      </c>
      <c r="O17" s="340">
        <v>0</v>
      </c>
      <c r="P17" s="363">
        <f t="shared" ref="P17:P26" si="12">SUM(N17:O17)</f>
        <v>6908</v>
      </c>
      <c r="Q17" s="325">
        <f t="shared" si="2"/>
        <v>72.715789473684211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84000</v>
      </c>
      <c r="I18" s="340">
        <v>0</v>
      </c>
      <c r="J18" s="363">
        <f t="shared" si="10"/>
        <v>84000</v>
      </c>
      <c r="K18" s="340">
        <v>84000</v>
      </c>
      <c r="L18" s="340">
        <v>0</v>
      </c>
      <c r="M18" s="363">
        <f t="shared" si="11"/>
        <v>84000</v>
      </c>
      <c r="N18" s="340">
        <v>82847</v>
      </c>
      <c r="O18" s="340">
        <v>0</v>
      </c>
      <c r="P18" s="363">
        <f t="shared" si="12"/>
        <v>82847</v>
      </c>
      <c r="Q18" s="325">
        <f t="shared" si="2"/>
        <v>98.627380952380946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0">
        <v>9200</v>
      </c>
      <c r="I19" s="340">
        <v>0</v>
      </c>
      <c r="J19" s="363">
        <f t="shared" si="10"/>
        <v>9200</v>
      </c>
      <c r="K19" s="340">
        <v>9200</v>
      </c>
      <c r="L19" s="340">
        <v>0</v>
      </c>
      <c r="M19" s="363">
        <f t="shared" si="11"/>
        <v>9200</v>
      </c>
      <c r="N19" s="340">
        <v>9133</v>
      </c>
      <c r="O19" s="340">
        <v>0</v>
      </c>
      <c r="P19" s="363">
        <f t="shared" si="12"/>
        <v>9133</v>
      </c>
      <c r="Q19" s="325">
        <f t="shared" si="2"/>
        <v>99.271739130434781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2">
        <v>20300</v>
      </c>
      <c r="I20" s="342">
        <v>0</v>
      </c>
      <c r="J20" s="363">
        <f t="shared" si="10"/>
        <v>20300</v>
      </c>
      <c r="K20" s="342">
        <v>20300</v>
      </c>
      <c r="L20" s="342">
        <v>0</v>
      </c>
      <c r="M20" s="363">
        <f t="shared" si="11"/>
        <v>20300</v>
      </c>
      <c r="N20" s="342">
        <v>17644</v>
      </c>
      <c r="O20" s="342">
        <v>0</v>
      </c>
      <c r="P20" s="363">
        <f t="shared" si="12"/>
        <v>17644</v>
      </c>
      <c r="Q20" s="325">
        <f t="shared" si="2"/>
        <v>86.916256157635459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2">
        <v>1500</v>
      </c>
      <c r="I21" s="342">
        <v>0</v>
      </c>
      <c r="J21" s="363">
        <f t="shared" si="10"/>
        <v>1500</v>
      </c>
      <c r="K21" s="342">
        <v>1500</v>
      </c>
      <c r="L21" s="342">
        <v>0</v>
      </c>
      <c r="M21" s="363">
        <f t="shared" si="11"/>
        <v>1500</v>
      </c>
      <c r="N21" s="342">
        <v>980</v>
      </c>
      <c r="O21" s="342">
        <v>0</v>
      </c>
      <c r="P21" s="363">
        <f t="shared" si="12"/>
        <v>980</v>
      </c>
      <c r="Q21" s="325">
        <f t="shared" si="2"/>
        <v>65.333333333333329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2">
        <v>0</v>
      </c>
      <c r="I22" s="342">
        <v>0</v>
      </c>
      <c r="J22" s="363">
        <f t="shared" si="10"/>
        <v>0</v>
      </c>
      <c r="K22" s="342">
        <v>0</v>
      </c>
      <c r="L22" s="342">
        <v>0</v>
      </c>
      <c r="M22" s="363">
        <f t="shared" si="11"/>
        <v>0</v>
      </c>
      <c r="N22" s="342">
        <v>0</v>
      </c>
      <c r="O22" s="342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2">
        <v>22500</v>
      </c>
      <c r="I23" s="342">
        <v>0</v>
      </c>
      <c r="J23" s="363">
        <f t="shared" si="10"/>
        <v>22500</v>
      </c>
      <c r="K23" s="342">
        <v>22500</v>
      </c>
      <c r="L23" s="342">
        <v>0</v>
      </c>
      <c r="M23" s="363">
        <f t="shared" si="11"/>
        <v>22500</v>
      </c>
      <c r="N23" s="342">
        <v>20134</v>
      </c>
      <c r="O23" s="342">
        <v>0</v>
      </c>
      <c r="P23" s="363">
        <f t="shared" si="12"/>
        <v>20134</v>
      </c>
      <c r="Q23" s="325">
        <f t="shared" si="2"/>
        <v>89.484444444444449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2">
        <v>0</v>
      </c>
      <c r="I24" s="342">
        <v>0</v>
      </c>
      <c r="J24" s="363">
        <f t="shared" si="10"/>
        <v>0</v>
      </c>
      <c r="K24" s="342">
        <v>0</v>
      </c>
      <c r="L24" s="342">
        <v>0</v>
      </c>
      <c r="M24" s="363">
        <f t="shared" si="11"/>
        <v>0</v>
      </c>
      <c r="N24" s="342">
        <v>0</v>
      </c>
      <c r="O24" s="342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63000</v>
      </c>
      <c r="I25" s="342">
        <v>0</v>
      </c>
      <c r="J25" s="363">
        <f t="shared" si="10"/>
        <v>63000</v>
      </c>
      <c r="K25" s="342">
        <v>63000</v>
      </c>
      <c r="L25" s="342">
        <v>0</v>
      </c>
      <c r="M25" s="363">
        <f t="shared" si="11"/>
        <v>63000</v>
      </c>
      <c r="N25" s="342">
        <v>57387</v>
      </c>
      <c r="O25" s="342">
        <v>0</v>
      </c>
      <c r="P25" s="363">
        <f t="shared" si="12"/>
        <v>57387</v>
      </c>
      <c r="Q25" s="325">
        <f t="shared" si="2"/>
        <v>91.090476190476181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39">
        <v>0</v>
      </c>
      <c r="I26" s="339">
        <v>0</v>
      </c>
      <c r="J26" s="363">
        <f t="shared" si="10"/>
        <v>0</v>
      </c>
      <c r="K26" s="339">
        <v>0</v>
      </c>
      <c r="L26" s="339">
        <v>0</v>
      </c>
      <c r="M26" s="363">
        <f t="shared" si="11"/>
        <v>0</v>
      </c>
      <c r="N26" s="339">
        <v>0</v>
      </c>
      <c r="O26" s="339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258"/>
      <c r="I27" s="258"/>
      <c r="J27" s="364"/>
      <c r="K27" s="258"/>
      <c r="L27" s="258"/>
      <c r="M27" s="364"/>
      <c r="N27" s="258"/>
      <c r="O27" s="258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SUM(H29:H31)</f>
        <v>24000</v>
      </c>
      <c r="I28" s="273">
        <f t="shared" si="13"/>
        <v>9730</v>
      </c>
      <c r="J28" s="365">
        <f t="shared" si="13"/>
        <v>33730</v>
      </c>
      <c r="K28" s="273">
        <f t="shared" ref="K28:M28" si="14">SUM(K29:K31)</f>
        <v>24000</v>
      </c>
      <c r="L28" s="273">
        <f t="shared" si="14"/>
        <v>9730</v>
      </c>
      <c r="M28" s="365">
        <f t="shared" si="14"/>
        <v>33730</v>
      </c>
      <c r="N28" s="273">
        <f t="shared" si="13"/>
        <v>15374</v>
      </c>
      <c r="O28" s="273">
        <f t="shared" si="13"/>
        <v>9724</v>
      </c>
      <c r="P28" s="365">
        <f t="shared" si="13"/>
        <v>25098</v>
      </c>
      <c r="Q28" s="324">
        <f t="shared" si="2"/>
        <v>74.408538393121844</v>
      </c>
      <c r="R28" s="259" t="str">
        <f t="shared" si="7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58">
        <v>7000</v>
      </c>
      <c r="I29" s="258">
        <v>0</v>
      </c>
      <c r="J29" s="363">
        <f t="shared" ref="J29:J30" si="15">SUM(H29:I29)</f>
        <v>7000</v>
      </c>
      <c r="K29" s="258">
        <v>7000</v>
      </c>
      <c r="L29" s="258">
        <v>0</v>
      </c>
      <c r="M29" s="363">
        <f t="shared" ref="M29:M30" si="16">SUM(K29:L29)</f>
        <v>7000</v>
      </c>
      <c r="N29" s="258">
        <v>5371</v>
      </c>
      <c r="O29" s="258">
        <v>0</v>
      </c>
      <c r="P29" s="363">
        <f t="shared" ref="P29:P30" si="17">SUM(N29:O29)</f>
        <v>5371</v>
      </c>
      <c r="Q29" s="325">
        <f t="shared" si="2"/>
        <v>76.728571428571428</v>
      </c>
      <c r="R29" s="259" t="str">
        <f t="shared" si="7"/>
        <v/>
      </c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58">
        <v>17000</v>
      </c>
      <c r="I30" s="258">
        <v>9730</v>
      </c>
      <c r="J30" s="363">
        <f t="shared" si="15"/>
        <v>26730</v>
      </c>
      <c r="K30" s="258">
        <v>17000</v>
      </c>
      <c r="L30" s="258">
        <v>9730</v>
      </c>
      <c r="M30" s="363">
        <f t="shared" si="16"/>
        <v>26730</v>
      </c>
      <c r="N30" s="258">
        <f>19727-9724</f>
        <v>10003</v>
      </c>
      <c r="O30" s="258">
        <v>9724</v>
      </c>
      <c r="P30" s="363">
        <f t="shared" si="17"/>
        <v>19727</v>
      </c>
      <c r="Q30" s="325">
        <f t="shared" si="2"/>
        <v>73.800972689861581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8"/>
      <c r="H31" s="258"/>
      <c r="I31" s="258"/>
      <c r="J31" s="364"/>
      <c r="K31" s="258"/>
      <c r="L31" s="258"/>
      <c r="M31" s="364"/>
      <c r="N31" s="258"/>
      <c r="O31" s="258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56" t="s">
        <v>803</v>
      </c>
      <c r="I32" s="256"/>
      <c r="J32" s="367" t="s">
        <v>803</v>
      </c>
      <c r="K32" s="256"/>
      <c r="L32" s="256"/>
      <c r="M32" s="367"/>
      <c r="N32" s="256" t="s">
        <v>844</v>
      </c>
      <c r="O32" s="256"/>
      <c r="P32" s="367" t="s">
        <v>844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2640900</v>
      </c>
      <c r="I33" s="266">
        <f t="shared" si="18"/>
        <v>9730</v>
      </c>
      <c r="J33" s="365">
        <f t="shared" si="18"/>
        <v>2650630</v>
      </c>
      <c r="K33" s="266">
        <f t="shared" ref="K33:M33" si="19">K8+K13+K16+K28</f>
        <v>2614900</v>
      </c>
      <c r="L33" s="266">
        <f t="shared" si="19"/>
        <v>9730</v>
      </c>
      <c r="M33" s="365">
        <f t="shared" si="19"/>
        <v>2624630</v>
      </c>
      <c r="N33" s="266">
        <f t="shared" si="18"/>
        <v>2583505</v>
      </c>
      <c r="O33" s="266">
        <f t="shared" si="18"/>
        <v>9724</v>
      </c>
      <c r="P33" s="365">
        <f t="shared" si="18"/>
        <v>2593229</v>
      </c>
      <c r="Q33" s="324">
        <f t="shared" si="2"/>
        <v>98.803602793536612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16"/>
      <c r="I36" s="16"/>
      <c r="J36" s="372"/>
      <c r="K36" s="16"/>
      <c r="L36" s="16"/>
      <c r="M36" s="372"/>
      <c r="N36" s="16"/>
      <c r="O36" s="16"/>
      <c r="P36" s="372"/>
      <c r="Q36" s="327" t="str">
        <f t="shared" si="2"/>
        <v/>
      </c>
      <c r="R36" s="259"/>
    </row>
    <row r="37" spans="1:18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8" ht="12.95" customHeight="1"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B44" s="50"/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B45" s="50"/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0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0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0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0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0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0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0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0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/>
    </row>
    <row r="71" spans="5:18" ht="14.25">
      <c r="E71" s="286"/>
      <c r="F71" s="312"/>
      <c r="J71" s="369"/>
      <c r="M71" s="369"/>
      <c r="P71" s="369"/>
      <c r="R71" s="259" t="str">
        <f t="shared" ref="R71" si="21">IF(Q71&lt;100,"","PR")</f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8"/>
  <dimension ref="A1:S96"/>
  <sheetViews>
    <sheetView topLeftCell="E1"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170</v>
      </c>
      <c r="C2" s="618"/>
      <c r="D2" s="618"/>
      <c r="E2" s="618"/>
      <c r="F2" s="618"/>
      <c r="G2" s="618"/>
      <c r="H2" s="640"/>
      <c r="I2" s="640"/>
      <c r="J2" s="640"/>
      <c r="K2" s="640"/>
      <c r="L2" s="640"/>
      <c r="M2" s="640"/>
      <c r="N2" s="640"/>
      <c r="O2" s="640"/>
      <c r="P2" s="640"/>
      <c r="Q2" s="641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143</v>
      </c>
      <c r="C7" s="7" t="s">
        <v>145</v>
      </c>
      <c r="D7" s="7" t="s">
        <v>124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623490</v>
      </c>
      <c r="I8" s="194">
        <f t="shared" si="0"/>
        <v>0</v>
      </c>
      <c r="J8" s="362">
        <f t="shared" si="0"/>
        <v>623490</v>
      </c>
      <c r="K8" s="194">
        <f t="shared" ref="K8:M8" si="1">SUM(K9:K12)</f>
        <v>623490</v>
      </c>
      <c r="L8" s="194">
        <f t="shared" si="1"/>
        <v>0</v>
      </c>
      <c r="M8" s="362">
        <f t="shared" si="1"/>
        <v>623490</v>
      </c>
      <c r="N8" s="194">
        <f t="shared" si="0"/>
        <v>618191</v>
      </c>
      <c r="O8" s="194">
        <f t="shared" si="0"/>
        <v>0</v>
      </c>
      <c r="P8" s="362">
        <f t="shared" si="0"/>
        <v>618191</v>
      </c>
      <c r="Q8" s="324">
        <f>IF(M8=0,"",P8/M8*100)</f>
        <v>99.150106657684972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510060</v>
      </c>
      <c r="I9" s="196">
        <v>0</v>
      </c>
      <c r="J9" s="363">
        <f>SUM(H9:I9)</f>
        <v>510060</v>
      </c>
      <c r="K9" s="196">
        <f>510060+520</f>
        <v>510580</v>
      </c>
      <c r="L9" s="196">
        <v>0</v>
      </c>
      <c r="M9" s="363">
        <f>SUM(K9:L9)</f>
        <v>510580</v>
      </c>
      <c r="N9" s="196">
        <v>509374</v>
      </c>
      <c r="O9" s="196">
        <v>0</v>
      </c>
      <c r="P9" s="363">
        <f>SUM(N9:O9)</f>
        <v>509374</v>
      </c>
      <c r="Q9" s="325">
        <f t="shared" ref="Q9:Q57" si="2">IF(M9=0,"",P9/M9*100)</f>
        <v>99.763798033608836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113430</v>
      </c>
      <c r="I10" s="196">
        <v>0</v>
      </c>
      <c r="J10" s="363">
        <f t="shared" ref="J10:J11" si="3">SUM(H10:I10)</f>
        <v>113430</v>
      </c>
      <c r="K10" s="196">
        <f>113430-520</f>
        <v>112910</v>
      </c>
      <c r="L10" s="196">
        <v>0</v>
      </c>
      <c r="M10" s="363">
        <f t="shared" ref="M10:M11" si="4">SUM(K10:L10)</f>
        <v>112910</v>
      </c>
      <c r="N10" s="196">
        <v>108817</v>
      </c>
      <c r="O10" s="196">
        <v>0</v>
      </c>
      <c r="P10" s="363">
        <f t="shared" ref="P10:P11" si="5">SUM(N10:O10)</f>
        <v>108817</v>
      </c>
      <c r="Q10" s="325">
        <f t="shared" si="2"/>
        <v>96.37498892923567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6"/>
      <c r="I12" s="196"/>
      <c r="J12" s="363"/>
      <c r="K12" s="196"/>
      <c r="L12" s="196"/>
      <c r="M12" s="363"/>
      <c r="N12" s="196"/>
      <c r="O12" s="196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55980</v>
      </c>
      <c r="I13" s="194">
        <f t="shared" si="6"/>
        <v>0</v>
      </c>
      <c r="J13" s="362">
        <f t="shared" si="6"/>
        <v>55980</v>
      </c>
      <c r="K13" s="194">
        <f t="shared" si="6"/>
        <v>55980</v>
      </c>
      <c r="L13" s="194">
        <f t="shared" si="6"/>
        <v>0</v>
      </c>
      <c r="M13" s="362">
        <f t="shared" si="6"/>
        <v>55980</v>
      </c>
      <c r="N13" s="194">
        <f t="shared" si="6"/>
        <v>55452</v>
      </c>
      <c r="O13" s="194">
        <f t="shared" si="6"/>
        <v>0</v>
      </c>
      <c r="P13" s="362">
        <f t="shared" si="6"/>
        <v>55452</v>
      </c>
      <c r="Q13" s="324">
        <f t="shared" si="2"/>
        <v>99.056806002143631</v>
      </c>
      <c r="R13" s="259" t="str">
        <f t="shared" ref="R13:R33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55980</v>
      </c>
      <c r="I14" s="196">
        <v>0</v>
      </c>
      <c r="J14" s="363">
        <f>SUM(H14:I14)</f>
        <v>55980</v>
      </c>
      <c r="K14" s="196">
        <v>55980</v>
      </c>
      <c r="L14" s="196">
        <v>0</v>
      </c>
      <c r="M14" s="363">
        <f>SUM(K14:L14)</f>
        <v>55980</v>
      </c>
      <c r="N14" s="196">
        <v>55452</v>
      </c>
      <c r="O14" s="196">
        <v>0</v>
      </c>
      <c r="P14" s="363">
        <f>SUM(N14:O14)</f>
        <v>55452</v>
      </c>
      <c r="Q14" s="325">
        <f t="shared" si="2"/>
        <v>99.056806002143631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58500</v>
      </c>
      <c r="I16" s="271">
        <f t="shared" si="8"/>
        <v>0</v>
      </c>
      <c r="J16" s="365">
        <f t="shared" si="8"/>
        <v>58500</v>
      </c>
      <c r="K16" s="271">
        <f t="shared" ref="K16:M16" si="9">SUM(K17:K26)</f>
        <v>58500</v>
      </c>
      <c r="L16" s="271">
        <f t="shared" si="9"/>
        <v>0</v>
      </c>
      <c r="M16" s="365">
        <f t="shared" si="9"/>
        <v>58500</v>
      </c>
      <c r="N16" s="271">
        <f t="shared" si="8"/>
        <v>56603</v>
      </c>
      <c r="O16" s="271">
        <f t="shared" si="8"/>
        <v>0</v>
      </c>
      <c r="P16" s="365">
        <f t="shared" si="8"/>
        <v>56603</v>
      </c>
      <c r="Q16" s="324">
        <f t="shared" si="2"/>
        <v>96.757264957264951</v>
      </c>
      <c r="R16" s="259" t="str">
        <f t="shared" si="7"/>
        <v/>
      </c>
    </row>
    <row r="17" spans="1:19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3000</v>
      </c>
      <c r="I17" s="341">
        <v>0</v>
      </c>
      <c r="J17" s="363">
        <f t="shared" ref="J17:J26" si="10">SUM(H17:I17)</f>
        <v>3000</v>
      </c>
      <c r="K17" s="341">
        <v>3000</v>
      </c>
      <c r="L17" s="341">
        <v>0</v>
      </c>
      <c r="M17" s="363">
        <f t="shared" ref="M17:M26" si="11">SUM(K17:L17)</f>
        <v>3000</v>
      </c>
      <c r="N17" s="341">
        <v>2592</v>
      </c>
      <c r="O17" s="341">
        <v>0</v>
      </c>
      <c r="P17" s="363">
        <f t="shared" ref="P17:P26" si="12">SUM(N17:O17)</f>
        <v>2592</v>
      </c>
      <c r="Q17" s="325">
        <f t="shared" si="2"/>
        <v>86.4</v>
      </c>
      <c r="R17" s="259" t="str">
        <f t="shared" si="7"/>
        <v/>
      </c>
    </row>
    <row r="18" spans="1:19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21700</v>
      </c>
      <c r="I18" s="341">
        <v>0</v>
      </c>
      <c r="J18" s="363">
        <f t="shared" si="10"/>
        <v>21700</v>
      </c>
      <c r="K18" s="341">
        <v>21700</v>
      </c>
      <c r="L18" s="341">
        <v>0</v>
      </c>
      <c r="M18" s="363">
        <f t="shared" si="11"/>
        <v>21700</v>
      </c>
      <c r="N18" s="341">
        <v>21180</v>
      </c>
      <c r="O18" s="341">
        <v>0</v>
      </c>
      <c r="P18" s="363">
        <f t="shared" si="12"/>
        <v>21180</v>
      </c>
      <c r="Q18" s="325">
        <f t="shared" si="2"/>
        <v>97.603686635944698</v>
      </c>
      <c r="R18" s="259" t="str">
        <f t="shared" si="7"/>
        <v/>
      </c>
    </row>
    <row r="19" spans="1:19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3000</v>
      </c>
      <c r="I19" s="341">
        <v>0</v>
      </c>
      <c r="J19" s="363">
        <f t="shared" si="10"/>
        <v>3000</v>
      </c>
      <c r="K19" s="341">
        <v>3000</v>
      </c>
      <c r="L19" s="341">
        <v>0</v>
      </c>
      <c r="M19" s="363">
        <f t="shared" si="11"/>
        <v>3000</v>
      </c>
      <c r="N19" s="341">
        <v>2702</v>
      </c>
      <c r="O19" s="341">
        <v>0</v>
      </c>
      <c r="P19" s="363">
        <f t="shared" si="12"/>
        <v>2702</v>
      </c>
      <c r="Q19" s="325">
        <f t="shared" si="2"/>
        <v>90.066666666666663</v>
      </c>
      <c r="R19" s="259" t="str">
        <f t="shared" si="7"/>
        <v/>
      </c>
    </row>
    <row r="20" spans="1:19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9000</v>
      </c>
      <c r="I20" s="341">
        <v>0</v>
      </c>
      <c r="J20" s="363">
        <f t="shared" si="10"/>
        <v>9000</v>
      </c>
      <c r="K20" s="341">
        <v>9000</v>
      </c>
      <c r="L20" s="341">
        <v>0</v>
      </c>
      <c r="M20" s="363">
        <f t="shared" si="11"/>
        <v>9000</v>
      </c>
      <c r="N20" s="341">
        <v>8470</v>
      </c>
      <c r="O20" s="341">
        <v>0</v>
      </c>
      <c r="P20" s="363">
        <f t="shared" si="12"/>
        <v>8470</v>
      </c>
      <c r="Q20" s="325">
        <f t="shared" si="2"/>
        <v>94.111111111111114</v>
      </c>
      <c r="R20" s="259" t="str">
        <f t="shared" si="7"/>
        <v/>
      </c>
    </row>
    <row r="21" spans="1:19" ht="12.95" customHeight="1">
      <c r="B21" s="10"/>
      <c r="C21" s="11"/>
      <c r="D21" s="11"/>
      <c r="E21" s="284">
        <v>613500</v>
      </c>
      <c r="F21" s="310"/>
      <c r="G21" s="11" t="s">
        <v>86</v>
      </c>
      <c r="H21" s="341">
        <v>300</v>
      </c>
      <c r="I21" s="341">
        <v>0</v>
      </c>
      <c r="J21" s="363">
        <f t="shared" si="10"/>
        <v>300</v>
      </c>
      <c r="K21" s="341">
        <v>300</v>
      </c>
      <c r="L21" s="341">
        <v>0</v>
      </c>
      <c r="M21" s="363">
        <f t="shared" si="11"/>
        <v>300</v>
      </c>
      <c r="N21" s="341">
        <v>300</v>
      </c>
      <c r="O21" s="341">
        <v>0</v>
      </c>
      <c r="P21" s="363">
        <f t="shared" si="12"/>
        <v>300</v>
      </c>
      <c r="Q21" s="325">
        <f t="shared" si="2"/>
        <v>100</v>
      </c>
      <c r="R21" s="259" t="str">
        <f t="shared" si="7"/>
        <v/>
      </c>
    </row>
    <row r="22" spans="1:19" ht="12.95" customHeight="1">
      <c r="B22" s="10"/>
      <c r="C22" s="11"/>
      <c r="D22" s="11"/>
      <c r="E22" s="284">
        <v>613600</v>
      </c>
      <c r="F22" s="310"/>
      <c r="G22" s="18" t="s">
        <v>201</v>
      </c>
      <c r="H22" s="341">
        <v>0</v>
      </c>
      <c r="I22" s="341">
        <v>0</v>
      </c>
      <c r="J22" s="363">
        <f t="shared" si="10"/>
        <v>0</v>
      </c>
      <c r="K22" s="341">
        <v>0</v>
      </c>
      <c r="L22" s="341">
        <v>0</v>
      </c>
      <c r="M22" s="363">
        <f t="shared" si="11"/>
        <v>0</v>
      </c>
      <c r="N22" s="341">
        <v>0</v>
      </c>
      <c r="O22" s="341">
        <v>0</v>
      </c>
      <c r="P22" s="363">
        <f t="shared" si="12"/>
        <v>0</v>
      </c>
      <c r="Q22" s="325" t="str">
        <f t="shared" si="2"/>
        <v/>
      </c>
      <c r="R22" s="259"/>
    </row>
    <row r="23" spans="1:19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10500</v>
      </c>
      <c r="I23" s="343">
        <v>0</v>
      </c>
      <c r="J23" s="363">
        <f t="shared" si="10"/>
        <v>10500</v>
      </c>
      <c r="K23" s="343">
        <v>10500</v>
      </c>
      <c r="L23" s="343">
        <v>0</v>
      </c>
      <c r="M23" s="363">
        <f t="shared" si="11"/>
        <v>10500</v>
      </c>
      <c r="N23" s="343">
        <v>10437</v>
      </c>
      <c r="O23" s="343">
        <v>0</v>
      </c>
      <c r="P23" s="363">
        <f t="shared" si="12"/>
        <v>10437</v>
      </c>
      <c r="Q23" s="325">
        <f t="shared" si="2"/>
        <v>99.4</v>
      </c>
      <c r="R23" s="259" t="str">
        <f t="shared" si="7"/>
        <v/>
      </c>
    </row>
    <row r="24" spans="1:19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0</v>
      </c>
      <c r="I24" s="343">
        <v>0</v>
      </c>
      <c r="J24" s="363">
        <f t="shared" si="10"/>
        <v>0</v>
      </c>
      <c r="K24" s="343">
        <v>0</v>
      </c>
      <c r="L24" s="343">
        <v>0</v>
      </c>
      <c r="M24" s="363">
        <f t="shared" si="11"/>
        <v>0</v>
      </c>
      <c r="N24" s="343">
        <v>0</v>
      </c>
      <c r="O24" s="343">
        <v>0</v>
      </c>
      <c r="P24" s="363">
        <f t="shared" si="12"/>
        <v>0</v>
      </c>
      <c r="Q24" s="325" t="str">
        <f t="shared" si="2"/>
        <v/>
      </c>
      <c r="R24" s="259"/>
    </row>
    <row r="25" spans="1:19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11000</v>
      </c>
      <c r="I25" s="343">
        <v>0</v>
      </c>
      <c r="J25" s="363">
        <f t="shared" si="10"/>
        <v>11000</v>
      </c>
      <c r="K25" s="343">
        <v>11000</v>
      </c>
      <c r="L25" s="343">
        <v>0</v>
      </c>
      <c r="M25" s="363">
        <f t="shared" si="11"/>
        <v>11000</v>
      </c>
      <c r="N25" s="343">
        <v>10922</v>
      </c>
      <c r="O25" s="343">
        <v>0</v>
      </c>
      <c r="P25" s="363">
        <f t="shared" si="12"/>
        <v>10922</v>
      </c>
      <c r="Q25" s="325">
        <f t="shared" si="2"/>
        <v>99.290909090909096</v>
      </c>
      <c r="R25" s="259" t="str">
        <f t="shared" si="7"/>
        <v/>
      </c>
    </row>
    <row r="26" spans="1:19" ht="12.95" customHeight="1">
      <c r="B26" s="10"/>
      <c r="C26" s="11"/>
      <c r="D26" s="11"/>
      <c r="E26" s="284">
        <v>613900</v>
      </c>
      <c r="F26" s="310"/>
      <c r="G26" s="175" t="s">
        <v>528</v>
      </c>
      <c r="H26" s="339">
        <v>0</v>
      </c>
      <c r="I26" s="339">
        <v>0</v>
      </c>
      <c r="J26" s="363">
        <f t="shared" si="10"/>
        <v>0</v>
      </c>
      <c r="K26" s="339">
        <v>0</v>
      </c>
      <c r="L26" s="339">
        <v>0</v>
      </c>
      <c r="M26" s="363">
        <f t="shared" si="11"/>
        <v>0</v>
      </c>
      <c r="N26" s="339">
        <v>0</v>
      </c>
      <c r="O26" s="339">
        <v>0</v>
      </c>
      <c r="P26" s="363">
        <f t="shared" si="12"/>
        <v>0</v>
      </c>
      <c r="Q26" s="325" t="str">
        <f t="shared" si="2"/>
        <v/>
      </c>
      <c r="R26" s="259"/>
    </row>
    <row r="27" spans="1:19" s="1" customFormat="1" ht="12.95" customHeight="1">
      <c r="A27" s="259"/>
      <c r="B27" s="12"/>
      <c r="C27" s="8"/>
      <c r="D27" s="8"/>
      <c r="E27" s="283"/>
      <c r="F27" s="309"/>
      <c r="G27" s="8"/>
      <c r="H27" s="274"/>
      <c r="I27" s="274"/>
      <c r="J27" s="364"/>
      <c r="K27" s="274"/>
      <c r="L27" s="274"/>
      <c r="M27" s="364"/>
      <c r="N27" s="274"/>
      <c r="O27" s="274"/>
      <c r="P27" s="364"/>
      <c r="Q27" s="325" t="str">
        <f t="shared" si="2"/>
        <v/>
      </c>
      <c r="R27" s="259"/>
    </row>
    <row r="28" spans="1:19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20000</v>
      </c>
      <c r="I28" s="273">
        <f t="shared" si="13"/>
        <v>0</v>
      </c>
      <c r="J28" s="365">
        <f t="shared" si="13"/>
        <v>20000</v>
      </c>
      <c r="K28" s="273">
        <f t="shared" ref="K28:M28" si="14">SUM(K29:K30)</f>
        <v>20000</v>
      </c>
      <c r="L28" s="273">
        <f t="shared" si="14"/>
        <v>0</v>
      </c>
      <c r="M28" s="365">
        <f t="shared" si="14"/>
        <v>20000</v>
      </c>
      <c r="N28" s="273">
        <f t="shared" si="13"/>
        <v>19884</v>
      </c>
      <c r="O28" s="273">
        <f t="shared" si="13"/>
        <v>0</v>
      </c>
      <c r="P28" s="365">
        <f t="shared" si="13"/>
        <v>19884</v>
      </c>
      <c r="Q28" s="324">
        <f t="shared" si="2"/>
        <v>99.42</v>
      </c>
      <c r="R28" s="259" t="str">
        <f t="shared" si="7"/>
        <v/>
      </c>
    </row>
    <row r="29" spans="1:19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0</v>
      </c>
      <c r="I29" s="274">
        <v>0</v>
      </c>
      <c r="J29" s="363">
        <f t="shared" ref="J29:J30" si="15">SUM(H29:I29)</f>
        <v>0</v>
      </c>
      <c r="K29" s="274">
        <v>0</v>
      </c>
      <c r="L29" s="274">
        <v>0</v>
      </c>
      <c r="M29" s="363">
        <f t="shared" ref="M29:M30" si="16">SUM(K29:L29)</f>
        <v>0</v>
      </c>
      <c r="N29" s="274">
        <v>0</v>
      </c>
      <c r="O29" s="274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9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20000</v>
      </c>
      <c r="I30" s="274">
        <v>0</v>
      </c>
      <c r="J30" s="363">
        <f t="shared" si="15"/>
        <v>20000</v>
      </c>
      <c r="K30" s="274">
        <v>20000</v>
      </c>
      <c r="L30" s="274">
        <v>0</v>
      </c>
      <c r="M30" s="363">
        <f t="shared" si="16"/>
        <v>20000</v>
      </c>
      <c r="N30" s="274">
        <v>19884</v>
      </c>
      <c r="O30" s="274">
        <v>0</v>
      </c>
      <c r="P30" s="363">
        <f t="shared" si="17"/>
        <v>19884</v>
      </c>
      <c r="Q30" s="325">
        <f t="shared" si="2"/>
        <v>99.42</v>
      </c>
      <c r="R30" s="259" t="str">
        <f t="shared" si="7"/>
        <v/>
      </c>
    </row>
    <row r="31" spans="1:19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9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56" t="s">
        <v>777</v>
      </c>
      <c r="I32" s="256"/>
      <c r="J32" s="367" t="s">
        <v>777</v>
      </c>
      <c r="K32" s="256"/>
      <c r="L32" s="256"/>
      <c r="M32" s="367"/>
      <c r="N32" s="256" t="s">
        <v>845</v>
      </c>
      <c r="O32" s="256"/>
      <c r="P32" s="367" t="s">
        <v>845</v>
      </c>
      <c r="Q32" s="325"/>
      <c r="R32" s="259" t="str">
        <f t="shared" si="7"/>
        <v/>
      </c>
      <c r="S32" s="58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757970</v>
      </c>
      <c r="I33" s="266">
        <f t="shared" si="18"/>
        <v>0</v>
      </c>
      <c r="J33" s="365">
        <f t="shared" si="18"/>
        <v>757970</v>
      </c>
      <c r="K33" s="266">
        <f t="shared" ref="K33:M33" si="19">K8+K13+K16+K28</f>
        <v>757970</v>
      </c>
      <c r="L33" s="266">
        <f t="shared" si="19"/>
        <v>0</v>
      </c>
      <c r="M33" s="365">
        <f t="shared" si="19"/>
        <v>757970</v>
      </c>
      <c r="N33" s="266">
        <f t="shared" si="18"/>
        <v>750130</v>
      </c>
      <c r="O33" s="266">
        <f t="shared" si="18"/>
        <v>0</v>
      </c>
      <c r="P33" s="365">
        <f t="shared" si="18"/>
        <v>750130</v>
      </c>
      <c r="Q33" s="324">
        <f t="shared" si="2"/>
        <v>98.965658271435544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B44" s="50"/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B45" s="50"/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B46" s="50"/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B47" s="50"/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B48" s="50"/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0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0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0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0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0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0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0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0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/>
    </row>
    <row r="71" spans="5:18" ht="14.25">
      <c r="E71" s="286"/>
      <c r="F71" s="312"/>
      <c r="J71" s="371"/>
      <c r="M71" s="371"/>
      <c r="P71" s="371"/>
      <c r="R71" s="259" t="str">
        <f t="shared" ref="R71" si="21">IF(Q71&lt;100,"","PR")</f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B2:Q2"/>
    <mergeCell ref="Q4:Q5"/>
    <mergeCell ref="G4:G5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29"/>
  <dimension ref="A1:S96"/>
  <sheetViews>
    <sheetView topLeftCell="E1"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171</v>
      </c>
      <c r="C2" s="618"/>
      <c r="D2" s="618"/>
      <c r="E2" s="618"/>
      <c r="F2" s="618"/>
      <c r="G2" s="618"/>
      <c r="H2" s="640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143</v>
      </c>
      <c r="C7" s="7" t="s">
        <v>145</v>
      </c>
      <c r="D7" s="7" t="s">
        <v>125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780830</v>
      </c>
      <c r="I8" s="194">
        <f t="shared" si="0"/>
        <v>0</v>
      </c>
      <c r="J8" s="362">
        <f t="shared" si="0"/>
        <v>780830</v>
      </c>
      <c r="K8" s="194">
        <f t="shared" ref="K8:M8" si="1">SUM(K9:K11)</f>
        <v>774530</v>
      </c>
      <c r="L8" s="194">
        <f t="shared" si="1"/>
        <v>0</v>
      </c>
      <c r="M8" s="362">
        <f t="shared" si="1"/>
        <v>774530</v>
      </c>
      <c r="N8" s="194">
        <f t="shared" si="0"/>
        <v>774424</v>
      </c>
      <c r="O8" s="194">
        <f t="shared" si="0"/>
        <v>0</v>
      </c>
      <c r="P8" s="362">
        <f t="shared" si="0"/>
        <v>774424</v>
      </c>
      <c r="Q8" s="324">
        <f>IF(M8=0,"",P8/M8*100)</f>
        <v>99.986314280918748</v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644310</v>
      </c>
      <c r="I9" s="196">
        <v>0</v>
      </c>
      <c r="J9" s="363">
        <f>SUM(H9:I9)</f>
        <v>644310</v>
      </c>
      <c r="K9" s="196">
        <v>642210</v>
      </c>
      <c r="L9" s="196">
        <v>0</v>
      </c>
      <c r="M9" s="363">
        <f>SUM(K9:L9)</f>
        <v>642210</v>
      </c>
      <c r="N9" s="196">
        <v>642189</v>
      </c>
      <c r="O9" s="196">
        <v>0</v>
      </c>
      <c r="P9" s="363">
        <f>SUM(N9:O9)</f>
        <v>642189</v>
      </c>
      <c r="Q9" s="325">
        <f t="shared" ref="Q9:Q57" si="2">IF(M9=0,"",P9/M9*100)</f>
        <v>99.996730041575191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136520</v>
      </c>
      <c r="I10" s="196">
        <v>0</v>
      </c>
      <c r="J10" s="363">
        <f t="shared" ref="J10:J11" si="3">SUM(H10:I10)</f>
        <v>136520</v>
      </c>
      <c r="K10" s="196">
        <v>132320</v>
      </c>
      <c r="L10" s="196">
        <v>0</v>
      </c>
      <c r="M10" s="363">
        <f t="shared" ref="M10:M11" si="4">SUM(K10:L10)</f>
        <v>132320</v>
      </c>
      <c r="N10" s="196">
        <v>132235</v>
      </c>
      <c r="O10" s="196">
        <v>0</v>
      </c>
      <c r="P10" s="363">
        <f t="shared" ref="P10:P11" si="5">SUM(N10:O10)</f>
        <v>132235</v>
      </c>
      <c r="Q10" s="325">
        <f t="shared" si="2"/>
        <v>99.93576178960096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71490</v>
      </c>
      <c r="I13" s="194">
        <f t="shared" si="6"/>
        <v>0</v>
      </c>
      <c r="J13" s="362">
        <f t="shared" si="6"/>
        <v>71490</v>
      </c>
      <c r="K13" s="194">
        <f t="shared" si="6"/>
        <v>71490</v>
      </c>
      <c r="L13" s="194">
        <f t="shared" si="6"/>
        <v>0</v>
      </c>
      <c r="M13" s="362">
        <f t="shared" si="6"/>
        <v>71490</v>
      </c>
      <c r="N13" s="194">
        <f t="shared" si="6"/>
        <v>70649</v>
      </c>
      <c r="O13" s="194">
        <f t="shared" si="6"/>
        <v>0</v>
      </c>
      <c r="P13" s="362">
        <f t="shared" si="6"/>
        <v>70649</v>
      </c>
      <c r="Q13" s="324">
        <f t="shared" si="2"/>
        <v>98.823611693943221</v>
      </c>
      <c r="R13" s="259" t="str">
        <f t="shared" ref="R13:R33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71490</v>
      </c>
      <c r="I14" s="196">
        <v>0</v>
      </c>
      <c r="J14" s="363">
        <f>SUM(H14:I14)</f>
        <v>71490</v>
      </c>
      <c r="K14" s="196">
        <v>71490</v>
      </c>
      <c r="L14" s="196">
        <v>0</v>
      </c>
      <c r="M14" s="363">
        <f>SUM(K14:L14)</f>
        <v>71490</v>
      </c>
      <c r="N14" s="196">
        <v>70649</v>
      </c>
      <c r="O14" s="196">
        <v>0</v>
      </c>
      <c r="P14" s="363">
        <f>SUM(N14:O14)</f>
        <v>70649</v>
      </c>
      <c r="Q14" s="325">
        <f t="shared" si="2"/>
        <v>98.823611693943221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6"/>
      <c r="I15" s="266"/>
      <c r="J15" s="365"/>
      <c r="K15" s="266"/>
      <c r="L15" s="266"/>
      <c r="M15" s="365"/>
      <c r="N15" s="266"/>
      <c r="O15" s="266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63300</v>
      </c>
      <c r="I16" s="271">
        <f t="shared" si="8"/>
        <v>0</v>
      </c>
      <c r="J16" s="365">
        <f t="shared" si="8"/>
        <v>63300</v>
      </c>
      <c r="K16" s="271">
        <f t="shared" ref="K16:M16" si="9">SUM(K17:K26)</f>
        <v>63300</v>
      </c>
      <c r="L16" s="271">
        <f t="shared" si="9"/>
        <v>0</v>
      </c>
      <c r="M16" s="365">
        <f t="shared" si="9"/>
        <v>63300</v>
      </c>
      <c r="N16" s="271">
        <f t="shared" si="8"/>
        <v>60529</v>
      </c>
      <c r="O16" s="271">
        <f t="shared" si="8"/>
        <v>0</v>
      </c>
      <c r="P16" s="365">
        <f t="shared" si="8"/>
        <v>60529</v>
      </c>
      <c r="Q16" s="324">
        <f t="shared" si="2"/>
        <v>95.62243285939968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4000</v>
      </c>
      <c r="I17" s="341">
        <v>0</v>
      </c>
      <c r="J17" s="363">
        <f t="shared" ref="J17:J26" si="10">SUM(H17:I17)</f>
        <v>4000</v>
      </c>
      <c r="K17" s="341">
        <v>4000</v>
      </c>
      <c r="L17" s="341">
        <v>0</v>
      </c>
      <c r="M17" s="363">
        <f t="shared" ref="M17:M26" si="11">SUM(K17:L17)</f>
        <v>4000</v>
      </c>
      <c r="N17" s="341">
        <v>3411</v>
      </c>
      <c r="O17" s="341">
        <v>0</v>
      </c>
      <c r="P17" s="363">
        <f t="shared" ref="P17:P26" si="12">SUM(N17:O17)</f>
        <v>3411</v>
      </c>
      <c r="Q17" s="325">
        <f t="shared" si="2"/>
        <v>85.275000000000006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32000</v>
      </c>
      <c r="I18" s="341">
        <v>0</v>
      </c>
      <c r="J18" s="363">
        <f t="shared" si="10"/>
        <v>32000</v>
      </c>
      <c r="K18" s="341">
        <v>32000</v>
      </c>
      <c r="L18" s="341">
        <v>0</v>
      </c>
      <c r="M18" s="363">
        <f t="shared" si="11"/>
        <v>32000</v>
      </c>
      <c r="N18" s="341">
        <v>30409</v>
      </c>
      <c r="O18" s="341">
        <v>0</v>
      </c>
      <c r="P18" s="363">
        <f t="shared" si="12"/>
        <v>30409</v>
      </c>
      <c r="Q18" s="325">
        <f t="shared" si="2"/>
        <v>95.028125000000003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3">
        <v>2600</v>
      </c>
      <c r="I19" s="343">
        <v>0</v>
      </c>
      <c r="J19" s="363">
        <f t="shared" si="10"/>
        <v>2600</v>
      </c>
      <c r="K19" s="343">
        <v>2600</v>
      </c>
      <c r="L19" s="343">
        <v>0</v>
      </c>
      <c r="M19" s="363">
        <f t="shared" si="11"/>
        <v>2600</v>
      </c>
      <c r="N19" s="343">
        <v>2435</v>
      </c>
      <c r="O19" s="343">
        <v>0</v>
      </c>
      <c r="P19" s="363">
        <f t="shared" si="12"/>
        <v>2435</v>
      </c>
      <c r="Q19" s="325">
        <f t="shared" si="2"/>
        <v>93.65384615384616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3">
        <v>8700</v>
      </c>
      <c r="I20" s="343">
        <v>0</v>
      </c>
      <c r="J20" s="363">
        <f t="shared" si="10"/>
        <v>8700</v>
      </c>
      <c r="K20" s="343">
        <v>8700</v>
      </c>
      <c r="L20" s="343">
        <v>0</v>
      </c>
      <c r="M20" s="363">
        <f t="shared" si="11"/>
        <v>8700</v>
      </c>
      <c r="N20" s="343">
        <v>8671</v>
      </c>
      <c r="O20" s="343">
        <v>0</v>
      </c>
      <c r="P20" s="363">
        <f t="shared" si="12"/>
        <v>8671</v>
      </c>
      <c r="Q20" s="325">
        <f t="shared" si="2"/>
        <v>99.666666666666671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0</v>
      </c>
      <c r="I21" s="343">
        <v>0</v>
      </c>
      <c r="J21" s="363">
        <f t="shared" si="10"/>
        <v>0</v>
      </c>
      <c r="K21" s="343">
        <v>0</v>
      </c>
      <c r="L21" s="343">
        <v>0</v>
      </c>
      <c r="M21" s="363">
        <f t="shared" si="11"/>
        <v>0</v>
      </c>
      <c r="N21" s="343">
        <v>0</v>
      </c>
      <c r="O21" s="343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7000</v>
      </c>
      <c r="I23" s="343">
        <v>0</v>
      </c>
      <c r="J23" s="363">
        <f t="shared" si="10"/>
        <v>7000</v>
      </c>
      <c r="K23" s="343">
        <v>7000</v>
      </c>
      <c r="L23" s="343">
        <v>0</v>
      </c>
      <c r="M23" s="363">
        <f t="shared" si="11"/>
        <v>7000</v>
      </c>
      <c r="N23" s="343">
        <v>6865</v>
      </c>
      <c r="O23" s="343">
        <v>0</v>
      </c>
      <c r="P23" s="363">
        <f t="shared" si="12"/>
        <v>6865</v>
      </c>
      <c r="Q23" s="325">
        <f t="shared" si="2"/>
        <v>98.071428571428569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0</v>
      </c>
      <c r="I24" s="343">
        <v>0</v>
      </c>
      <c r="J24" s="363">
        <f t="shared" si="10"/>
        <v>0</v>
      </c>
      <c r="K24" s="343">
        <v>0</v>
      </c>
      <c r="L24" s="343">
        <v>0</v>
      </c>
      <c r="M24" s="363">
        <f t="shared" si="11"/>
        <v>0</v>
      </c>
      <c r="N24" s="343">
        <v>0</v>
      </c>
      <c r="O24" s="343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9000</v>
      </c>
      <c r="I25" s="343">
        <v>0</v>
      </c>
      <c r="J25" s="363">
        <f t="shared" si="10"/>
        <v>9000</v>
      </c>
      <c r="K25" s="343">
        <v>9000</v>
      </c>
      <c r="L25" s="343">
        <v>0</v>
      </c>
      <c r="M25" s="363">
        <f t="shared" si="11"/>
        <v>9000</v>
      </c>
      <c r="N25" s="343">
        <v>8738</v>
      </c>
      <c r="O25" s="343">
        <v>0</v>
      </c>
      <c r="P25" s="363">
        <f t="shared" si="12"/>
        <v>8738</v>
      </c>
      <c r="Q25" s="325">
        <f t="shared" si="2"/>
        <v>97.088888888888889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274"/>
      <c r="I27" s="274"/>
      <c r="J27" s="364"/>
      <c r="K27" s="274"/>
      <c r="L27" s="274"/>
      <c r="M27" s="364"/>
      <c r="N27" s="274"/>
      <c r="O27" s="274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12100</v>
      </c>
      <c r="I28" s="273">
        <f t="shared" si="13"/>
        <v>4900</v>
      </c>
      <c r="J28" s="365">
        <f t="shared" si="13"/>
        <v>17000</v>
      </c>
      <c r="K28" s="273">
        <f t="shared" ref="K28:M28" si="14">SUM(K29:K30)</f>
        <v>12100</v>
      </c>
      <c r="L28" s="273">
        <f t="shared" si="14"/>
        <v>4900</v>
      </c>
      <c r="M28" s="365">
        <f t="shared" si="14"/>
        <v>17000</v>
      </c>
      <c r="N28" s="273">
        <f t="shared" si="13"/>
        <v>11843</v>
      </c>
      <c r="O28" s="273">
        <f t="shared" si="13"/>
        <v>4899</v>
      </c>
      <c r="P28" s="365">
        <f t="shared" si="13"/>
        <v>16742</v>
      </c>
      <c r="Q28" s="324">
        <f t="shared" si="2"/>
        <v>98.482352941176458</v>
      </c>
      <c r="R28" s="259" t="str">
        <f t="shared" si="7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11100</v>
      </c>
      <c r="I29" s="274">
        <v>0</v>
      </c>
      <c r="J29" s="363">
        <f t="shared" ref="J29:J30" si="15">SUM(H29:I29)</f>
        <v>11100</v>
      </c>
      <c r="K29" s="274">
        <v>11100</v>
      </c>
      <c r="L29" s="274">
        <v>0</v>
      </c>
      <c r="M29" s="363">
        <f t="shared" ref="M29:M30" si="16">SUM(K29:L29)</f>
        <v>11100</v>
      </c>
      <c r="N29" s="274">
        <v>10955</v>
      </c>
      <c r="O29" s="274">
        <v>0</v>
      </c>
      <c r="P29" s="363">
        <f t="shared" ref="P29:P30" si="17">SUM(N29:O29)</f>
        <v>10955</v>
      </c>
      <c r="Q29" s="325">
        <f t="shared" si="2"/>
        <v>98.693693693693689</v>
      </c>
      <c r="R29" s="259" t="str">
        <f t="shared" si="7"/>
        <v/>
      </c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1000</v>
      </c>
      <c r="I30" s="274">
        <v>4900</v>
      </c>
      <c r="J30" s="363">
        <f t="shared" si="15"/>
        <v>5900</v>
      </c>
      <c r="K30" s="274">
        <v>1000</v>
      </c>
      <c r="L30" s="274">
        <v>4900</v>
      </c>
      <c r="M30" s="363">
        <f t="shared" si="16"/>
        <v>5900</v>
      </c>
      <c r="N30" s="274">
        <f>5787-4899</f>
        <v>888</v>
      </c>
      <c r="O30" s="274">
        <v>4899</v>
      </c>
      <c r="P30" s="363">
        <f t="shared" si="17"/>
        <v>5787</v>
      </c>
      <c r="Q30" s="325">
        <f t="shared" si="2"/>
        <v>98.084745762711862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56" t="s">
        <v>804</v>
      </c>
      <c r="I32" s="256"/>
      <c r="J32" s="367" t="s">
        <v>804</v>
      </c>
      <c r="K32" s="256"/>
      <c r="L32" s="256"/>
      <c r="M32" s="367"/>
      <c r="N32" s="256" t="s">
        <v>804</v>
      </c>
      <c r="O32" s="256"/>
      <c r="P32" s="367" t="s">
        <v>804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927720</v>
      </c>
      <c r="I33" s="266">
        <f t="shared" si="18"/>
        <v>4900</v>
      </c>
      <c r="J33" s="365">
        <f t="shared" si="18"/>
        <v>932620</v>
      </c>
      <c r="K33" s="266">
        <f t="shared" ref="K33:M33" si="19">K8+K13+K16+K28</f>
        <v>921420</v>
      </c>
      <c r="L33" s="266">
        <f t="shared" si="19"/>
        <v>4900</v>
      </c>
      <c r="M33" s="365">
        <f t="shared" si="19"/>
        <v>926320</v>
      </c>
      <c r="N33" s="266">
        <f t="shared" si="18"/>
        <v>917445</v>
      </c>
      <c r="O33" s="266">
        <f t="shared" si="18"/>
        <v>4899</v>
      </c>
      <c r="P33" s="365">
        <f t="shared" si="18"/>
        <v>922344</v>
      </c>
      <c r="Q33" s="324">
        <f t="shared" si="2"/>
        <v>99.570774678296914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0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0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0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0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0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0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0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0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 t="str">
        <f t="shared" ref="R68:R71" si="21">IF(Q68&lt;100,"","PR")</f>
        <v/>
      </c>
    </row>
    <row r="69" spans="5:18" ht="14.25">
      <c r="E69" s="286"/>
      <c r="F69" s="312"/>
      <c r="J69" s="371"/>
      <c r="M69" s="371"/>
      <c r="P69" s="371"/>
      <c r="R69" s="259" t="str">
        <f t="shared" si="21"/>
        <v/>
      </c>
    </row>
    <row r="70" spans="5:18" ht="14.25">
      <c r="E70" s="286"/>
      <c r="F70" s="312"/>
      <c r="J70" s="371"/>
      <c r="M70" s="371"/>
      <c r="P70" s="371"/>
      <c r="R70" s="259" t="str">
        <f t="shared" si="21"/>
        <v/>
      </c>
    </row>
    <row r="71" spans="5:18" ht="14.25">
      <c r="E71" s="286"/>
      <c r="F71" s="312"/>
      <c r="J71" s="371"/>
      <c r="M71" s="371"/>
      <c r="P71" s="371"/>
      <c r="R71" s="259" t="str">
        <f t="shared" si="21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B2:H2"/>
    <mergeCell ref="Q4:Q5"/>
    <mergeCell ref="G4:G5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0"/>
  <dimension ref="A1:S96"/>
  <sheetViews>
    <sheetView topLeftCell="E1"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172</v>
      </c>
      <c r="C2" s="618"/>
      <c r="D2" s="618"/>
      <c r="E2" s="618"/>
      <c r="F2" s="618"/>
      <c r="G2" s="618"/>
      <c r="H2" s="640"/>
      <c r="I2" s="640"/>
      <c r="J2" s="640"/>
      <c r="K2" s="640"/>
      <c r="L2" s="640"/>
      <c r="M2" s="640"/>
      <c r="N2" s="640"/>
      <c r="O2" s="640"/>
      <c r="P2" s="640"/>
      <c r="Q2" s="641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143</v>
      </c>
      <c r="C7" s="7" t="s">
        <v>145</v>
      </c>
      <c r="D7" s="7" t="s">
        <v>146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956950</v>
      </c>
      <c r="I8" s="194">
        <f t="shared" si="0"/>
        <v>0</v>
      </c>
      <c r="J8" s="362">
        <f t="shared" si="0"/>
        <v>956950</v>
      </c>
      <c r="K8" s="194">
        <f t="shared" ref="K8:M8" si="1">SUM(K9:K11)</f>
        <v>931150</v>
      </c>
      <c r="L8" s="194">
        <f t="shared" si="1"/>
        <v>0</v>
      </c>
      <c r="M8" s="362">
        <f t="shared" si="1"/>
        <v>931150</v>
      </c>
      <c r="N8" s="194">
        <f t="shared" si="0"/>
        <v>931094</v>
      </c>
      <c r="O8" s="194">
        <f t="shared" si="0"/>
        <v>0</v>
      </c>
      <c r="P8" s="362">
        <f t="shared" si="0"/>
        <v>931094</v>
      </c>
      <c r="Q8" s="324">
        <f>IF(M8=0,"",P8/M8*100)</f>
        <v>99.993985931375178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780840</v>
      </c>
      <c r="I9" s="196">
        <v>0</v>
      </c>
      <c r="J9" s="363">
        <f>SUM(H9:I9)</f>
        <v>780840</v>
      </c>
      <c r="K9" s="196">
        <v>765140</v>
      </c>
      <c r="L9" s="196">
        <v>0</v>
      </c>
      <c r="M9" s="363">
        <f>SUM(K9:L9)</f>
        <v>765140</v>
      </c>
      <c r="N9" s="196">
        <v>765133</v>
      </c>
      <c r="O9" s="196">
        <v>0</v>
      </c>
      <c r="P9" s="363">
        <f>SUM(N9:O9)</f>
        <v>765133</v>
      </c>
      <c r="Q9" s="325">
        <f t="shared" ref="Q9:Q57" si="2">IF(M9=0,"",P9/M9*100)</f>
        <v>99.999085134746579</v>
      </c>
      <c r="R9" s="58"/>
      <c r="S9" s="57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176110</v>
      </c>
      <c r="I10" s="196">
        <v>0</v>
      </c>
      <c r="J10" s="363">
        <f t="shared" ref="J10:J11" si="3">SUM(H10:I10)</f>
        <v>176110</v>
      </c>
      <c r="K10" s="196">
        <v>166010</v>
      </c>
      <c r="L10" s="196">
        <v>0</v>
      </c>
      <c r="M10" s="363">
        <f t="shared" ref="M10:M11" si="4">SUM(K10:L10)</f>
        <v>166010</v>
      </c>
      <c r="N10" s="196">
        <v>165961</v>
      </c>
      <c r="O10" s="196">
        <v>0</v>
      </c>
      <c r="P10" s="363">
        <f t="shared" ref="P10:P11" si="5">SUM(N10:O10)</f>
        <v>165961</v>
      </c>
      <c r="Q10" s="325">
        <f t="shared" si="2"/>
        <v>99.970483705800845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87260</v>
      </c>
      <c r="I13" s="194">
        <f t="shared" si="6"/>
        <v>0</v>
      </c>
      <c r="J13" s="362">
        <f t="shared" si="6"/>
        <v>87260</v>
      </c>
      <c r="K13" s="194">
        <f t="shared" si="6"/>
        <v>87260</v>
      </c>
      <c r="L13" s="194">
        <f t="shared" si="6"/>
        <v>0</v>
      </c>
      <c r="M13" s="362">
        <f t="shared" si="6"/>
        <v>87260</v>
      </c>
      <c r="N13" s="194">
        <f t="shared" si="6"/>
        <v>86203</v>
      </c>
      <c r="O13" s="194">
        <f t="shared" si="6"/>
        <v>0</v>
      </c>
      <c r="P13" s="362">
        <f t="shared" si="6"/>
        <v>86203</v>
      </c>
      <c r="Q13" s="324">
        <f t="shared" si="2"/>
        <v>98.788677515471008</v>
      </c>
      <c r="R13" s="259" t="str">
        <f t="shared" ref="R13:R33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87260</v>
      </c>
      <c r="I14" s="196">
        <v>0</v>
      </c>
      <c r="J14" s="363">
        <f>SUM(H14:I14)</f>
        <v>87260</v>
      </c>
      <c r="K14" s="196">
        <v>87260</v>
      </c>
      <c r="L14" s="196">
        <v>0</v>
      </c>
      <c r="M14" s="363">
        <f>SUM(K14:L14)</f>
        <v>87260</v>
      </c>
      <c r="N14" s="196">
        <v>86203</v>
      </c>
      <c r="O14" s="196">
        <v>0</v>
      </c>
      <c r="P14" s="363">
        <f>SUM(N14:O14)</f>
        <v>86203</v>
      </c>
      <c r="Q14" s="325">
        <f t="shared" si="2"/>
        <v>98.788677515471008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6"/>
      <c r="I15" s="266"/>
      <c r="J15" s="365"/>
      <c r="K15" s="266"/>
      <c r="L15" s="266"/>
      <c r="M15" s="365"/>
      <c r="N15" s="266"/>
      <c r="O15" s="266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95650</v>
      </c>
      <c r="I16" s="271">
        <f t="shared" si="8"/>
        <v>0</v>
      </c>
      <c r="J16" s="365">
        <f t="shared" si="8"/>
        <v>95650</v>
      </c>
      <c r="K16" s="271">
        <f t="shared" ref="K16:M16" si="9">SUM(K17:K26)</f>
        <v>95650</v>
      </c>
      <c r="L16" s="271">
        <f t="shared" si="9"/>
        <v>0</v>
      </c>
      <c r="M16" s="365">
        <f t="shared" si="9"/>
        <v>95650</v>
      </c>
      <c r="N16" s="271">
        <f t="shared" si="8"/>
        <v>93363</v>
      </c>
      <c r="O16" s="271">
        <f t="shared" si="8"/>
        <v>0</v>
      </c>
      <c r="P16" s="365">
        <f t="shared" si="8"/>
        <v>93363</v>
      </c>
      <c r="Q16" s="324">
        <f t="shared" si="2"/>
        <v>97.608991113434399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4000</v>
      </c>
      <c r="I17" s="341">
        <v>0</v>
      </c>
      <c r="J17" s="363">
        <f t="shared" ref="J17:J26" si="10">SUM(H17:I17)</f>
        <v>4000</v>
      </c>
      <c r="K17" s="341">
        <v>4000</v>
      </c>
      <c r="L17" s="341">
        <v>0</v>
      </c>
      <c r="M17" s="363">
        <f t="shared" ref="M17:M26" si="11">SUM(K17:L17)</f>
        <v>4000</v>
      </c>
      <c r="N17" s="341">
        <v>3184</v>
      </c>
      <c r="O17" s="341">
        <v>0</v>
      </c>
      <c r="P17" s="363">
        <f t="shared" ref="P17:P26" si="12">SUM(N17:O17)</f>
        <v>3184</v>
      </c>
      <c r="Q17" s="325">
        <f t="shared" si="2"/>
        <v>79.600000000000009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55000</v>
      </c>
      <c r="I18" s="341">
        <v>0</v>
      </c>
      <c r="J18" s="363">
        <f t="shared" si="10"/>
        <v>55000</v>
      </c>
      <c r="K18" s="341">
        <v>55000</v>
      </c>
      <c r="L18" s="341">
        <v>0</v>
      </c>
      <c r="M18" s="363">
        <f t="shared" si="11"/>
        <v>55000</v>
      </c>
      <c r="N18" s="341">
        <v>54577</v>
      </c>
      <c r="O18" s="341">
        <v>0</v>
      </c>
      <c r="P18" s="363">
        <f t="shared" si="12"/>
        <v>54577</v>
      </c>
      <c r="Q18" s="325">
        <f t="shared" si="2"/>
        <v>99.230909090909094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4000</v>
      </c>
      <c r="I19" s="341">
        <v>0</v>
      </c>
      <c r="J19" s="363">
        <f t="shared" si="10"/>
        <v>4000</v>
      </c>
      <c r="K19" s="341">
        <v>4000</v>
      </c>
      <c r="L19" s="341">
        <v>0</v>
      </c>
      <c r="M19" s="363">
        <f t="shared" si="11"/>
        <v>4000</v>
      </c>
      <c r="N19" s="341">
        <v>3995</v>
      </c>
      <c r="O19" s="341">
        <v>0</v>
      </c>
      <c r="P19" s="363">
        <f t="shared" si="12"/>
        <v>3995</v>
      </c>
      <c r="Q19" s="325">
        <f t="shared" si="2"/>
        <v>99.875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11000</v>
      </c>
      <c r="I20" s="341">
        <v>0</v>
      </c>
      <c r="J20" s="363">
        <f t="shared" si="10"/>
        <v>11000</v>
      </c>
      <c r="K20" s="341">
        <v>11000</v>
      </c>
      <c r="L20" s="341">
        <v>0</v>
      </c>
      <c r="M20" s="363">
        <f t="shared" si="11"/>
        <v>11000</v>
      </c>
      <c r="N20" s="341">
        <v>10999</v>
      </c>
      <c r="O20" s="341">
        <v>0</v>
      </c>
      <c r="P20" s="363">
        <f t="shared" si="12"/>
        <v>10999</v>
      </c>
      <c r="Q20" s="325">
        <f t="shared" si="2"/>
        <v>99.990909090909085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1000</v>
      </c>
      <c r="I21" s="343">
        <v>0</v>
      </c>
      <c r="J21" s="363">
        <f t="shared" si="10"/>
        <v>1000</v>
      </c>
      <c r="K21" s="343">
        <v>1000</v>
      </c>
      <c r="L21" s="343">
        <v>0</v>
      </c>
      <c r="M21" s="363">
        <f t="shared" si="11"/>
        <v>1000</v>
      </c>
      <c r="N21" s="343">
        <v>992</v>
      </c>
      <c r="O21" s="343">
        <v>0</v>
      </c>
      <c r="P21" s="363">
        <f t="shared" si="12"/>
        <v>992</v>
      </c>
      <c r="Q21" s="325">
        <f t="shared" si="2"/>
        <v>99.2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11100</v>
      </c>
      <c r="I23" s="343">
        <v>0</v>
      </c>
      <c r="J23" s="363">
        <f t="shared" si="10"/>
        <v>11100</v>
      </c>
      <c r="K23" s="343">
        <v>11100</v>
      </c>
      <c r="L23" s="343">
        <v>0</v>
      </c>
      <c r="M23" s="363">
        <f t="shared" si="11"/>
        <v>11100</v>
      </c>
      <c r="N23" s="343">
        <v>10367</v>
      </c>
      <c r="O23" s="343">
        <v>0</v>
      </c>
      <c r="P23" s="363">
        <f t="shared" si="12"/>
        <v>10367</v>
      </c>
      <c r="Q23" s="325">
        <f t="shared" si="2"/>
        <v>93.396396396396398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1050</v>
      </c>
      <c r="I24" s="343">
        <v>0</v>
      </c>
      <c r="J24" s="363">
        <f t="shared" si="10"/>
        <v>1050</v>
      </c>
      <c r="K24" s="343">
        <v>1050</v>
      </c>
      <c r="L24" s="343">
        <v>0</v>
      </c>
      <c r="M24" s="363">
        <f t="shared" si="11"/>
        <v>1050</v>
      </c>
      <c r="N24" s="343">
        <v>1050</v>
      </c>
      <c r="O24" s="343">
        <v>0</v>
      </c>
      <c r="P24" s="363">
        <f t="shared" si="12"/>
        <v>1050</v>
      </c>
      <c r="Q24" s="325">
        <f t="shared" si="2"/>
        <v>100</v>
      </c>
      <c r="R24" s="259" t="str">
        <f t="shared" si="7"/>
        <v/>
      </c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8500</v>
      </c>
      <c r="I25" s="343">
        <v>0</v>
      </c>
      <c r="J25" s="363">
        <f t="shared" si="10"/>
        <v>8500</v>
      </c>
      <c r="K25" s="343">
        <v>8500</v>
      </c>
      <c r="L25" s="343">
        <v>0</v>
      </c>
      <c r="M25" s="363">
        <f t="shared" si="11"/>
        <v>8500</v>
      </c>
      <c r="N25" s="343">
        <v>8199</v>
      </c>
      <c r="O25" s="343">
        <v>0</v>
      </c>
      <c r="P25" s="363">
        <f t="shared" si="12"/>
        <v>8199</v>
      </c>
      <c r="Q25" s="325">
        <f t="shared" si="2"/>
        <v>96.45882352941176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39">
        <v>0</v>
      </c>
      <c r="I26" s="339">
        <v>0</v>
      </c>
      <c r="J26" s="363">
        <f t="shared" si="10"/>
        <v>0</v>
      </c>
      <c r="K26" s="339">
        <v>0</v>
      </c>
      <c r="L26" s="339">
        <v>0</v>
      </c>
      <c r="M26" s="363">
        <f t="shared" si="11"/>
        <v>0</v>
      </c>
      <c r="N26" s="339">
        <v>0</v>
      </c>
      <c r="O26" s="339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274"/>
      <c r="I27" s="274"/>
      <c r="J27" s="364"/>
      <c r="K27" s="274"/>
      <c r="L27" s="274"/>
      <c r="M27" s="364"/>
      <c r="N27" s="274"/>
      <c r="O27" s="274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30000</v>
      </c>
      <c r="I28" s="273">
        <f t="shared" si="13"/>
        <v>0</v>
      </c>
      <c r="J28" s="365">
        <f t="shared" si="13"/>
        <v>30000</v>
      </c>
      <c r="K28" s="273">
        <f t="shared" ref="K28:M28" si="14">SUM(K29:K30)</f>
        <v>30000</v>
      </c>
      <c r="L28" s="273">
        <f t="shared" si="14"/>
        <v>0</v>
      </c>
      <c r="M28" s="365">
        <f t="shared" si="14"/>
        <v>30000</v>
      </c>
      <c r="N28" s="273">
        <f t="shared" si="13"/>
        <v>29917</v>
      </c>
      <c r="O28" s="273">
        <f t="shared" si="13"/>
        <v>0</v>
      </c>
      <c r="P28" s="365">
        <f t="shared" si="13"/>
        <v>29917</v>
      </c>
      <c r="Q28" s="324">
        <f t="shared" si="2"/>
        <v>99.723333333333329</v>
      </c>
      <c r="R28" s="259" t="str">
        <f t="shared" si="7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24650</v>
      </c>
      <c r="I29" s="274">
        <v>0</v>
      </c>
      <c r="J29" s="363">
        <f t="shared" ref="J29:J30" si="15">SUM(H29:I29)</f>
        <v>24650</v>
      </c>
      <c r="K29" s="274">
        <v>24650</v>
      </c>
      <c r="L29" s="274">
        <v>0</v>
      </c>
      <c r="M29" s="363">
        <f t="shared" ref="M29:M30" si="16">SUM(K29:L29)</f>
        <v>24650</v>
      </c>
      <c r="N29" s="274">
        <v>24647</v>
      </c>
      <c r="O29" s="274">
        <v>0</v>
      </c>
      <c r="P29" s="363">
        <f t="shared" ref="P29:P30" si="17">SUM(N29:O29)</f>
        <v>24647</v>
      </c>
      <c r="Q29" s="325">
        <f t="shared" si="2"/>
        <v>99.987829614604465</v>
      </c>
      <c r="R29" s="259" t="str">
        <f t="shared" si="7"/>
        <v/>
      </c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5350</v>
      </c>
      <c r="I30" s="274">
        <v>0</v>
      </c>
      <c r="J30" s="363">
        <f t="shared" si="15"/>
        <v>5350</v>
      </c>
      <c r="K30" s="274">
        <v>5350</v>
      </c>
      <c r="L30" s="274">
        <v>0</v>
      </c>
      <c r="M30" s="363">
        <f t="shared" si="16"/>
        <v>5350</v>
      </c>
      <c r="N30" s="274">
        <v>5270</v>
      </c>
      <c r="O30" s="274">
        <v>0</v>
      </c>
      <c r="P30" s="363">
        <f t="shared" si="17"/>
        <v>5270</v>
      </c>
      <c r="Q30" s="325">
        <f t="shared" si="2"/>
        <v>98.504672897196272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75" t="s">
        <v>778</v>
      </c>
      <c r="I32" s="275"/>
      <c r="J32" s="367" t="s">
        <v>778</v>
      </c>
      <c r="K32" s="275"/>
      <c r="L32" s="275"/>
      <c r="M32" s="367"/>
      <c r="N32" s="275" t="s">
        <v>846</v>
      </c>
      <c r="O32" s="275"/>
      <c r="P32" s="367" t="s">
        <v>846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1169860</v>
      </c>
      <c r="I33" s="266">
        <f t="shared" si="18"/>
        <v>0</v>
      </c>
      <c r="J33" s="365">
        <f t="shared" si="18"/>
        <v>1169860</v>
      </c>
      <c r="K33" s="266">
        <f t="shared" ref="K33:M33" si="19">K8+K13+K16+K28</f>
        <v>1144060</v>
      </c>
      <c r="L33" s="266">
        <f t="shared" si="19"/>
        <v>0</v>
      </c>
      <c r="M33" s="365">
        <f t="shared" si="19"/>
        <v>1144060</v>
      </c>
      <c r="N33" s="266">
        <f t="shared" si="18"/>
        <v>1140577</v>
      </c>
      <c r="O33" s="266">
        <f t="shared" si="18"/>
        <v>0</v>
      </c>
      <c r="P33" s="365">
        <f t="shared" si="18"/>
        <v>1140577</v>
      </c>
      <c r="Q33" s="324">
        <f t="shared" si="2"/>
        <v>99.695557925283637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B44" s="50"/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0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0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0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0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0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0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0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0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 t="str">
        <f t="shared" ref="R70:R71" si="21">IF(Q70&lt;100,"","PR")</f>
        <v/>
      </c>
    </row>
    <row r="71" spans="5:18" ht="14.25">
      <c r="E71" s="286"/>
      <c r="F71" s="312"/>
      <c r="J71" s="371"/>
      <c r="M71" s="371"/>
      <c r="P71" s="371"/>
      <c r="R71" s="259" t="str">
        <f t="shared" si="21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B2:Q2"/>
    <mergeCell ref="Q4:Q5"/>
    <mergeCell ref="G4:G5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1"/>
  <dimension ref="A1:S96"/>
  <sheetViews>
    <sheetView topLeftCell="G1"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173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143</v>
      </c>
      <c r="C7" s="7" t="s">
        <v>145</v>
      </c>
      <c r="D7" s="7" t="s">
        <v>147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377070</v>
      </c>
      <c r="I8" s="194">
        <f t="shared" si="0"/>
        <v>0</v>
      </c>
      <c r="J8" s="362">
        <f t="shared" si="0"/>
        <v>377070</v>
      </c>
      <c r="K8" s="194">
        <f t="shared" ref="K8:M8" si="1">SUM(K9:K11)</f>
        <v>366770</v>
      </c>
      <c r="L8" s="194">
        <f t="shared" si="1"/>
        <v>0</v>
      </c>
      <c r="M8" s="362">
        <f t="shared" si="1"/>
        <v>366770</v>
      </c>
      <c r="N8" s="194">
        <f t="shared" si="0"/>
        <v>366617</v>
      </c>
      <c r="O8" s="194">
        <f t="shared" si="0"/>
        <v>0</v>
      </c>
      <c r="P8" s="362">
        <f t="shared" si="0"/>
        <v>366617</v>
      </c>
      <c r="Q8" s="324">
        <f>IF(M8=0,"",P8/M8*100)</f>
        <v>99.958284483463757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304150</v>
      </c>
      <c r="I9" s="196">
        <v>0</v>
      </c>
      <c r="J9" s="363">
        <f>SUM(H9:I9)</f>
        <v>304150</v>
      </c>
      <c r="K9" s="196">
        <v>298350</v>
      </c>
      <c r="L9" s="196">
        <v>0</v>
      </c>
      <c r="M9" s="363">
        <f>SUM(K9:L9)</f>
        <v>298350</v>
      </c>
      <c r="N9" s="196">
        <v>298291</v>
      </c>
      <c r="O9" s="196">
        <v>0</v>
      </c>
      <c r="P9" s="363">
        <f>SUM(N9:O9)</f>
        <v>298291</v>
      </c>
      <c r="Q9" s="325">
        <f t="shared" ref="Q9:Q57" si="2">IF(M9=0,"",P9/M9*100)</f>
        <v>99.98022456845986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72920</v>
      </c>
      <c r="I10" s="196">
        <v>0</v>
      </c>
      <c r="J10" s="363">
        <f t="shared" ref="J10:J11" si="3">SUM(H10:I10)</f>
        <v>72920</v>
      </c>
      <c r="K10" s="196">
        <v>68420</v>
      </c>
      <c r="L10" s="196">
        <v>0</v>
      </c>
      <c r="M10" s="363">
        <f t="shared" ref="M10:M11" si="4">SUM(K10:L10)</f>
        <v>68420</v>
      </c>
      <c r="N10" s="196">
        <v>68326</v>
      </c>
      <c r="O10" s="196">
        <v>0</v>
      </c>
      <c r="P10" s="363">
        <f t="shared" ref="P10:P11" si="5">SUM(N10:O10)</f>
        <v>68326</v>
      </c>
      <c r="Q10" s="325">
        <f t="shared" si="2"/>
        <v>99.862613270973398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33690</v>
      </c>
      <c r="I13" s="194">
        <f t="shared" si="6"/>
        <v>0</v>
      </c>
      <c r="J13" s="362">
        <f t="shared" si="6"/>
        <v>33690</v>
      </c>
      <c r="K13" s="194">
        <f t="shared" si="6"/>
        <v>33690</v>
      </c>
      <c r="L13" s="194">
        <f t="shared" si="6"/>
        <v>0</v>
      </c>
      <c r="M13" s="362">
        <f t="shared" si="6"/>
        <v>33690</v>
      </c>
      <c r="N13" s="194">
        <f t="shared" si="6"/>
        <v>33120</v>
      </c>
      <c r="O13" s="194">
        <f t="shared" si="6"/>
        <v>0</v>
      </c>
      <c r="P13" s="362">
        <f t="shared" si="6"/>
        <v>33120</v>
      </c>
      <c r="Q13" s="324">
        <f t="shared" si="2"/>
        <v>98.308103294746218</v>
      </c>
      <c r="R13" s="259" t="str">
        <f t="shared" ref="R13:R33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33690</v>
      </c>
      <c r="I14" s="196">
        <v>0</v>
      </c>
      <c r="J14" s="363">
        <f>SUM(H14:I14)</f>
        <v>33690</v>
      </c>
      <c r="K14" s="196">
        <v>33690</v>
      </c>
      <c r="L14" s="196">
        <v>0</v>
      </c>
      <c r="M14" s="363">
        <f>SUM(K14:L14)</f>
        <v>33690</v>
      </c>
      <c r="N14" s="196">
        <v>33120</v>
      </c>
      <c r="O14" s="196">
        <v>0</v>
      </c>
      <c r="P14" s="363">
        <f>SUM(N14:O14)</f>
        <v>33120</v>
      </c>
      <c r="Q14" s="325">
        <f t="shared" si="2"/>
        <v>98.308103294746218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6"/>
      <c r="I15" s="266"/>
      <c r="J15" s="365"/>
      <c r="K15" s="266"/>
      <c r="L15" s="266"/>
      <c r="M15" s="365"/>
      <c r="N15" s="266"/>
      <c r="O15" s="266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45500</v>
      </c>
      <c r="I16" s="271">
        <f t="shared" si="8"/>
        <v>2080</v>
      </c>
      <c r="J16" s="365">
        <f t="shared" si="8"/>
        <v>47580</v>
      </c>
      <c r="K16" s="271">
        <f t="shared" ref="K16:M16" si="9">SUM(K17:K26)</f>
        <v>45500</v>
      </c>
      <c r="L16" s="271">
        <f t="shared" si="9"/>
        <v>2080</v>
      </c>
      <c r="M16" s="365">
        <f t="shared" si="9"/>
        <v>47580</v>
      </c>
      <c r="N16" s="271">
        <f t="shared" si="8"/>
        <v>46663</v>
      </c>
      <c r="O16" s="271">
        <f t="shared" si="8"/>
        <v>0</v>
      </c>
      <c r="P16" s="365">
        <f t="shared" si="8"/>
        <v>46663</v>
      </c>
      <c r="Q16" s="324">
        <f t="shared" si="2"/>
        <v>98.072719630096685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3200</v>
      </c>
      <c r="I17" s="341">
        <v>0</v>
      </c>
      <c r="J17" s="363">
        <f t="shared" ref="J17:J26" si="10">SUM(H17:I17)</f>
        <v>3200</v>
      </c>
      <c r="K17" s="341">
        <v>3200</v>
      </c>
      <c r="L17" s="341">
        <v>0</v>
      </c>
      <c r="M17" s="363">
        <f t="shared" ref="M17:M26" si="11">SUM(K17:L17)</f>
        <v>3200</v>
      </c>
      <c r="N17" s="341">
        <v>2736</v>
      </c>
      <c r="O17" s="341">
        <v>0</v>
      </c>
      <c r="P17" s="363">
        <f t="shared" ref="P17:P26" si="12">SUM(N17:O17)</f>
        <v>2736</v>
      </c>
      <c r="Q17" s="325">
        <f t="shared" si="2"/>
        <v>85.5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16200</v>
      </c>
      <c r="I18" s="341">
        <v>0</v>
      </c>
      <c r="J18" s="363">
        <f t="shared" si="10"/>
        <v>16200</v>
      </c>
      <c r="K18" s="341">
        <v>16200</v>
      </c>
      <c r="L18" s="341">
        <v>0</v>
      </c>
      <c r="M18" s="363">
        <f t="shared" si="11"/>
        <v>16200</v>
      </c>
      <c r="N18" s="341">
        <v>16101</v>
      </c>
      <c r="O18" s="341">
        <v>0</v>
      </c>
      <c r="P18" s="363">
        <f t="shared" si="12"/>
        <v>16101</v>
      </c>
      <c r="Q18" s="325">
        <f t="shared" si="2"/>
        <v>99.3888888888889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2500</v>
      </c>
      <c r="I19" s="341">
        <v>0</v>
      </c>
      <c r="J19" s="363">
        <f t="shared" si="10"/>
        <v>2500</v>
      </c>
      <c r="K19" s="341">
        <v>2500</v>
      </c>
      <c r="L19" s="341">
        <v>0</v>
      </c>
      <c r="M19" s="363">
        <f t="shared" si="11"/>
        <v>2500</v>
      </c>
      <c r="N19" s="341">
        <v>2331</v>
      </c>
      <c r="O19" s="341">
        <v>0</v>
      </c>
      <c r="P19" s="363">
        <f t="shared" si="12"/>
        <v>2331</v>
      </c>
      <c r="Q19" s="325">
        <f t="shared" si="2"/>
        <v>93.24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9500</v>
      </c>
      <c r="I20" s="341">
        <v>0</v>
      </c>
      <c r="J20" s="363">
        <f t="shared" si="10"/>
        <v>9500</v>
      </c>
      <c r="K20" s="341">
        <v>9500</v>
      </c>
      <c r="L20" s="341">
        <v>0</v>
      </c>
      <c r="M20" s="363">
        <f t="shared" si="11"/>
        <v>9500</v>
      </c>
      <c r="N20" s="341">
        <v>9453</v>
      </c>
      <c r="O20" s="341">
        <v>0</v>
      </c>
      <c r="P20" s="363">
        <f t="shared" si="12"/>
        <v>9453</v>
      </c>
      <c r="Q20" s="325">
        <f t="shared" si="2"/>
        <v>99.505263157894746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1">
        <v>600</v>
      </c>
      <c r="I21" s="341">
        <v>0</v>
      </c>
      <c r="J21" s="363">
        <f t="shared" si="10"/>
        <v>600</v>
      </c>
      <c r="K21" s="341">
        <v>600</v>
      </c>
      <c r="L21" s="341">
        <v>0</v>
      </c>
      <c r="M21" s="363">
        <f t="shared" si="11"/>
        <v>600</v>
      </c>
      <c r="N21" s="341">
        <v>599</v>
      </c>
      <c r="O21" s="341">
        <v>0</v>
      </c>
      <c r="P21" s="363">
        <f t="shared" si="12"/>
        <v>599</v>
      </c>
      <c r="Q21" s="325">
        <f t="shared" si="2"/>
        <v>99.833333333333329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1">
        <v>0</v>
      </c>
      <c r="I22" s="341">
        <v>0</v>
      </c>
      <c r="J22" s="363">
        <f t="shared" si="10"/>
        <v>0</v>
      </c>
      <c r="K22" s="341">
        <v>0</v>
      </c>
      <c r="L22" s="341">
        <v>0</v>
      </c>
      <c r="M22" s="363">
        <f t="shared" si="11"/>
        <v>0</v>
      </c>
      <c r="N22" s="341">
        <v>0</v>
      </c>
      <c r="O22" s="341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1">
        <v>6000</v>
      </c>
      <c r="I23" s="341">
        <v>0</v>
      </c>
      <c r="J23" s="363">
        <f t="shared" si="10"/>
        <v>6000</v>
      </c>
      <c r="K23" s="341">
        <v>6000</v>
      </c>
      <c r="L23" s="341">
        <v>0</v>
      </c>
      <c r="M23" s="363">
        <f t="shared" si="11"/>
        <v>6000</v>
      </c>
      <c r="N23" s="341">
        <v>5956</v>
      </c>
      <c r="O23" s="341">
        <v>0</v>
      </c>
      <c r="P23" s="363">
        <f t="shared" si="12"/>
        <v>5956</v>
      </c>
      <c r="Q23" s="325">
        <f t="shared" si="2"/>
        <v>99.266666666666666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0</v>
      </c>
      <c r="I24" s="343">
        <v>0</v>
      </c>
      <c r="J24" s="363">
        <f t="shared" si="10"/>
        <v>0</v>
      </c>
      <c r="K24" s="343">
        <v>0</v>
      </c>
      <c r="L24" s="343">
        <v>0</v>
      </c>
      <c r="M24" s="363">
        <f t="shared" si="11"/>
        <v>0</v>
      </c>
      <c r="N24" s="343">
        <v>0</v>
      </c>
      <c r="O24" s="343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7500</v>
      </c>
      <c r="I25" s="343">
        <v>2080</v>
      </c>
      <c r="J25" s="363">
        <f t="shared" si="10"/>
        <v>9580</v>
      </c>
      <c r="K25" s="343">
        <v>7500</v>
      </c>
      <c r="L25" s="343">
        <v>2080</v>
      </c>
      <c r="M25" s="363">
        <f t="shared" si="11"/>
        <v>9580</v>
      </c>
      <c r="N25" s="343">
        <v>9487</v>
      </c>
      <c r="O25" s="343">
        <v>0</v>
      </c>
      <c r="P25" s="363">
        <f t="shared" si="12"/>
        <v>9487</v>
      </c>
      <c r="Q25" s="325">
        <f t="shared" si="2"/>
        <v>99.029227557411275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ht="12.95" customHeight="1">
      <c r="B27" s="10"/>
      <c r="C27" s="11"/>
      <c r="D27" s="11"/>
      <c r="E27" s="284"/>
      <c r="F27" s="310"/>
      <c r="G27" s="11"/>
      <c r="H27" s="273"/>
      <c r="I27" s="273"/>
      <c r="J27" s="365"/>
      <c r="K27" s="273"/>
      <c r="L27" s="273"/>
      <c r="M27" s="365"/>
      <c r="N27" s="273"/>
      <c r="O27" s="273"/>
      <c r="P27" s="365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3000</v>
      </c>
      <c r="I28" s="273">
        <f t="shared" si="13"/>
        <v>5000</v>
      </c>
      <c r="J28" s="365">
        <f t="shared" si="13"/>
        <v>8000</v>
      </c>
      <c r="K28" s="273">
        <f t="shared" ref="K28:M28" si="14">SUM(K29:K30)</f>
        <v>3000</v>
      </c>
      <c r="L28" s="273">
        <f t="shared" si="14"/>
        <v>5000</v>
      </c>
      <c r="M28" s="365">
        <f t="shared" si="14"/>
        <v>8000</v>
      </c>
      <c r="N28" s="273">
        <f t="shared" si="13"/>
        <v>2982</v>
      </c>
      <c r="O28" s="273">
        <f t="shared" si="13"/>
        <v>5000</v>
      </c>
      <c r="P28" s="365">
        <f t="shared" si="13"/>
        <v>7982</v>
      </c>
      <c r="Q28" s="324">
        <f t="shared" si="2"/>
        <v>99.775000000000006</v>
      </c>
      <c r="R28" s="259" t="str">
        <f t="shared" si="7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0</v>
      </c>
      <c r="I29" s="274">
        <v>0</v>
      </c>
      <c r="J29" s="363">
        <f t="shared" ref="J29:J30" si="15">SUM(H29:I29)</f>
        <v>0</v>
      </c>
      <c r="K29" s="274">
        <v>0</v>
      </c>
      <c r="L29" s="274">
        <v>0</v>
      </c>
      <c r="M29" s="363">
        <f t="shared" ref="M29:M30" si="16">SUM(K29:L29)</f>
        <v>0</v>
      </c>
      <c r="N29" s="274">
        <v>0</v>
      </c>
      <c r="O29" s="274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3000</v>
      </c>
      <c r="I30" s="274">
        <v>5000</v>
      </c>
      <c r="J30" s="363">
        <f t="shared" si="15"/>
        <v>8000</v>
      </c>
      <c r="K30" s="274">
        <v>3000</v>
      </c>
      <c r="L30" s="274">
        <v>5000</v>
      </c>
      <c r="M30" s="363">
        <f t="shared" si="16"/>
        <v>8000</v>
      </c>
      <c r="N30" s="274">
        <v>2982</v>
      </c>
      <c r="O30" s="274">
        <v>5000</v>
      </c>
      <c r="P30" s="363">
        <f t="shared" si="17"/>
        <v>7982</v>
      </c>
      <c r="Q30" s="325">
        <f t="shared" si="2"/>
        <v>99.775000000000006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56" t="s">
        <v>779</v>
      </c>
      <c r="I32" s="256"/>
      <c r="J32" s="367" t="s">
        <v>779</v>
      </c>
      <c r="K32" s="256"/>
      <c r="L32" s="256"/>
      <c r="M32" s="367"/>
      <c r="N32" s="256" t="s">
        <v>779</v>
      </c>
      <c r="O32" s="256"/>
      <c r="P32" s="367" t="s">
        <v>779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459260</v>
      </c>
      <c r="I33" s="266">
        <f t="shared" si="18"/>
        <v>7080</v>
      </c>
      <c r="J33" s="365">
        <f t="shared" si="18"/>
        <v>466340</v>
      </c>
      <c r="K33" s="266">
        <f t="shared" ref="K33:M33" si="19">K8+K13+K16+K28</f>
        <v>448960</v>
      </c>
      <c r="L33" s="266">
        <f t="shared" si="19"/>
        <v>7080</v>
      </c>
      <c r="M33" s="365">
        <f t="shared" si="19"/>
        <v>456040</v>
      </c>
      <c r="N33" s="266">
        <f t="shared" si="18"/>
        <v>449382</v>
      </c>
      <c r="O33" s="266">
        <f t="shared" si="18"/>
        <v>5000</v>
      </c>
      <c r="P33" s="365">
        <f t="shared" si="18"/>
        <v>454382</v>
      </c>
      <c r="Q33" s="324">
        <f t="shared" si="2"/>
        <v>99.636435400403485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/>
      <c r="I34" s="266"/>
      <c r="J34" s="365"/>
      <c r="K34" s="266"/>
      <c r="L34" s="266"/>
      <c r="M34" s="365"/>
      <c r="N34" s="266"/>
      <c r="O34" s="266"/>
      <c r="P34" s="365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57"/>
      <c r="I35" s="257"/>
      <c r="J35" s="364"/>
      <c r="K35" s="257"/>
      <c r="L35" s="257"/>
      <c r="M35" s="364"/>
      <c r="N35" s="257"/>
      <c r="O35" s="257"/>
      <c r="P35" s="364"/>
      <c r="Q35" s="325" t="str">
        <f t="shared" si="2"/>
        <v/>
      </c>
      <c r="R35" s="259"/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B44" s="50"/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B45" s="50"/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0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0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0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0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0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0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0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0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 t="str">
        <f t="shared" ref="R68:R71" si="21">IF(Q68&lt;100,"","PR")</f>
        <v/>
      </c>
    </row>
    <row r="69" spans="5:18" ht="14.25">
      <c r="E69" s="286"/>
      <c r="F69" s="312"/>
      <c r="J69" s="371"/>
      <c r="M69" s="371"/>
      <c r="P69" s="371"/>
      <c r="R69" s="259" t="str">
        <f t="shared" si="21"/>
        <v/>
      </c>
    </row>
    <row r="70" spans="5:18" ht="14.25">
      <c r="E70" s="286"/>
      <c r="F70" s="312"/>
      <c r="J70" s="371"/>
      <c r="M70" s="371"/>
      <c r="P70" s="371"/>
      <c r="R70" s="259" t="str">
        <f t="shared" si="21"/>
        <v/>
      </c>
    </row>
    <row r="71" spans="5:18" ht="14.25">
      <c r="E71" s="286"/>
      <c r="F71" s="312"/>
      <c r="J71" s="371"/>
      <c r="M71" s="371"/>
      <c r="P71" s="371"/>
      <c r="R71" s="259" t="str">
        <f t="shared" si="21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2"/>
  <dimension ref="A1:S96"/>
  <sheetViews>
    <sheetView topLeftCell="E1"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174</v>
      </c>
      <c r="C2" s="618"/>
      <c r="D2" s="618"/>
      <c r="E2" s="618"/>
      <c r="F2" s="618"/>
      <c r="G2" s="618"/>
      <c r="H2" s="640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143</v>
      </c>
      <c r="C7" s="7" t="s">
        <v>145</v>
      </c>
      <c r="D7" s="7" t="s">
        <v>148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574690</v>
      </c>
      <c r="I8" s="194">
        <f t="shared" si="0"/>
        <v>0</v>
      </c>
      <c r="J8" s="362">
        <f t="shared" si="0"/>
        <v>574690</v>
      </c>
      <c r="K8" s="194">
        <f t="shared" ref="K8:M8" si="1">SUM(K9:K11)</f>
        <v>569390</v>
      </c>
      <c r="L8" s="194">
        <f t="shared" si="1"/>
        <v>0</v>
      </c>
      <c r="M8" s="362">
        <f t="shared" si="1"/>
        <v>569390</v>
      </c>
      <c r="N8" s="194">
        <f t="shared" si="0"/>
        <v>569370</v>
      </c>
      <c r="O8" s="194">
        <f t="shared" si="0"/>
        <v>0</v>
      </c>
      <c r="P8" s="362">
        <f t="shared" si="0"/>
        <v>569370</v>
      </c>
      <c r="Q8" s="324">
        <f>IF(M8=0,"",P8/M8*100)</f>
        <v>99.996487469045832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463780</v>
      </c>
      <c r="I9" s="196">
        <v>0</v>
      </c>
      <c r="J9" s="363">
        <f>SUM(H9:I9)</f>
        <v>463780</v>
      </c>
      <c r="K9" s="196">
        <v>461580</v>
      </c>
      <c r="L9" s="196">
        <v>0</v>
      </c>
      <c r="M9" s="363">
        <f>SUM(K9:L9)</f>
        <v>461580</v>
      </c>
      <c r="N9" s="196">
        <v>461567</v>
      </c>
      <c r="O9" s="196">
        <v>0</v>
      </c>
      <c r="P9" s="363">
        <f>SUM(N9:O9)</f>
        <v>461567</v>
      </c>
      <c r="Q9" s="325">
        <f t="shared" ref="Q9:Q57" si="2">IF(M9=0,"",P9/M9*100)</f>
        <v>99.997183586810522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110910</v>
      </c>
      <c r="I10" s="196">
        <v>0</v>
      </c>
      <c r="J10" s="363">
        <f t="shared" ref="J10:J11" si="3">SUM(H10:I10)</f>
        <v>110910</v>
      </c>
      <c r="K10" s="196">
        <v>107810</v>
      </c>
      <c r="L10" s="196">
        <v>0</v>
      </c>
      <c r="M10" s="363">
        <f t="shared" ref="M10:M11" si="4">SUM(K10:L10)</f>
        <v>107810</v>
      </c>
      <c r="N10" s="196">
        <v>107803</v>
      </c>
      <c r="O10" s="196">
        <v>0</v>
      </c>
      <c r="P10" s="363">
        <f t="shared" ref="P10:P11" si="5">SUM(N10:O10)</f>
        <v>107803</v>
      </c>
      <c r="Q10" s="325">
        <f t="shared" si="2"/>
        <v>99.99350709581671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49800</v>
      </c>
      <c r="I13" s="194">
        <f t="shared" si="6"/>
        <v>0</v>
      </c>
      <c r="J13" s="362">
        <f t="shared" si="6"/>
        <v>49800</v>
      </c>
      <c r="K13" s="194">
        <f t="shared" si="6"/>
        <v>49800</v>
      </c>
      <c r="L13" s="194">
        <f t="shared" si="6"/>
        <v>0</v>
      </c>
      <c r="M13" s="362">
        <f t="shared" si="6"/>
        <v>49800</v>
      </c>
      <c r="N13" s="194">
        <f t="shared" si="6"/>
        <v>49165</v>
      </c>
      <c r="O13" s="194">
        <f t="shared" si="6"/>
        <v>0</v>
      </c>
      <c r="P13" s="362">
        <f t="shared" si="6"/>
        <v>49165</v>
      </c>
      <c r="Q13" s="324">
        <f t="shared" si="2"/>
        <v>98.724899598393577</v>
      </c>
      <c r="R13" s="259" t="str">
        <f t="shared" ref="R13:R35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49800</v>
      </c>
      <c r="I14" s="196">
        <v>0</v>
      </c>
      <c r="J14" s="363">
        <f>SUM(H14:I14)</f>
        <v>49800</v>
      </c>
      <c r="K14" s="196">
        <v>49800</v>
      </c>
      <c r="L14" s="196">
        <v>0</v>
      </c>
      <c r="M14" s="363">
        <f>SUM(K14:L14)</f>
        <v>49800</v>
      </c>
      <c r="N14" s="196">
        <v>49165</v>
      </c>
      <c r="O14" s="196">
        <v>0</v>
      </c>
      <c r="P14" s="363">
        <f>SUM(N14:O14)</f>
        <v>49165</v>
      </c>
      <c r="Q14" s="325">
        <f t="shared" si="2"/>
        <v>98.724899598393577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6"/>
      <c r="I15" s="266"/>
      <c r="J15" s="365"/>
      <c r="K15" s="266"/>
      <c r="L15" s="266"/>
      <c r="M15" s="365"/>
      <c r="N15" s="266"/>
      <c r="O15" s="266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63200</v>
      </c>
      <c r="I16" s="271">
        <f t="shared" si="8"/>
        <v>0</v>
      </c>
      <c r="J16" s="365">
        <f t="shared" si="8"/>
        <v>63200</v>
      </c>
      <c r="K16" s="271">
        <f t="shared" ref="K16:M16" si="9">SUM(K17:K26)</f>
        <v>63200</v>
      </c>
      <c r="L16" s="271">
        <f t="shared" si="9"/>
        <v>0</v>
      </c>
      <c r="M16" s="365">
        <f t="shared" si="9"/>
        <v>63200</v>
      </c>
      <c r="N16" s="271">
        <f t="shared" si="8"/>
        <v>62273</v>
      </c>
      <c r="O16" s="271">
        <f t="shared" si="8"/>
        <v>0</v>
      </c>
      <c r="P16" s="365">
        <f t="shared" si="8"/>
        <v>62273</v>
      </c>
      <c r="Q16" s="324">
        <f t="shared" si="2"/>
        <v>98.533227848101262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3500</v>
      </c>
      <c r="I17" s="341">
        <v>0</v>
      </c>
      <c r="J17" s="363">
        <f t="shared" ref="J17:J26" si="10">SUM(H17:I17)</f>
        <v>3500</v>
      </c>
      <c r="K17" s="341">
        <v>3500</v>
      </c>
      <c r="L17" s="341">
        <v>0</v>
      </c>
      <c r="M17" s="363">
        <f t="shared" ref="M17:M26" si="11">SUM(K17:L17)</f>
        <v>3500</v>
      </c>
      <c r="N17" s="341">
        <v>3486</v>
      </c>
      <c r="O17" s="341">
        <v>0</v>
      </c>
      <c r="P17" s="363">
        <f t="shared" ref="P17:P26" si="12">SUM(N17:O17)</f>
        <v>3486</v>
      </c>
      <c r="Q17" s="325">
        <f t="shared" si="2"/>
        <v>99.6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30500</v>
      </c>
      <c r="I18" s="341">
        <v>0</v>
      </c>
      <c r="J18" s="363">
        <f t="shared" si="10"/>
        <v>30500</v>
      </c>
      <c r="K18" s="341">
        <v>30500</v>
      </c>
      <c r="L18" s="341">
        <v>0</v>
      </c>
      <c r="M18" s="363">
        <f t="shared" si="11"/>
        <v>30500</v>
      </c>
      <c r="N18" s="341">
        <v>30401</v>
      </c>
      <c r="O18" s="341">
        <v>0</v>
      </c>
      <c r="P18" s="363">
        <f t="shared" si="12"/>
        <v>30401</v>
      </c>
      <c r="Q18" s="325">
        <f t="shared" si="2"/>
        <v>99.675409836065569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3200</v>
      </c>
      <c r="I19" s="341">
        <v>0</v>
      </c>
      <c r="J19" s="363">
        <f t="shared" si="10"/>
        <v>3200</v>
      </c>
      <c r="K19" s="341">
        <v>3200</v>
      </c>
      <c r="L19" s="341">
        <v>0</v>
      </c>
      <c r="M19" s="363">
        <f t="shared" si="11"/>
        <v>3200</v>
      </c>
      <c r="N19" s="341">
        <v>3131</v>
      </c>
      <c r="O19" s="341">
        <v>0</v>
      </c>
      <c r="P19" s="363">
        <f t="shared" si="12"/>
        <v>3131</v>
      </c>
      <c r="Q19" s="325">
        <f t="shared" si="2"/>
        <v>97.84375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3">
        <v>9000</v>
      </c>
      <c r="I20" s="343">
        <v>0</v>
      </c>
      <c r="J20" s="363">
        <f t="shared" si="10"/>
        <v>9000</v>
      </c>
      <c r="K20" s="343">
        <v>9000</v>
      </c>
      <c r="L20" s="343">
        <v>0</v>
      </c>
      <c r="M20" s="363">
        <f t="shared" si="11"/>
        <v>9000</v>
      </c>
      <c r="N20" s="343">
        <v>8997</v>
      </c>
      <c r="O20" s="343">
        <v>0</v>
      </c>
      <c r="P20" s="363">
        <f t="shared" si="12"/>
        <v>8997</v>
      </c>
      <c r="Q20" s="325">
        <f t="shared" si="2"/>
        <v>99.966666666666669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1000</v>
      </c>
      <c r="I21" s="343">
        <v>0</v>
      </c>
      <c r="J21" s="363">
        <f t="shared" si="10"/>
        <v>1000</v>
      </c>
      <c r="K21" s="343">
        <v>1000</v>
      </c>
      <c r="L21" s="343">
        <v>0</v>
      </c>
      <c r="M21" s="363">
        <f t="shared" si="11"/>
        <v>1000</v>
      </c>
      <c r="N21" s="343">
        <v>992</v>
      </c>
      <c r="O21" s="343">
        <v>0</v>
      </c>
      <c r="P21" s="363">
        <f t="shared" si="12"/>
        <v>992</v>
      </c>
      <c r="Q21" s="325">
        <f t="shared" si="2"/>
        <v>99.2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8500</v>
      </c>
      <c r="I23" s="343">
        <v>0</v>
      </c>
      <c r="J23" s="363">
        <f t="shared" si="10"/>
        <v>8500</v>
      </c>
      <c r="K23" s="343">
        <v>8500</v>
      </c>
      <c r="L23" s="343">
        <v>0</v>
      </c>
      <c r="M23" s="363">
        <f t="shared" si="11"/>
        <v>8500</v>
      </c>
      <c r="N23" s="343">
        <v>8436</v>
      </c>
      <c r="O23" s="343">
        <v>0</v>
      </c>
      <c r="P23" s="363">
        <f t="shared" si="12"/>
        <v>8436</v>
      </c>
      <c r="Q23" s="325">
        <f t="shared" si="2"/>
        <v>99.247058823529414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0</v>
      </c>
      <c r="I24" s="343">
        <v>0</v>
      </c>
      <c r="J24" s="363">
        <f t="shared" si="10"/>
        <v>0</v>
      </c>
      <c r="K24" s="343">
        <v>0</v>
      </c>
      <c r="L24" s="343">
        <v>0</v>
      </c>
      <c r="M24" s="363">
        <f t="shared" si="11"/>
        <v>0</v>
      </c>
      <c r="N24" s="343">
        <v>0</v>
      </c>
      <c r="O24" s="343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7500</v>
      </c>
      <c r="I25" s="343">
        <v>0</v>
      </c>
      <c r="J25" s="363">
        <f t="shared" si="10"/>
        <v>7500</v>
      </c>
      <c r="K25" s="343">
        <v>7500</v>
      </c>
      <c r="L25" s="343">
        <v>0</v>
      </c>
      <c r="M25" s="363">
        <f t="shared" si="11"/>
        <v>7500</v>
      </c>
      <c r="N25" s="343">
        <v>6830</v>
      </c>
      <c r="O25" s="343">
        <v>0</v>
      </c>
      <c r="P25" s="363">
        <f t="shared" si="12"/>
        <v>6830</v>
      </c>
      <c r="Q25" s="325">
        <f t="shared" si="2"/>
        <v>91.066666666666663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274"/>
      <c r="I27" s="274"/>
      <c r="J27" s="364"/>
      <c r="K27" s="274"/>
      <c r="L27" s="274"/>
      <c r="M27" s="364"/>
      <c r="N27" s="274"/>
      <c r="O27" s="274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SUM(H29:H31)</f>
        <v>3000</v>
      </c>
      <c r="I28" s="273">
        <f t="shared" si="13"/>
        <v>2000</v>
      </c>
      <c r="J28" s="365">
        <f t="shared" si="13"/>
        <v>5000</v>
      </c>
      <c r="K28" s="273">
        <f t="shared" ref="K28:M28" si="14">SUM(K29:K31)</f>
        <v>3000</v>
      </c>
      <c r="L28" s="273">
        <f t="shared" si="14"/>
        <v>2000</v>
      </c>
      <c r="M28" s="365">
        <f t="shared" si="14"/>
        <v>5000</v>
      </c>
      <c r="N28" s="273">
        <f t="shared" si="13"/>
        <v>2899</v>
      </c>
      <c r="O28" s="273">
        <f t="shared" si="13"/>
        <v>2000</v>
      </c>
      <c r="P28" s="365">
        <f t="shared" si="13"/>
        <v>4899</v>
      </c>
      <c r="Q28" s="324">
        <f t="shared" si="2"/>
        <v>97.98</v>
      </c>
      <c r="R28" s="259" t="str">
        <f t="shared" si="7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0</v>
      </c>
      <c r="I29" s="274">
        <v>0</v>
      </c>
      <c r="J29" s="363">
        <f t="shared" ref="J29:J30" si="15">SUM(H29:I29)</f>
        <v>0</v>
      </c>
      <c r="K29" s="274">
        <v>0</v>
      </c>
      <c r="L29" s="274">
        <v>0</v>
      </c>
      <c r="M29" s="363">
        <f t="shared" ref="M29:M30" si="16">SUM(K29:L29)</f>
        <v>0</v>
      </c>
      <c r="N29" s="274">
        <v>0</v>
      </c>
      <c r="O29" s="274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3000</v>
      </c>
      <c r="I30" s="274">
        <v>2000</v>
      </c>
      <c r="J30" s="363">
        <f t="shared" si="15"/>
        <v>5000</v>
      </c>
      <c r="K30" s="274">
        <v>3000</v>
      </c>
      <c r="L30" s="274">
        <v>2000</v>
      </c>
      <c r="M30" s="363">
        <f t="shared" si="16"/>
        <v>5000</v>
      </c>
      <c r="N30" s="274">
        <v>2899</v>
      </c>
      <c r="O30" s="274">
        <v>2000</v>
      </c>
      <c r="P30" s="363">
        <f t="shared" si="17"/>
        <v>4899</v>
      </c>
      <c r="Q30" s="325">
        <f t="shared" si="2"/>
        <v>97.98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8"/>
      <c r="H31" s="274"/>
      <c r="I31" s="274"/>
      <c r="J31" s="364"/>
      <c r="K31" s="274"/>
      <c r="L31" s="274"/>
      <c r="M31" s="364"/>
      <c r="N31" s="274"/>
      <c r="O31" s="274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56" t="s">
        <v>805</v>
      </c>
      <c r="I32" s="256"/>
      <c r="J32" s="367" t="s">
        <v>805</v>
      </c>
      <c r="K32" s="256"/>
      <c r="L32" s="256"/>
      <c r="M32" s="367"/>
      <c r="N32" s="256" t="s">
        <v>805</v>
      </c>
      <c r="O32" s="256"/>
      <c r="P32" s="367" t="s">
        <v>805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690690</v>
      </c>
      <c r="I33" s="266">
        <f t="shared" si="18"/>
        <v>2000</v>
      </c>
      <c r="J33" s="365">
        <f t="shared" si="18"/>
        <v>692690</v>
      </c>
      <c r="K33" s="266">
        <f t="shared" ref="K33:M33" si="19">K8+K13+K16+K28</f>
        <v>685390</v>
      </c>
      <c r="L33" s="266">
        <f t="shared" si="19"/>
        <v>2000</v>
      </c>
      <c r="M33" s="365">
        <f t="shared" si="19"/>
        <v>687390</v>
      </c>
      <c r="N33" s="266">
        <f t="shared" si="18"/>
        <v>683707</v>
      </c>
      <c r="O33" s="266">
        <f t="shared" si="18"/>
        <v>2000</v>
      </c>
      <c r="P33" s="365">
        <f t="shared" si="18"/>
        <v>685707</v>
      </c>
      <c r="Q33" s="324">
        <f t="shared" si="2"/>
        <v>99.755160825732119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>H33+'29'!H33+'28'!H33+'27'!H33+'26'!H33+'25'!H33+'24'!H33</f>
        <v>7872310</v>
      </c>
      <c r="I34" s="266">
        <f>I33+'29'!I33+'28'!I33+'27'!I33+'26'!I33+'25'!I33+'24'!I33</f>
        <v>23710</v>
      </c>
      <c r="J34" s="365">
        <f>J33+'29'!J33+'28'!J33+'27'!J33+'26'!J33+'25'!J33+'24'!J33</f>
        <v>7896020</v>
      </c>
      <c r="K34" s="266">
        <f>K33+'29'!N33+'28'!N33+'27'!N33+'26'!N33+'25'!N33+'24'!N33</f>
        <v>7729146</v>
      </c>
      <c r="L34" s="266">
        <f>L33+'29'!O33+'28'!O33+'27'!O33+'26'!O33+'25'!O33+'24'!O33</f>
        <v>21623</v>
      </c>
      <c r="M34" s="365">
        <f>M33+'29'!P33+'28'!P33+'27'!P33+'26'!P33+'25'!P33+'24'!P33</f>
        <v>7750769</v>
      </c>
      <c r="N34" s="266">
        <f>N33+'29'!N33+'28'!N33+'27'!N33+'26'!N33+'25'!N33+'24'!N33</f>
        <v>7727463</v>
      </c>
      <c r="O34" s="266">
        <f>O33+'29'!O33+'28'!O33+'27'!O33+'26'!O33+'25'!O33+'24'!O33</f>
        <v>21623</v>
      </c>
      <c r="P34" s="365">
        <f>P33+'29'!P33+'28'!P33+'27'!P33+'26'!P33+'25'!P33+'24'!P33</f>
        <v>7749086</v>
      </c>
      <c r="Q34" s="324">
        <f t="shared" si="2"/>
        <v>99.978286025554368</v>
      </c>
      <c r="R34" s="259" t="str">
        <f t="shared" si="7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>H34+'23'!H35+'20'!H52</f>
        <v>13473500</v>
      </c>
      <c r="I35" s="266">
        <f>I34+'23'!I35+'20'!I52</f>
        <v>184890</v>
      </c>
      <c r="J35" s="398">
        <f>J34+'23'!J35+'20'!J52</f>
        <v>13658390</v>
      </c>
      <c r="K35" s="266">
        <f>K34+'23'!N35+'20'!N52</f>
        <v>13217511</v>
      </c>
      <c r="L35" s="266">
        <f>L34+'23'!O35+'20'!O52</f>
        <v>73613</v>
      </c>
      <c r="M35" s="398">
        <f>M34+'23'!P35+'20'!P52</f>
        <v>13291124</v>
      </c>
      <c r="N35" s="266">
        <f>N34+'23'!N35+'20'!N52</f>
        <v>13215828</v>
      </c>
      <c r="O35" s="266">
        <f>O34+'23'!O35+'20'!O52</f>
        <v>73613</v>
      </c>
      <c r="P35" s="398">
        <f>P34+'23'!P35+'20'!P52</f>
        <v>13289441</v>
      </c>
      <c r="Q35" s="324">
        <f t="shared" si="2"/>
        <v>99.987337414051652</v>
      </c>
      <c r="R35" s="259" t="str">
        <f t="shared" si="7"/>
        <v/>
      </c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B44" s="50"/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0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0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0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0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0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0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0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0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0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 t="str">
        <f t="shared" ref="R70:R71" si="21">IF(Q70&lt;100,"","PR")</f>
        <v/>
      </c>
    </row>
    <row r="71" spans="5:18" ht="14.25">
      <c r="E71" s="286"/>
      <c r="F71" s="312"/>
      <c r="J71" s="371"/>
      <c r="M71" s="371"/>
      <c r="P71" s="371"/>
      <c r="R71" s="259" t="str">
        <f t="shared" si="21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B2:H2"/>
    <mergeCell ref="Q4:Q5"/>
    <mergeCell ref="G4:G5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6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179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149</v>
      </c>
      <c r="C7" s="7" t="s">
        <v>81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267760</v>
      </c>
      <c r="I8" s="194">
        <f t="shared" si="0"/>
        <v>0</v>
      </c>
      <c r="J8" s="362">
        <f t="shared" si="0"/>
        <v>267760</v>
      </c>
      <c r="K8" s="194">
        <f t="shared" ref="K8:M8" si="1">SUM(K9:K11)</f>
        <v>267760</v>
      </c>
      <c r="L8" s="194">
        <f t="shared" si="1"/>
        <v>0</v>
      </c>
      <c r="M8" s="362">
        <f t="shared" si="1"/>
        <v>267760</v>
      </c>
      <c r="N8" s="194">
        <f t="shared" si="0"/>
        <v>264949</v>
      </c>
      <c r="O8" s="194">
        <f t="shared" si="0"/>
        <v>0</v>
      </c>
      <c r="P8" s="362">
        <f t="shared" si="0"/>
        <v>264949</v>
      </c>
      <c r="Q8" s="324">
        <f>IF(M8=0,"",P8/M8*100)</f>
        <v>98.950179265013446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204510</v>
      </c>
      <c r="I9" s="196">
        <v>0</v>
      </c>
      <c r="J9" s="363">
        <f>SUM(H9:I9)</f>
        <v>204510</v>
      </c>
      <c r="K9" s="196">
        <v>204510</v>
      </c>
      <c r="L9" s="196">
        <v>0</v>
      </c>
      <c r="M9" s="363">
        <f>SUM(K9:L9)</f>
        <v>204510</v>
      </c>
      <c r="N9" s="196">
        <v>203265</v>
      </c>
      <c r="O9" s="196">
        <v>0</v>
      </c>
      <c r="P9" s="363">
        <f>SUM(N9:O9)</f>
        <v>203265</v>
      </c>
      <c r="Q9" s="325">
        <f t="shared" ref="Q9:Q57" si="2">IF(M9=0,"",P9/M9*100)</f>
        <v>99.391227812820887</v>
      </c>
      <c r="R9" s="259" t="str">
        <f t="shared" ref="R9:R38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63250</v>
      </c>
      <c r="I10" s="196">
        <v>0</v>
      </c>
      <c r="J10" s="363">
        <f t="shared" ref="J10:J11" si="4">SUM(H10:I10)</f>
        <v>63250</v>
      </c>
      <c r="K10" s="196">
        <v>63250</v>
      </c>
      <c r="L10" s="196">
        <v>0</v>
      </c>
      <c r="M10" s="363">
        <f t="shared" ref="M10:M11" si="5">SUM(K10:L10)</f>
        <v>63250</v>
      </c>
      <c r="N10" s="196">
        <v>61684</v>
      </c>
      <c r="O10" s="196">
        <v>0</v>
      </c>
      <c r="P10" s="363">
        <f t="shared" ref="P10:P11" si="6">SUM(N10:O10)</f>
        <v>61684</v>
      </c>
      <c r="Q10" s="325">
        <f t="shared" si="2"/>
        <v>97.524110671936754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22060</v>
      </c>
      <c r="I13" s="194">
        <f t="shared" si="7"/>
        <v>0</v>
      </c>
      <c r="J13" s="362">
        <f t="shared" si="7"/>
        <v>22060</v>
      </c>
      <c r="K13" s="194">
        <f t="shared" si="7"/>
        <v>22060</v>
      </c>
      <c r="L13" s="194">
        <f t="shared" si="7"/>
        <v>0</v>
      </c>
      <c r="M13" s="362">
        <f t="shared" si="7"/>
        <v>22060</v>
      </c>
      <c r="N13" s="194">
        <f t="shared" si="7"/>
        <v>21726</v>
      </c>
      <c r="O13" s="194">
        <f t="shared" si="7"/>
        <v>0</v>
      </c>
      <c r="P13" s="362">
        <f t="shared" si="7"/>
        <v>21726</v>
      </c>
      <c r="Q13" s="324">
        <f t="shared" si="2"/>
        <v>98.485947416137805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22060</v>
      </c>
      <c r="I14" s="196">
        <v>0</v>
      </c>
      <c r="J14" s="363">
        <f>SUM(H14:I14)</f>
        <v>22060</v>
      </c>
      <c r="K14" s="196">
        <v>22060</v>
      </c>
      <c r="L14" s="196">
        <v>0</v>
      </c>
      <c r="M14" s="363">
        <f>SUM(K14:L14)</f>
        <v>22060</v>
      </c>
      <c r="N14" s="196">
        <v>21726</v>
      </c>
      <c r="O14" s="196">
        <v>0</v>
      </c>
      <c r="P14" s="363">
        <f>SUM(N14:O14)</f>
        <v>21726</v>
      </c>
      <c r="Q14" s="325">
        <f t="shared" si="2"/>
        <v>98.485947416137805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73"/>
      <c r="I15" s="273"/>
      <c r="J15" s="365"/>
      <c r="K15" s="273"/>
      <c r="L15" s="273"/>
      <c r="M15" s="365"/>
      <c r="N15" s="273"/>
      <c r="O15" s="273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3">
        <f t="shared" ref="H16:P16" si="8">SUM(H17:H26)</f>
        <v>48300</v>
      </c>
      <c r="I16" s="273">
        <f t="shared" si="8"/>
        <v>0</v>
      </c>
      <c r="J16" s="365">
        <f t="shared" si="8"/>
        <v>48300</v>
      </c>
      <c r="K16" s="273">
        <f t="shared" ref="K16:M16" si="9">SUM(K17:K26)</f>
        <v>48300</v>
      </c>
      <c r="L16" s="273">
        <f t="shared" si="9"/>
        <v>0</v>
      </c>
      <c r="M16" s="365">
        <f t="shared" si="9"/>
        <v>48300</v>
      </c>
      <c r="N16" s="273">
        <f t="shared" si="8"/>
        <v>47074</v>
      </c>
      <c r="O16" s="273">
        <f t="shared" si="8"/>
        <v>0</v>
      </c>
      <c r="P16" s="365">
        <f t="shared" si="8"/>
        <v>47074</v>
      </c>
      <c r="Q16" s="324">
        <f t="shared" si="2"/>
        <v>97.46169772256728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3">
        <v>3500</v>
      </c>
      <c r="I17" s="343">
        <v>0</v>
      </c>
      <c r="J17" s="363">
        <f t="shared" ref="J17:J26" si="10">SUM(H17:I17)</f>
        <v>3500</v>
      </c>
      <c r="K17" s="343">
        <v>3500</v>
      </c>
      <c r="L17" s="343">
        <v>0</v>
      </c>
      <c r="M17" s="363">
        <f t="shared" ref="M17:M26" si="11">SUM(K17:L17)</f>
        <v>3500</v>
      </c>
      <c r="N17" s="343">
        <v>2940</v>
      </c>
      <c r="O17" s="343">
        <v>0</v>
      </c>
      <c r="P17" s="363">
        <f t="shared" ref="P17:P26" si="12">SUM(N17:O17)</f>
        <v>2940</v>
      </c>
      <c r="Q17" s="325">
        <f t="shared" si="2"/>
        <v>84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3">
        <v>0</v>
      </c>
      <c r="I18" s="343">
        <v>0</v>
      </c>
      <c r="J18" s="363">
        <f t="shared" si="10"/>
        <v>0</v>
      </c>
      <c r="K18" s="343">
        <v>0</v>
      </c>
      <c r="L18" s="343">
        <v>0</v>
      </c>
      <c r="M18" s="363">
        <f t="shared" si="11"/>
        <v>0</v>
      </c>
      <c r="N18" s="343">
        <v>0</v>
      </c>
      <c r="O18" s="343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3">
        <v>3300</v>
      </c>
      <c r="I19" s="343">
        <v>0</v>
      </c>
      <c r="J19" s="363">
        <f t="shared" si="10"/>
        <v>3300</v>
      </c>
      <c r="K19" s="343">
        <v>3300</v>
      </c>
      <c r="L19" s="343">
        <v>0</v>
      </c>
      <c r="M19" s="363">
        <f t="shared" si="11"/>
        <v>3300</v>
      </c>
      <c r="N19" s="343">
        <v>3141</v>
      </c>
      <c r="O19" s="343">
        <v>0</v>
      </c>
      <c r="P19" s="363">
        <f t="shared" si="12"/>
        <v>3141</v>
      </c>
      <c r="Q19" s="325">
        <f t="shared" si="2"/>
        <v>95.181818181818173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3">
        <v>1000</v>
      </c>
      <c r="I20" s="343">
        <v>0</v>
      </c>
      <c r="J20" s="363">
        <f t="shared" si="10"/>
        <v>1000</v>
      </c>
      <c r="K20" s="343">
        <v>1000</v>
      </c>
      <c r="L20" s="343">
        <v>0</v>
      </c>
      <c r="M20" s="363">
        <f t="shared" si="11"/>
        <v>1000</v>
      </c>
      <c r="N20" s="343">
        <v>924</v>
      </c>
      <c r="O20" s="343">
        <v>0</v>
      </c>
      <c r="P20" s="363">
        <f t="shared" si="12"/>
        <v>924</v>
      </c>
      <c r="Q20" s="325">
        <f t="shared" si="2"/>
        <v>92.4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0</v>
      </c>
      <c r="I21" s="343">
        <v>0</v>
      </c>
      <c r="J21" s="363">
        <f t="shared" si="10"/>
        <v>0</v>
      </c>
      <c r="K21" s="343">
        <v>0</v>
      </c>
      <c r="L21" s="343">
        <v>0</v>
      </c>
      <c r="M21" s="363">
        <f t="shared" si="11"/>
        <v>0</v>
      </c>
      <c r="N21" s="343">
        <v>0</v>
      </c>
      <c r="O21" s="343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1500</v>
      </c>
      <c r="I23" s="343">
        <v>0</v>
      </c>
      <c r="J23" s="363">
        <f t="shared" si="10"/>
        <v>1500</v>
      </c>
      <c r="K23" s="343">
        <v>1500</v>
      </c>
      <c r="L23" s="343">
        <v>0</v>
      </c>
      <c r="M23" s="363">
        <f t="shared" si="11"/>
        <v>1500</v>
      </c>
      <c r="N23" s="343">
        <v>1123</v>
      </c>
      <c r="O23" s="343">
        <v>0</v>
      </c>
      <c r="P23" s="363">
        <f t="shared" si="12"/>
        <v>1123</v>
      </c>
      <c r="Q23" s="325">
        <f t="shared" si="2"/>
        <v>74.866666666666674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0</v>
      </c>
      <c r="I24" s="343">
        <v>0</v>
      </c>
      <c r="J24" s="363">
        <f t="shared" si="10"/>
        <v>0</v>
      </c>
      <c r="K24" s="343">
        <v>0</v>
      </c>
      <c r="L24" s="343">
        <v>0</v>
      </c>
      <c r="M24" s="363">
        <f t="shared" si="11"/>
        <v>0</v>
      </c>
      <c r="N24" s="343">
        <v>0</v>
      </c>
      <c r="O24" s="343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39000</v>
      </c>
      <c r="I25" s="343">
        <v>0</v>
      </c>
      <c r="J25" s="363">
        <f t="shared" si="10"/>
        <v>39000</v>
      </c>
      <c r="K25" s="343">
        <v>39000</v>
      </c>
      <c r="L25" s="343">
        <v>0</v>
      </c>
      <c r="M25" s="363">
        <f t="shared" si="11"/>
        <v>39000</v>
      </c>
      <c r="N25" s="343">
        <v>38946</v>
      </c>
      <c r="O25" s="343">
        <v>0</v>
      </c>
      <c r="P25" s="363">
        <f t="shared" si="12"/>
        <v>38946</v>
      </c>
      <c r="Q25" s="325">
        <f t="shared" si="2"/>
        <v>99.861538461538458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ht="12.95" customHeight="1">
      <c r="B27" s="10"/>
      <c r="C27" s="11"/>
      <c r="D27" s="11"/>
      <c r="E27" s="284"/>
      <c r="F27" s="310"/>
      <c r="G27" s="11"/>
      <c r="H27" s="273"/>
      <c r="I27" s="273"/>
      <c r="J27" s="365"/>
      <c r="K27" s="273"/>
      <c r="L27" s="273"/>
      <c r="M27" s="365"/>
      <c r="N27" s="273"/>
      <c r="O27" s="273"/>
      <c r="P27" s="365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614000</v>
      </c>
      <c r="F28" s="309"/>
      <c r="G28" s="8" t="s">
        <v>202</v>
      </c>
      <c r="H28" s="273">
        <f t="shared" ref="H28:P28" si="13">H29</f>
        <v>1100000</v>
      </c>
      <c r="I28" s="273">
        <f t="shared" si="13"/>
        <v>0</v>
      </c>
      <c r="J28" s="365">
        <f t="shared" si="13"/>
        <v>1100000</v>
      </c>
      <c r="K28" s="273">
        <f t="shared" si="13"/>
        <v>1100000</v>
      </c>
      <c r="L28" s="273">
        <f t="shared" si="13"/>
        <v>0</v>
      </c>
      <c r="M28" s="365">
        <f t="shared" si="13"/>
        <v>1100000</v>
      </c>
      <c r="N28" s="273">
        <f t="shared" si="13"/>
        <v>1099835</v>
      </c>
      <c r="O28" s="273">
        <f t="shared" si="13"/>
        <v>0</v>
      </c>
      <c r="P28" s="365">
        <f t="shared" si="13"/>
        <v>1099835</v>
      </c>
      <c r="Q28" s="324">
        <f t="shared" si="2"/>
        <v>99.984999999999999</v>
      </c>
      <c r="R28" s="259" t="str">
        <f t="shared" si="3"/>
        <v/>
      </c>
    </row>
    <row r="29" spans="1:18" ht="12.95" customHeight="1">
      <c r="B29" s="10"/>
      <c r="C29" s="11"/>
      <c r="D29" s="11"/>
      <c r="E29" s="284">
        <v>614200</v>
      </c>
      <c r="F29" s="310" t="s">
        <v>662</v>
      </c>
      <c r="G29" s="21" t="s">
        <v>114</v>
      </c>
      <c r="H29" s="274">
        <v>1100000</v>
      </c>
      <c r="I29" s="274">
        <v>0</v>
      </c>
      <c r="J29" s="363">
        <f>SUM(H29:I29)</f>
        <v>1100000</v>
      </c>
      <c r="K29" s="274">
        <v>1100000</v>
      </c>
      <c r="L29" s="274">
        <v>0</v>
      </c>
      <c r="M29" s="363">
        <f>SUM(K29:L29)</f>
        <v>1100000</v>
      </c>
      <c r="N29" s="274">
        <v>1099835</v>
      </c>
      <c r="O29" s="274">
        <v>0</v>
      </c>
      <c r="P29" s="363">
        <f>SUM(N29:O29)</f>
        <v>1099835</v>
      </c>
      <c r="Q29" s="325">
        <f t="shared" si="2"/>
        <v>99.984999999999999</v>
      </c>
      <c r="R29" s="259" t="str">
        <f t="shared" si="3"/>
        <v/>
      </c>
    </row>
    <row r="30" spans="1:18" ht="12.95" customHeight="1">
      <c r="B30" s="10"/>
      <c r="C30" s="11"/>
      <c r="D30" s="11"/>
      <c r="E30" s="284"/>
      <c r="F30" s="310"/>
      <c r="G30" s="11"/>
      <c r="H30" s="274"/>
      <c r="I30" s="274"/>
      <c r="J30" s="364"/>
      <c r="K30" s="274"/>
      <c r="L30" s="274"/>
      <c r="M30" s="364"/>
      <c r="N30" s="274"/>
      <c r="O30" s="274"/>
      <c r="P30" s="364"/>
      <c r="Q30" s="325" t="str">
        <f t="shared" si="2"/>
        <v/>
      </c>
      <c r="R30" s="259"/>
    </row>
    <row r="31" spans="1:18" s="1" customFormat="1" ht="12.95" customHeight="1">
      <c r="A31" s="259"/>
      <c r="B31" s="12"/>
      <c r="C31" s="8"/>
      <c r="D31" s="8"/>
      <c r="E31" s="283">
        <v>821000</v>
      </c>
      <c r="F31" s="309"/>
      <c r="G31" s="8" t="s">
        <v>90</v>
      </c>
      <c r="H31" s="273">
        <f t="shared" ref="H31:P31" si="14">SUM(H32:H33)</f>
        <v>3000</v>
      </c>
      <c r="I31" s="273">
        <f t="shared" si="14"/>
        <v>0</v>
      </c>
      <c r="J31" s="365">
        <f t="shared" si="14"/>
        <v>3000</v>
      </c>
      <c r="K31" s="273">
        <f t="shared" ref="K31:M31" si="15">SUM(K32:K33)</f>
        <v>3000</v>
      </c>
      <c r="L31" s="273">
        <f t="shared" si="15"/>
        <v>0</v>
      </c>
      <c r="M31" s="365">
        <f t="shared" si="15"/>
        <v>3000</v>
      </c>
      <c r="N31" s="273">
        <f t="shared" si="14"/>
        <v>2601</v>
      </c>
      <c r="O31" s="273">
        <f t="shared" si="14"/>
        <v>0</v>
      </c>
      <c r="P31" s="365">
        <f t="shared" si="14"/>
        <v>2601</v>
      </c>
      <c r="Q31" s="325">
        <f t="shared" si="2"/>
        <v>86.7</v>
      </c>
      <c r="R31" s="259"/>
    </row>
    <row r="32" spans="1:18" ht="12.95" customHeight="1">
      <c r="B32" s="10"/>
      <c r="C32" s="11"/>
      <c r="D32" s="11"/>
      <c r="E32" s="284">
        <v>821200</v>
      </c>
      <c r="F32" s="310"/>
      <c r="G32" s="11" t="s">
        <v>91</v>
      </c>
      <c r="H32" s="274">
        <v>0</v>
      </c>
      <c r="I32" s="274">
        <v>0</v>
      </c>
      <c r="J32" s="363">
        <f t="shared" ref="J32:J33" si="16">SUM(H32:I32)</f>
        <v>0</v>
      </c>
      <c r="K32" s="274">
        <v>0</v>
      </c>
      <c r="L32" s="274">
        <v>0</v>
      </c>
      <c r="M32" s="363">
        <f t="shared" ref="M32:M33" si="17">SUM(K32:L32)</f>
        <v>0</v>
      </c>
      <c r="N32" s="274">
        <v>0</v>
      </c>
      <c r="O32" s="274">
        <v>0</v>
      </c>
      <c r="P32" s="363">
        <f t="shared" ref="P32:P33" si="18">SUM(N32:O32)</f>
        <v>0</v>
      </c>
      <c r="Q32" s="325" t="str">
        <f t="shared" si="2"/>
        <v/>
      </c>
      <c r="R32" s="259"/>
    </row>
    <row r="33" spans="1:18" ht="12.95" customHeight="1">
      <c r="B33" s="10"/>
      <c r="C33" s="11"/>
      <c r="D33" s="11"/>
      <c r="E33" s="284">
        <v>821300</v>
      </c>
      <c r="F33" s="310"/>
      <c r="G33" s="11" t="s">
        <v>92</v>
      </c>
      <c r="H33" s="274">
        <v>3000</v>
      </c>
      <c r="I33" s="274">
        <v>0</v>
      </c>
      <c r="J33" s="363">
        <f t="shared" si="16"/>
        <v>3000</v>
      </c>
      <c r="K33" s="274">
        <v>3000</v>
      </c>
      <c r="L33" s="274">
        <v>0</v>
      </c>
      <c r="M33" s="363">
        <f t="shared" si="17"/>
        <v>3000</v>
      </c>
      <c r="N33" s="274">
        <v>2601</v>
      </c>
      <c r="O33" s="274">
        <v>0</v>
      </c>
      <c r="P33" s="363">
        <f t="shared" si="18"/>
        <v>2601</v>
      </c>
      <c r="Q33" s="325">
        <f t="shared" si="2"/>
        <v>86.7</v>
      </c>
      <c r="R33" s="259" t="str">
        <f t="shared" si="3"/>
        <v/>
      </c>
    </row>
    <row r="34" spans="1:18" ht="12.95" customHeight="1">
      <c r="B34" s="10"/>
      <c r="C34" s="11"/>
      <c r="D34" s="11"/>
      <c r="E34" s="284"/>
      <c r="F34" s="310"/>
      <c r="G34" s="11"/>
      <c r="H34" s="274"/>
      <c r="I34" s="274"/>
      <c r="J34" s="364"/>
      <c r="K34" s="274"/>
      <c r="L34" s="274"/>
      <c r="M34" s="364"/>
      <c r="N34" s="274"/>
      <c r="O34" s="274"/>
      <c r="P34" s="364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93</v>
      </c>
      <c r="H35" s="266">
        <v>12</v>
      </c>
      <c r="I35" s="266"/>
      <c r="J35" s="365">
        <v>12</v>
      </c>
      <c r="K35" s="266"/>
      <c r="L35" s="266"/>
      <c r="M35" s="365"/>
      <c r="N35" s="266">
        <v>11</v>
      </c>
      <c r="O35" s="266"/>
      <c r="P35" s="365">
        <v>11</v>
      </c>
      <c r="Q35" s="325" t="str">
        <f t="shared" si="2"/>
        <v/>
      </c>
      <c r="R35" s="259"/>
    </row>
    <row r="36" spans="1:18" s="1" customFormat="1" ht="12.95" customHeight="1">
      <c r="A36" s="259"/>
      <c r="B36" s="12"/>
      <c r="C36" s="8"/>
      <c r="D36" s="8"/>
      <c r="E36" s="283"/>
      <c r="F36" s="309"/>
      <c r="G36" s="8" t="s">
        <v>113</v>
      </c>
      <c r="H36" s="266">
        <f t="shared" ref="H36:P36" si="19">H8+H13+H16+H28+H31</f>
        <v>1441120</v>
      </c>
      <c r="I36" s="266">
        <f t="shared" si="19"/>
        <v>0</v>
      </c>
      <c r="J36" s="365">
        <f t="shared" si="19"/>
        <v>1441120</v>
      </c>
      <c r="K36" s="266">
        <f t="shared" ref="K36:M36" si="20">K8+K13+K16+K28+K31</f>
        <v>1441120</v>
      </c>
      <c r="L36" s="266">
        <f t="shared" si="20"/>
        <v>0</v>
      </c>
      <c r="M36" s="365">
        <f t="shared" si="20"/>
        <v>1441120</v>
      </c>
      <c r="N36" s="266">
        <f t="shared" si="19"/>
        <v>1436185</v>
      </c>
      <c r="O36" s="266">
        <f t="shared" si="19"/>
        <v>0</v>
      </c>
      <c r="P36" s="365">
        <f t="shared" si="19"/>
        <v>1436185</v>
      </c>
      <c r="Q36" s="324">
        <f t="shared" si="2"/>
        <v>99.657558010436333</v>
      </c>
      <c r="R36" s="259" t="str">
        <f t="shared" si="3"/>
        <v/>
      </c>
    </row>
    <row r="37" spans="1:18" s="1" customFormat="1" ht="12.95" customHeight="1">
      <c r="A37" s="259"/>
      <c r="B37" s="12"/>
      <c r="C37" s="8"/>
      <c r="D37" s="8"/>
      <c r="E37" s="283"/>
      <c r="F37" s="309"/>
      <c r="G37" s="8" t="s">
        <v>94</v>
      </c>
      <c r="H37" s="266">
        <f t="shared" ref="H37:J38" si="21">H36</f>
        <v>1441120</v>
      </c>
      <c r="I37" s="266">
        <f t="shared" si="21"/>
        <v>0</v>
      </c>
      <c r="J37" s="365">
        <f t="shared" si="21"/>
        <v>1441120</v>
      </c>
      <c r="K37" s="266">
        <f t="shared" ref="K37:M37" si="22">K36</f>
        <v>1441120</v>
      </c>
      <c r="L37" s="266">
        <f t="shared" si="22"/>
        <v>0</v>
      </c>
      <c r="M37" s="365">
        <f t="shared" si="22"/>
        <v>1441120</v>
      </c>
      <c r="N37" s="266">
        <f t="shared" ref="N37:P37" si="23">N36</f>
        <v>1436185</v>
      </c>
      <c r="O37" s="266">
        <f t="shared" si="23"/>
        <v>0</v>
      </c>
      <c r="P37" s="365">
        <f t="shared" si="23"/>
        <v>1436185</v>
      </c>
      <c r="Q37" s="324">
        <f t="shared" si="2"/>
        <v>99.657558010436333</v>
      </c>
      <c r="R37" s="259" t="str">
        <f t="shared" si="3"/>
        <v/>
      </c>
    </row>
    <row r="38" spans="1:18" s="1" customFormat="1" ht="12.95" customHeight="1">
      <c r="A38" s="259"/>
      <c r="B38" s="12"/>
      <c r="C38" s="8"/>
      <c r="D38" s="8"/>
      <c r="E38" s="283"/>
      <c r="F38" s="309"/>
      <c r="G38" s="8" t="s">
        <v>95</v>
      </c>
      <c r="H38" s="266">
        <f t="shared" si="21"/>
        <v>1441120</v>
      </c>
      <c r="I38" s="266">
        <f t="shared" si="21"/>
        <v>0</v>
      </c>
      <c r="J38" s="365">
        <f t="shared" si="21"/>
        <v>1441120</v>
      </c>
      <c r="K38" s="266">
        <f t="shared" ref="K38:M38" si="24">K37</f>
        <v>1441120</v>
      </c>
      <c r="L38" s="266">
        <f t="shared" si="24"/>
        <v>0</v>
      </c>
      <c r="M38" s="365">
        <f t="shared" si="24"/>
        <v>1441120</v>
      </c>
      <c r="N38" s="266">
        <f t="shared" ref="N38:P38" si="25">N37</f>
        <v>1436185</v>
      </c>
      <c r="O38" s="266">
        <f t="shared" si="25"/>
        <v>0</v>
      </c>
      <c r="P38" s="365">
        <f t="shared" si="25"/>
        <v>1436185</v>
      </c>
      <c r="Q38" s="324">
        <f t="shared" si="2"/>
        <v>99.657558010436333</v>
      </c>
      <c r="R38" s="259" t="str">
        <f t="shared" si="3"/>
        <v/>
      </c>
    </row>
    <row r="39" spans="1:18" ht="12.95" customHeight="1" thickBot="1">
      <c r="B39" s="15"/>
      <c r="C39" s="16"/>
      <c r="D39" s="16"/>
      <c r="E39" s="285"/>
      <c r="F39" s="311"/>
      <c r="G39" s="16"/>
      <c r="H39" s="27"/>
      <c r="I39" s="27"/>
      <c r="J39" s="368"/>
      <c r="K39" s="27"/>
      <c r="L39" s="27"/>
      <c r="M39" s="368"/>
      <c r="N39" s="27"/>
      <c r="O39" s="27"/>
      <c r="P39" s="368"/>
      <c r="Q39" s="327" t="str">
        <f t="shared" si="2"/>
        <v/>
      </c>
      <c r="R39" s="259"/>
    </row>
    <row r="40" spans="1:18" ht="12.95" customHeight="1">
      <c r="E40" s="286"/>
      <c r="F40" s="312"/>
      <c r="H40" s="59"/>
      <c r="I40" s="59"/>
      <c r="J40" s="371"/>
      <c r="K40" s="59"/>
      <c r="L40" s="59"/>
      <c r="M40" s="371"/>
      <c r="N40" s="59"/>
      <c r="O40" s="59"/>
      <c r="P40" s="371"/>
      <c r="Q40" s="328" t="str">
        <f t="shared" si="2"/>
        <v/>
      </c>
      <c r="R40" s="259"/>
    </row>
    <row r="41" spans="1:18" ht="12.95" customHeight="1"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6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6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6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6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6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6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6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6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6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 t="str">
        <f t="shared" ref="R70:R71" si="27">IF(Q70&lt;100,"","PR")</f>
        <v/>
      </c>
    </row>
    <row r="71" spans="5:18" ht="14.25">
      <c r="E71" s="286"/>
      <c r="F71" s="312"/>
      <c r="J71" s="371"/>
      <c r="M71" s="371"/>
      <c r="P71" s="371"/>
      <c r="R71" s="259" t="str">
        <f t="shared" si="27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7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354" customFormat="1" ht="20.100000000000001" customHeight="1" thickTop="1" thickBot="1">
      <c r="B2" s="617" t="s">
        <v>151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150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105800</v>
      </c>
      <c r="I8" s="194">
        <f t="shared" si="0"/>
        <v>0</v>
      </c>
      <c r="J8" s="362">
        <f t="shared" si="0"/>
        <v>105800</v>
      </c>
      <c r="K8" s="194">
        <f t="shared" ref="K8:M8" si="1">SUM(K9:K11)</f>
        <v>105800</v>
      </c>
      <c r="L8" s="194">
        <f t="shared" si="1"/>
        <v>0</v>
      </c>
      <c r="M8" s="362">
        <f t="shared" si="1"/>
        <v>105800</v>
      </c>
      <c r="N8" s="194">
        <f t="shared" si="0"/>
        <v>104999</v>
      </c>
      <c r="O8" s="194">
        <f t="shared" si="0"/>
        <v>0</v>
      </c>
      <c r="P8" s="362">
        <f t="shared" si="0"/>
        <v>104999</v>
      </c>
      <c r="Q8" s="324">
        <f>IF(M8=0,"",P8/M8*100)</f>
        <v>99.242911153119096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84600</v>
      </c>
      <c r="I9" s="193">
        <v>0</v>
      </c>
      <c r="J9" s="363">
        <f>SUM(H9:I9)</f>
        <v>84600</v>
      </c>
      <c r="K9" s="193">
        <v>84600</v>
      </c>
      <c r="L9" s="193">
        <v>0</v>
      </c>
      <c r="M9" s="363">
        <f>SUM(K9:L9)</f>
        <v>84600</v>
      </c>
      <c r="N9" s="193">
        <v>84299</v>
      </c>
      <c r="O9" s="193">
        <v>0</v>
      </c>
      <c r="P9" s="363">
        <f>SUM(N9:O9)</f>
        <v>84299</v>
      </c>
      <c r="Q9" s="325">
        <f t="shared" ref="Q9:Q57" si="2">IF(M9=0,"",P9/M9*100)</f>
        <v>99.644208037825052</v>
      </c>
      <c r="R9" s="259" t="str">
        <f t="shared" ref="R9:R34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21200</v>
      </c>
      <c r="I10" s="193">
        <v>0</v>
      </c>
      <c r="J10" s="363">
        <f t="shared" ref="J10:J11" si="4">SUM(H10:I10)</f>
        <v>21200</v>
      </c>
      <c r="K10" s="193">
        <v>21200</v>
      </c>
      <c r="L10" s="193">
        <v>0</v>
      </c>
      <c r="M10" s="363">
        <f t="shared" ref="M10:M11" si="5">SUM(K10:L10)</f>
        <v>21200</v>
      </c>
      <c r="N10" s="193">
        <v>20700</v>
      </c>
      <c r="O10" s="193">
        <v>0</v>
      </c>
      <c r="P10" s="363">
        <f t="shared" ref="P10:P11" si="6">SUM(N10:O10)</f>
        <v>20700</v>
      </c>
      <c r="Q10" s="325">
        <f t="shared" si="2"/>
        <v>97.641509433962256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</row>
    <row r="13" spans="1:19" ht="12.95" customHeight="1"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9200</v>
      </c>
      <c r="I13" s="194">
        <f t="shared" si="7"/>
        <v>0</v>
      </c>
      <c r="J13" s="362">
        <f t="shared" si="7"/>
        <v>9200</v>
      </c>
      <c r="K13" s="194">
        <f t="shared" si="7"/>
        <v>9200</v>
      </c>
      <c r="L13" s="194">
        <f t="shared" si="7"/>
        <v>0</v>
      </c>
      <c r="M13" s="362">
        <f t="shared" si="7"/>
        <v>9200</v>
      </c>
      <c r="N13" s="194">
        <f t="shared" si="7"/>
        <v>9098</v>
      </c>
      <c r="O13" s="194">
        <f t="shared" si="7"/>
        <v>0</v>
      </c>
      <c r="P13" s="362">
        <f t="shared" si="7"/>
        <v>9098</v>
      </c>
      <c r="Q13" s="324">
        <f t="shared" si="2"/>
        <v>98.891304347826093</v>
      </c>
      <c r="R13" s="259" t="str">
        <f t="shared" si="3"/>
        <v/>
      </c>
    </row>
    <row r="14" spans="1:19" s="1" customFormat="1" ht="12.95" customHeight="1">
      <c r="A14" s="259"/>
      <c r="B14" s="10"/>
      <c r="C14" s="11"/>
      <c r="D14" s="11"/>
      <c r="E14" s="284">
        <v>612100</v>
      </c>
      <c r="F14" s="310"/>
      <c r="G14" s="13" t="s">
        <v>83</v>
      </c>
      <c r="H14" s="193">
        <v>9200</v>
      </c>
      <c r="I14" s="193">
        <v>0</v>
      </c>
      <c r="J14" s="363">
        <f>SUM(H14:I14)</f>
        <v>9200</v>
      </c>
      <c r="K14" s="193">
        <v>9200</v>
      </c>
      <c r="L14" s="193">
        <v>0</v>
      </c>
      <c r="M14" s="363">
        <f>SUM(K14:L14)</f>
        <v>9200</v>
      </c>
      <c r="N14" s="193">
        <v>9098</v>
      </c>
      <c r="O14" s="193">
        <v>0</v>
      </c>
      <c r="P14" s="363">
        <f>SUM(N14:O14)</f>
        <v>9098</v>
      </c>
      <c r="Q14" s="325">
        <f t="shared" si="2"/>
        <v>98.891304347826093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57"/>
      <c r="I15" s="257"/>
      <c r="J15" s="364"/>
      <c r="K15" s="257"/>
      <c r="L15" s="257"/>
      <c r="M15" s="364"/>
      <c r="N15" s="257"/>
      <c r="O15" s="257"/>
      <c r="P15" s="364"/>
      <c r="Q15" s="325" t="str">
        <f t="shared" si="2"/>
        <v/>
      </c>
      <c r="R15" s="259"/>
    </row>
    <row r="16" spans="1:19" ht="12.95" customHeight="1"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15700</v>
      </c>
      <c r="I16" s="271">
        <f t="shared" si="8"/>
        <v>0</v>
      </c>
      <c r="J16" s="365">
        <f t="shared" si="8"/>
        <v>15700</v>
      </c>
      <c r="K16" s="271">
        <f t="shared" ref="K16:M16" si="9">SUM(K17:K26)</f>
        <v>15700</v>
      </c>
      <c r="L16" s="271">
        <f t="shared" si="9"/>
        <v>0</v>
      </c>
      <c r="M16" s="365">
        <f t="shared" si="9"/>
        <v>15700</v>
      </c>
      <c r="N16" s="271">
        <f t="shared" si="8"/>
        <v>13680</v>
      </c>
      <c r="O16" s="271">
        <f t="shared" si="8"/>
        <v>0</v>
      </c>
      <c r="P16" s="365">
        <f t="shared" si="8"/>
        <v>13680</v>
      </c>
      <c r="Q16" s="324">
        <f t="shared" si="2"/>
        <v>87.133757961783445</v>
      </c>
      <c r="R16" s="259" t="str">
        <f t="shared" si="3"/>
        <v/>
      </c>
    </row>
    <row r="17" spans="1:18" s="1" customFormat="1" ht="12.95" customHeight="1">
      <c r="A17" s="259"/>
      <c r="B17" s="10"/>
      <c r="C17" s="11"/>
      <c r="D17" s="11"/>
      <c r="E17" s="284">
        <v>613100</v>
      </c>
      <c r="F17" s="310"/>
      <c r="G17" s="11" t="s">
        <v>84</v>
      </c>
      <c r="H17" s="342">
        <v>400</v>
      </c>
      <c r="I17" s="342">
        <v>0</v>
      </c>
      <c r="J17" s="363">
        <f t="shared" ref="J17:J26" si="10">SUM(H17:I17)</f>
        <v>400</v>
      </c>
      <c r="K17" s="342">
        <v>400</v>
      </c>
      <c r="L17" s="342">
        <v>0</v>
      </c>
      <c r="M17" s="363">
        <f t="shared" ref="M17:M26" si="11">SUM(K17:L17)</f>
        <v>400</v>
      </c>
      <c r="N17" s="342">
        <v>0</v>
      </c>
      <c r="O17" s="342">
        <v>0</v>
      </c>
      <c r="P17" s="363">
        <f t="shared" ref="P17:P26" si="12">SUM(N17:O17)</f>
        <v>0</v>
      </c>
      <c r="Q17" s="325">
        <f t="shared" si="2"/>
        <v>0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2">
        <v>5500</v>
      </c>
      <c r="I18" s="342">
        <v>0</v>
      </c>
      <c r="J18" s="363">
        <f t="shared" si="10"/>
        <v>5500</v>
      </c>
      <c r="K18" s="342">
        <v>5500</v>
      </c>
      <c r="L18" s="342">
        <v>0</v>
      </c>
      <c r="M18" s="363">
        <f t="shared" si="11"/>
        <v>5500</v>
      </c>
      <c r="N18" s="342">
        <v>5079</v>
      </c>
      <c r="O18" s="342">
        <v>0</v>
      </c>
      <c r="P18" s="363">
        <f t="shared" si="12"/>
        <v>5079</v>
      </c>
      <c r="Q18" s="325">
        <f t="shared" si="2"/>
        <v>92.345454545454544</v>
      </c>
      <c r="R18" s="259" t="str">
        <f t="shared" si="3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2">
        <v>3000</v>
      </c>
      <c r="I19" s="342">
        <v>0</v>
      </c>
      <c r="J19" s="363">
        <f t="shared" si="10"/>
        <v>3000</v>
      </c>
      <c r="K19" s="342">
        <v>3000</v>
      </c>
      <c r="L19" s="342">
        <v>0</v>
      </c>
      <c r="M19" s="363">
        <f t="shared" si="11"/>
        <v>3000</v>
      </c>
      <c r="N19" s="342">
        <v>2664</v>
      </c>
      <c r="O19" s="342">
        <v>0</v>
      </c>
      <c r="P19" s="363">
        <f t="shared" si="12"/>
        <v>2664</v>
      </c>
      <c r="Q19" s="325">
        <f t="shared" si="2"/>
        <v>88.8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2">
        <v>1200</v>
      </c>
      <c r="I20" s="342">
        <v>0</v>
      </c>
      <c r="J20" s="363">
        <f t="shared" si="10"/>
        <v>1200</v>
      </c>
      <c r="K20" s="342">
        <v>1200</v>
      </c>
      <c r="L20" s="342">
        <v>0</v>
      </c>
      <c r="M20" s="363">
        <f t="shared" si="11"/>
        <v>1200</v>
      </c>
      <c r="N20" s="342">
        <v>1196</v>
      </c>
      <c r="O20" s="342">
        <v>0</v>
      </c>
      <c r="P20" s="363">
        <f t="shared" si="12"/>
        <v>1196</v>
      </c>
      <c r="Q20" s="325">
        <f t="shared" si="2"/>
        <v>99.666666666666671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2">
        <v>0</v>
      </c>
      <c r="I21" s="342">
        <v>0</v>
      </c>
      <c r="J21" s="363">
        <f t="shared" si="10"/>
        <v>0</v>
      </c>
      <c r="K21" s="342">
        <v>0</v>
      </c>
      <c r="L21" s="342">
        <v>0</v>
      </c>
      <c r="M21" s="363">
        <f t="shared" si="11"/>
        <v>0</v>
      </c>
      <c r="N21" s="342">
        <v>0</v>
      </c>
      <c r="O21" s="342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2">
        <v>0</v>
      </c>
      <c r="I22" s="342">
        <v>0</v>
      </c>
      <c r="J22" s="363">
        <f t="shared" si="10"/>
        <v>0</v>
      </c>
      <c r="K22" s="342">
        <v>0</v>
      </c>
      <c r="L22" s="342">
        <v>0</v>
      </c>
      <c r="M22" s="363">
        <f t="shared" si="11"/>
        <v>0</v>
      </c>
      <c r="N22" s="342">
        <v>0</v>
      </c>
      <c r="O22" s="342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2">
        <v>800</v>
      </c>
      <c r="I23" s="342">
        <v>0</v>
      </c>
      <c r="J23" s="363">
        <f t="shared" si="10"/>
        <v>800</v>
      </c>
      <c r="K23" s="342">
        <v>800</v>
      </c>
      <c r="L23" s="342">
        <v>0</v>
      </c>
      <c r="M23" s="363">
        <f t="shared" si="11"/>
        <v>800</v>
      </c>
      <c r="N23" s="342">
        <v>273</v>
      </c>
      <c r="O23" s="342">
        <v>0</v>
      </c>
      <c r="P23" s="363">
        <f t="shared" si="12"/>
        <v>273</v>
      </c>
      <c r="Q23" s="325">
        <f t="shared" si="2"/>
        <v>34.125</v>
      </c>
      <c r="R23" s="259"/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2">
        <v>0</v>
      </c>
      <c r="I24" s="342">
        <v>0</v>
      </c>
      <c r="J24" s="363">
        <f t="shared" si="10"/>
        <v>0</v>
      </c>
      <c r="K24" s="342">
        <v>0</v>
      </c>
      <c r="L24" s="342">
        <v>0</v>
      </c>
      <c r="M24" s="363">
        <f t="shared" si="11"/>
        <v>0</v>
      </c>
      <c r="N24" s="342">
        <v>0</v>
      </c>
      <c r="O24" s="342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4800</v>
      </c>
      <c r="I25" s="342">
        <v>0</v>
      </c>
      <c r="J25" s="363">
        <f t="shared" si="10"/>
        <v>4800</v>
      </c>
      <c r="K25" s="342">
        <v>4800</v>
      </c>
      <c r="L25" s="342">
        <v>0</v>
      </c>
      <c r="M25" s="363">
        <f t="shared" si="11"/>
        <v>4800</v>
      </c>
      <c r="N25" s="342">
        <v>4468</v>
      </c>
      <c r="O25" s="342">
        <v>0</v>
      </c>
      <c r="P25" s="363">
        <f t="shared" si="12"/>
        <v>4468</v>
      </c>
      <c r="Q25" s="325">
        <f t="shared" si="2"/>
        <v>93.083333333333329</v>
      </c>
      <c r="R25" s="259"/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2">
        <v>0</v>
      </c>
      <c r="I26" s="342">
        <v>0</v>
      </c>
      <c r="J26" s="363">
        <f t="shared" si="10"/>
        <v>0</v>
      </c>
      <c r="K26" s="342">
        <v>0</v>
      </c>
      <c r="L26" s="342">
        <v>0</v>
      </c>
      <c r="M26" s="363">
        <f t="shared" si="11"/>
        <v>0</v>
      </c>
      <c r="N26" s="342">
        <v>0</v>
      </c>
      <c r="O26" s="342">
        <v>0</v>
      </c>
      <c r="P26" s="363">
        <f t="shared" si="12"/>
        <v>0</v>
      </c>
      <c r="Q26" s="325" t="str">
        <f t="shared" si="2"/>
        <v/>
      </c>
      <c r="R26" s="259"/>
    </row>
    <row r="27" spans="1:18" ht="12.95" customHeight="1">
      <c r="B27" s="12"/>
      <c r="C27" s="8"/>
      <c r="D27" s="8"/>
      <c r="E27" s="283"/>
      <c r="F27" s="309"/>
      <c r="G27" s="8"/>
      <c r="H27" s="273"/>
      <c r="I27" s="273"/>
      <c r="J27" s="365"/>
      <c r="K27" s="273"/>
      <c r="L27" s="273"/>
      <c r="M27" s="365"/>
      <c r="N27" s="273"/>
      <c r="O27" s="273"/>
      <c r="P27" s="365"/>
      <c r="Q27" s="325" t="str">
        <f t="shared" si="2"/>
        <v/>
      </c>
      <c r="R27" s="259"/>
    </row>
    <row r="28" spans="1:18" ht="12.95" customHeight="1"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0</v>
      </c>
      <c r="I28" s="273">
        <f t="shared" si="13"/>
        <v>0</v>
      </c>
      <c r="J28" s="365">
        <f t="shared" si="13"/>
        <v>0</v>
      </c>
      <c r="K28" s="273">
        <f t="shared" ref="K28:M28" si="14">SUM(K29:K30)</f>
        <v>0</v>
      </c>
      <c r="L28" s="273">
        <f t="shared" si="14"/>
        <v>0</v>
      </c>
      <c r="M28" s="365">
        <f t="shared" si="14"/>
        <v>0</v>
      </c>
      <c r="N28" s="273">
        <f t="shared" si="13"/>
        <v>0</v>
      </c>
      <c r="O28" s="273">
        <f t="shared" si="13"/>
        <v>0</v>
      </c>
      <c r="P28" s="365">
        <f t="shared" si="13"/>
        <v>0</v>
      </c>
      <c r="Q28" s="324" t="str">
        <f t="shared" si="2"/>
        <v/>
      </c>
      <c r="R28" s="259"/>
    </row>
    <row r="29" spans="1:18" s="1" customFormat="1" ht="12.95" customHeight="1">
      <c r="A29" s="259"/>
      <c r="B29" s="10"/>
      <c r="C29" s="11"/>
      <c r="D29" s="11"/>
      <c r="E29" s="284">
        <v>821200</v>
      </c>
      <c r="F29" s="310"/>
      <c r="G29" s="11" t="s">
        <v>91</v>
      </c>
      <c r="H29" s="258">
        <v>0</v>
      </c>
      <c r="I29" s="258">
        <v>0</v>
      </c>
      <c r="J29" s="363">
        <f t="shared" ref="J29:J30" si="15">SUM(H29:I29)</f>
        <v>0</v>
      </c>
      <c r="K29" s="258">
        <v>0</v>
      </c>
      <c r="L29" s="258">
        <v>0</v>
      </c>
      <c r="M29" s="363">
        <f t="shared" ref="M29:M30" si="16">SUM(K29:L29)</f>
        <v>0</v>
      </c>
      <c r="N29" s="258">
        <v>0</v>
      </c>
      <c r="O29" s="258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58">
        <v>0</v>
      </c>
      <c r="I30" s="258">
        <v>0</v>
      </c>
      <c r="J30" s="363">
        <f t="shared" si="15"/>
        <v>0</v>
      </c>
      <c r="K30" s="258">
        <v>0</v>
      </c>
      <c r="L30" s="258">
        <v>0</v>
      </c>
      <c r="M30" s="363">
        <f t="shared" si="16"/>
        <v>0</v>
      </c>
      <c r="N30" s="258">
        <v>0</v>
      </c>
      <c r="O30" s="258">
        <v>0</v>
      </c>
      <c r="P30" s="363">
        <f t="shared" si="17"/>
        <v>0</v>
      </c>
      <c r="Q30" s="325" t="str">
        <f t="shared" si="2"/>
        <v/>
      </c>
      <c r="R30" s="259"/>
    </row>
    <row r="31" spans="1:18" ht="12.95" customHeight="1">
      <c r="B31" s="10"/>
      <c r="C31" s="11"/>
      <c r="D31" s="11"/>
      <c r="E31" s="284"/>
      <c r="F31" s="310"/>
      <c r="G31" s="11"/>
      <c r="H31" s="258"/>
      <c r="I31" s="258"/>
      <c r="J31" s="364"/>
      <c r="K31" s="258"/>
      <c r="L31" s="258"/>
      <c r="M31" s="364"/>
      <c r="N31" s="258"/>
      <c r="O31" s="258"/>
      <c r="P31" s="364"/>
      <c r="Q31" s="325" t="str">
        <f t="shared" si="2"/>
        <v/>
      </c>
      <c r="R31" s="259"/>
    </row>
    <row r="32" spans="1:18" ht="12.95" customHeight="1">
      <c r="B32" s="12"/>
      <c r="C32" s="8"/>
      <c r="D32" s="8"/>
      <c r="E32" s="283"/>
      <c r="F32" s="309"/>
      <c r="G32" s="8" t="s">
        <v>93</v>
      </c>
      <c r="H32" s="273">
        <v>4</v>
      </c>
      <c r="I32" s="273"/>
      <c r="J32" s="365">
        <v>4</v>
      </c>
      <c r="K32" s="273"/>
      <c r="L32" s="273"/>
      <c r="M32" s="365"/>
      <c r="N32" s="273">
        <v>4</v>
      </c>
      <c r="O32" s="273"/>
      <c r="P32" s="365">
        <v>4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130700</v>
      </c>
      <c r="I33" s="266">
        <f t="shared" si="18"/>
        <v>0</v>
      </c>
      <c r="J33" s="365">
        <f t="shared" si="18"/>
        <v>130700</v>
      </c>
      <c r="K33" s="266">
        <f t="shared" ref="K33:M33" si="19">K8+K13+K16+K28</f>
        <v>130700</v>
      </c>
      <c r="L33" s="266">
        <f t="shared" si="19"/>
        <v>0</v>
      </c>
      <c r="M33" s="365">
        <f t="shared" si="19"/>
        <v>130700</v>
      </c>
      <c r="N33" s="266">
        <f t="shared" si="18"/>
        <v>127777</v>
      </c>
      <c r="O33" s="266">
        <f t="shared" si="18"/>
        <v>0</v>
      </c>
      <c r="P33" s="365">
        <f t="shared" si="18"/>
        <v>127777</v>
      </c>
      <c r="Q33" s="324">
        <f t="shared" si="2"/>
        <v>97.763580719204285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 t="shared" ref="H34:J35" si="20">H33</f>
        <v>130700</v>
      </c>
      <c r="I34" s="266">
        <f t="shared" si="20"/>
        <v>0</v>
      </c>
      <c r="J34" s="365">
        <f t="shared" si="20"/>
        <v>130700</v>
      </c>
      <c r="K34" s="266">
        <f t="shared" ref="K34:M34" si="21">K33</f>
        <v>130700</v>
      </c>
      <c r="L34" s="266">
        <f t="shared" si="21"/>
        <v>0</v>
      </c>
      <c r="M34" s="365">
        <f t="shared" si="21"/>
        <v>130700</v>
      </c>
      <c r="N34" s="266">
        <f t="shared" ref="N34:P34" si="22">N33</f>
        <v>127777</v>
      </c>
      <c r="O34" s="266">
        <f t="shared" si="22"/>
        <v>0</v>
      </c>
      <c r="P34" s="365">
        <f t="shared" si="22"/>
        <v>127777</v>
      </c>
      <c r="Q34" s="324">
        <f t="shared" si="2"/>
        <v>97.763580719204285</v>
      </c>
      <c r="R34" s="259" t="str">
        <f t="shared" si="3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 t="shared" si="20"/>
        <v>130700</v>
      </c>
      <c r="I35" s="266">
        <f t="shared" si="20"/>
        <v>0</v>
      </c>
      <c r="J35" s="365">
        <f t="shared" si="20"/>
        <v>130700</v>
      </c>
      <c r="K35" s="266">
        <f t="shared" ref="K35:M35" si="23">K34</f>
        <v>130700</v>
      </c>
      <c r="L35" s="266">
        <f t="shared" si="23"/>
        <v>0</v>
      </c>
      <c r="M35" s="365">
        <f t="shared" si="23"/>
        <v>130700</v>
      </c>
      <c r="N35" s="266">
        <f t="shared" ref="N35:P35" si="24">N34</f>
        <v>127777</v>
      </c>
      <c r="O35" s="266">
        <f t="shared" si="24"/>
        <v>0</v>
      </c>
      <c r="P35" s="365">
        <f t="shared" si="24"/>
        <v>127777</v>
      </c>
      <c r="Q35" s="324">
        <f t="shared" si="2"/>
        <v>97.763580719204285</v>
      </c>
      <c r="R35" s="259"/>
    </row>
    <row r="36" spans="1:18" s="1" customFormat="1" ht="12.95" customHeight="1" thickBot="1">
      <c r="A36" s="259"/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5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5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5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5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5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5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5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5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5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 t="str">
        <f t="shared" ref="R68:R71" si="26">IF(Q68&lt;100,"","PR")</f>
        <v/>
      </c>
    </row>
    <row r="69" spans="5:18" ht="14.25">
      <c r="E69" s="286"/>
      <c r="F69" s="312"/>
      <c r="J69" s="369"/>
      <c r="M69" s="369"/>
      <c r="P69" s="369"/>
      <c r="R69" s="259" t="str">
        <f t="shared" si="26"/>
        <v/>
      </c>
    </row>
    <row r="70" spans="5:18" ht="14.25">
      <c r="E70" s="286"/>
      <c r="F70" s="312"/>
      <c r="J70" s="369"/>
      <c r="M70" s="369"/>
      <c r="P70" s="369"/>
      <c r="R70" s="259" t="str">
        <f t="shared" si="26"/>
        <v/>
      </c>
    </row>
    <row r="71" spans="5:18" ht="14.25">
      <c r="E71" s="286"/>
      <c r="F71" s="312"/>
      <c r="J71" s="369"/>
      <c r="M71" s="369"/>
      <c r="P71" s="369"/>
      <c r="R71" s="259" t="str">
        <f t="shared" si="26"/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8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354" customFormat="1" ht="20.100000000000001" customHeight="1" thickTop="1" thickBot="1">
      <c r="B2" s="617" t="s">
        <v>152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153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228750</v>
      </c>
      <c r="I8" s="194">
        <f t="shared" si="0"/>
        <v>0</v>
      </c>
      <c r="J8" s="362">
        <f t="shared" si="0"/>
        <v>228750</v>
      </c>
      <c r="K8" s="194">
        <f t="shared" ref="K8:M8" si="1">SUM(K9:K12)</f>
        <v>228530</v>
      </c>
      <c r="L8" s="194">
        <f t="shared" si="1"/>
        <v>0</v>
      </c>
      <c r="M8" s="362">
        <f t="shared" si="1"/>
        <v>228530</v>
      </c>
      <c r="N8" s="194">
        <f t="shared" si="0"/>
        <v>223249</v>
      </c>
      <c r="O8" s="194">
        <f t="shared" si="0"/>
        <v>0</v>
      </c>
      <c r="P8" s="362">
        <f t="shared" si="0"/>
        <v>223249</v>
      </c>
      <c r="Q8" s="324">
        <f>IF(M8=0,"",P8/M8*100)</f>
        <v>97.689143657287886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179360</v>
      </c>
      <c r="I9" s="193">
        <v>0</v>
      </c>
      <c r="J9" s="363">
        <f>SUM(H9:I9)</f>
        <v>179360</v>
      </c>
      <c r="K9" s="193">
        <f>179360-220</f>
        <v>179140</v>
      </c>
      <c r="L9" s="193">
        <v>0</v>
      </c>
      <c r="M9" s="363">
        <f>SUM(K9:L9)</f>
        <v>179140</v>
      </c>
      <c r="N9" s="193">
        <v>176061</v>
      </c>
      <c r="O9" s="193">
        <v>0</v>
      </c>
      <c r="P9" s="363">
        <f>SUM(N9:O9)</f>
        <v>176061</v>
      </c>
      <c r="Q9" s="325">
        <f t="shared" ref="Q9:Q57" si="2">IF(M9=0,"",P9/M9*100)</f>
        <v>98.281232555543156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49390</v>
      </c>
      <c r="I10" s="193">
        <v>0</v>
      </c>
      <c r="J10" s="363">
        <f t="shared" ref="J10:J11" si="3">SUM(H10:I10)</f>
        <v>49390</v>
      </c>
      <c r="K10" s="193">
        <v>49390</v>
      </c>
      <c r="L10" s="193">
        <v>0</v>
      </c>
      <c r="M10" s="363">
        <f t="shared" ref="M10:M11" si="4">SUM(K10:L10)</f>
        <v>49390</v>
      </c>
      <c r="N10" s="193">
        <v>47188</v>
      </c>
      <c r="O10" s="193">
        <v>0</v>
      </c>
      <c r="P10" s="363">
        <f t="shared" ref="P10:P11" si="5">SUM(N10:O10)</f>
        <v>47188</v>
      </c>
      <c r="Q10" s="325">
        <f t="shared" si="2"/>
        <v>95.541607612877101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8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19980</v>
      </c>
      <c r="I13" s="194">
        <f t="shared" si="6"/>
        <v>0</v>
      </c>
      <c r="J13" s="362">
        <f t="shared" si="6"/>
        <v>19980</v>
      </c>
      <c r="K13" s="194">
        <f t="shared" si="6"/>
        <v>20200</v>
      </c>
      <c r="L13" s="194">
        <f t="shared" si="6"/>
        <v>0</v>
      </c>
      <c r="M13" s="362">
        <f t="shared" si="6"/>
        <v>20200</v>
      </c>
      <c r="N13" s="194">
        <f t="shared" si="6"/>
        <v>20192</v>
      </c>
      <c r="O13" s="194">
        <f t="shared" si="6"/>
        <v>0</v>
      </c>
      <c r="P13" s="362">
        <f t="shared" si="6"/>
        <v>20192</v>
      </c>
      <c r="Q13" s="324">
        <f t="shared" si="2"/>
        <v>99.960396039603964</v>
      </c>
      <c r="R13" s="259" t="str">
        <f t="shared" ref="R13:R39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v>19980</v>
      </c>
      <c r="I14" s="193">
        <v>0</v>
      </c>
      <c r="J14" s="363">
        <f>SUM(H14:I14)</f>
        <v>19980</v>
      </c>
      <c r="K14" s="193">
        <f>19980+220</f>
        <v>20200</v>
      </c>
      <c r="L14" s="193">
        <v>0</v>
      </c>
      <c r="M14" s="363">
        <f>SUM(K14:L14)</f>
        <v>20200</v>
      </c>
      <c r="N14" s="193">
        <v>20192</v>
      </c>
      <c r="O14" s="193">
        <v>0</v>
      </c>
      <c r="P14" s="363">
        <f>SUM(N14:O14)</f>
        <v>20192</v>
      </c>
      <c r="Q14" s="325">
        <f t="shared" si="2"/>
        <v>99.960396039603964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71"/>
      <c r="I15" s="271"/>
      <c r="J15" s="365"/>
      <c r="K15" s="271"/>
      <c r="L15" s="271"/>
      <c r="M15" s="365"/>
      <c r="N15" s="271"/>
      <c r="O15" s="271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56200</v>
      </c>
      <c r="I16" s="271">
        <f t="shared" si="8"/>
        <v>0</v>
      </c>
      <c r="J16" s="365">
        <f t="shared" si="8"/>
        <v>56200</v>
      </c>
      <c r="K16" s="271">
        <f t="shared" ref="K16:M16" si="9">SUM(K17:K26)</f>
        <v>56200</v>
      </c>
      <c r="L16" s="271">
        <f t="shared" si="9"/>
        <v>0</v>
      </c>
      <c r="M16" s="365">
        <f t="shared" si="9"/>
        <v>56200</v>
      </c>
      <c r="N16" s="271">
        <f t="shared" si="8"/>
        <v>52881</v>
      </c>
      <c r="O16" s="271">
        <f t="shared" si="8"/>
        <v>0</v>
      </c>
      <c r="P16" s="365">
        <f t="shared" si="8"/>
        <v>52881</v>
      </c>
      <c r="Q16" s="324">
        <f t="shared" si="2"/>
        <v>94.094306049822066</v>
      </c>
      <c r="R16" s="259" t="str">
        <f t="shared" si="7"/>
        <v/>
      </c>
    </row>
    <row r="17" spans="1:19" ht="12.95" customHeight="1">
      <c r="B17" s="10"/>
      <c r="C17" s="11"/>
      <c r="D17" s="11"/>
      <c r="E17" s="284">
        <v>613100</v>
      </c>
      <c r="F17" s="310"/>
      <c r="G17" s="11" t="s">
        <v>84</v>
      </c>
      <c r="H17" s="340">
        <v>1500</v>
      </c>
      <c r="I17" s="340">
        <v>0</v>
      </c>
      <c r="J17" s="363">
        <f t="shared" ref="J17:J26" si="10">SUM(H17:I17)</f>
        <v>1500</v>
      </c>
      <c r="K17" s="340">
        <v>1500</v>
      </c>
      <c r="L17" s="340">
        <v>0</v>
      </c>
      <c r="M17" s="363">
        <f t="shared" ref="M17:M26" si="11">SUM(K17:L17)</f>
        <v>1500</v>
      </c>
      <c r="N17" s="340">
        <v>1419</v>
      </c>
      <c r="O17" s="340">
        <v>0</v>
      </c>
      <c r="P17" s="363">
        <f t="shared" ref="P17:P26" si="12">SUM(N17:O17)</f>
        <v>1419</v>
      </c>
      <c r="Q17" s="325">
        <f t="shared" si="2"/>
        <v>94.6</v>
      </c>
      <c r="R17" s="259" t="str">
        <f t="shared" si="7"/>
        <v/>
      </c>
    </row>
    <row r="18" spans="1:19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8500</v>
      </c>
      <c r="I18" s="340">
        <v>0</v>
      </c>
      <c r="J18" s="363">
        <f t="shared" si="10"/>
        <v>8500</v>
      </c>
      <c r="K18" s="340">
        <v>8500</v>
      </c>
      <c r="L18" s="340">
        <v>0</v>
      </c>
      <c r="M18" s="363">
        <f t="shared" si="11"/>
        <v>8500</v>
      </c>
      <c r="N18" s="340">
        <v>8249</v>
      </c>
      <c r="O18" s="340">
        <v>0</v>
      </c>
      <c r="P18" s="363">
        <f t="shared" si="12"/>
        <v>8249</v>
      </c>
      <c r="Q18" s="325">
        <f t="shared" si="2"/>
        <v>97.047058823529412</v>
      </c>
      <c r="R18" s="259" t="str">
        <f t="shared" si="7"/>
        <v/>
      </c>
    </row>
    <row r="19" spans="1:19" ht="12.95" customHeight="1">
      <c r="B19" s="10"/>
      <c r="C19" s="11"/>
      <c r="D19" s="11"/>
      <c r="E19" s="284">
        <v>613300</v>
      </c>
      <c r="F19" s="310"/>
      <c r="G19" s="18" t="s">
        <v>200</v>
      </c>
      <c r="H19" s="342">
        <v>5700</v>
      </c>
      <c r="I19" s="342">
        <v>0</v>
      </c>
      <c r="J19" s="363">
        <f t="shared" si="10"/>
        <v>5700</v>
      </c>
      <c r="K19" s="342">
        <v>5700</v>
      </c>
      <c r="L19" s="342">
        <v>0</v>
      </c>
      <c r="M19" s="363">
        <f t="shared" si="11"/>
        <v>5700</v>
      </c>
      <c r="N19" s="342">
        <v>5092</v>
      </c>
      <c r="O19" s="342">
        <v>0</v>
      </c>
      <c r="P19" s="363">
        <f t="shared" si="12"/>
        <v>5092</v>
      </c>
      <c r="Q19" s="325">
        <f t="shared" si="2"/>
        <v>89.333333333333329</v>
      </c>
      <c r="R19" s="259" t="str">
        <f t="shared" si="7"/>
        <v/>
      </c>
    </row>
    <row r="20" spans="1:19" ht="12.95" customHeight="1">
      <c r="B20" s="10"/>
      <c r="C20" s="11"/>
      <c r="D20" s="11"/>
      <c r="E20" s="284">
        <v>613400</v>
      </c>
      <c r="F20" s="310"/>
      <c r="G20" s="11" t="s">
        <v>165</v>
      </c>
      <c r="H20" s="342">
        <v>1000</v>
      </c>
      <c r="I20" s="342">
        <v>0</v>
      </c>
      <c r="J20" s="363">
        <f t="shared" si="10"/>
        <v>1000</v>
      </c>
      <c r="K20" s="342">
        <v>1000</v>
      </c>
      <c r="L20" s="342">
        <v>0</v>
      </c>
      <c r="M20" s="363">
        <f t="shared" si="11"/>
        <v>1000</v>
      </c>
      <c r="N20" s="342">
        <v>710</v>
      </c>
      <c r="O20" s="342">
        <v>0</v>
      </c>
      <c r="P20" s="363">
        <f t="shared" si="12"/>
        <v>710</v>
      </c>
      <c r="Q20" s="325">
        <f t="shared" si="2"/>
        <v>71</v>
      </c>
      <c r="R20" s="259" t="str">
        <f t="shared" si="7"/>
        <v/>
      </c>
    </row>
    <row r="21" spans="1:19" ht="12.95" customHeight="1">
      <c r="B21" s="10"/>
      <c r="C21" s="11"/>
      <c r="D21" s="11"/>
      <c r="E21" s="284">
        <v>613500</v>
      </c>
      <c r="F21" s="310"/>
      <c r="G21" s="11" t="s">
        <v>86</v>
      </c>
      <c r="H21" s="342">
        <v>1200</v>
      </c>
      <c r="I21" s="342">
        <v>0</v>
      </c>
      <c r="J21" s="363">
        <f t="shared" si="10"/>
        <v>1200</v>
      </c>
      <c r="K21" s="342">
        <v>1200</v>
      </c>
      <c r="L21" s="342">
        <v>0</v>
      </c>
      <c r="M21" s="363">
        <f t="shared" si="11"/>
        <v>1200</v>
      </c>
      <c r="N21" s="342">
        <v>1000</v>
      </c>
      <c r="O21" s="342">
        <v>0</v>
      </c>
      <c r="P21" s="363">
        <f t="shared" si="12"/>
        <v>1000</v>
      </c>
      <c r="Q21" s="325">
        <f t="shared" si="2"/>
        <v>83.333333333333343</v>
      </c>
      <c r="R21" s="259" t="str">
        <f t="shared" si="7"/>
        <v/>
      </c>
    </row>
    <row r="22" spans="1:19" ht="12.95" customHeight="1">
      <c r="B22" s="10"/>
      <c r="C22" s="11"/>
      <c r="D22" s="11"/>
      <c r="E22" s="284">
        <v>613600</v>
      </c>
      <c r="F22" s="310"/>
      <c r="G22" s="18" t="s">
        <v>201</v>
      </c>
      <c r="H22" s="342">
        <v>0</v>
      </c>
      <c r="I22" s="342">
        <v>0</v>
      </c>
      <c r="J22" s="363">
        <f t="shared" si="10"/>
        <v>0</v>
      </c>
      <c r="K22" s="342">
        <v>0</v>
      </c>
      <c r="L22" s="342">
        <v>0</v>
      </c>
      <c r="M22" s="363">
        <f t="shared" si="11"/>
        <v>0</v>
      </c>
      <c r="N22" s="342">
        <v>0</v>
      </c>
      <c r="O22" s="342">
        <v>0</v>
      </c>
      <c r="P22" s="363">
        <f t="shared" si="12"/>
        <v>0</v>
      </c>
      <c r="Q22" s="325" t="str">
        <f t="shared" si="2"/>
        <v/>
      </c>
      <c r="R22" s="259"/>
    </row>
    <row r="23" spans="1:19" ht="12.95" customHeight="1">
      <c r="B23" s="10"/>
      <c r="C23" s="11"/>
      <c r="D23" s="11"/>
      <c r="E23" s="284">
        <v>613700</v>
      </c>
      <c r="F23" s="310"/>
      <c r="G23" s="11" t="s">
        <v>87</v>
      </c>
      <c r="H23" s="342">
        <v>3000</v>
      </c>
      <c r="I23" s="342">
        <v>0</v>
      </c>
      <c r="J23" s="363">
        <f t="shared" si="10"/>
        <v>3000</v>
      </c>
      <c r="K23" s="342">
        <v>3000</v>
      </c>
      <c r="L23" s="342">
        <v>0</v>
      </c>
      <c r="M23" s="363">
        <f t="shared" si="11"/>
        <v>3000</v>
      </c>
      <c r="N23" s="342">
        <v>1579</v>
      </c>
      <c r="O23" s="342">
        <v>0</v>
      </c>
      <c r="P23" s="363">
        <f t="shared" si="12"/>
        <v>1579</v>
      </c>
      <c r="Q23" s="325">
        <f t="shared" si="2"/>
        <v>52.633333333333333</v>
      </c>
      <c r="R23" s="259" t="str">
        <f t="shared" si="7"/>
        <v/>
      </c>
    </row>
    <row r="24" spans="1:19" ht="12.95" customHeight="1">
      <c r="B24" s="10"/>
      <c r="C24" s="11"/>
      <c r="D24" s="11"/>
      <c r="E24" s="284">
        <v>613800</v>
      </c>
      <c r="F24" s="310"/>
      <c r="G24" s="11" t="s">
        <v>166</v>
      </c>
      <c r="H24" s="342">
        <v>400</v>
      </c>
      <c r="I24" s="342">
        <v>0</v>
      </c>
      <c r="J24" s="363">
        <f t="shared" si="10"/>
        <v>400</v>
      </c>
      <c r="K24" s="342">
        <v>400</v>
      </c>
      <c r="L24" s="342">
        <v>0</v>
      </c>
      <c r="M24" s="363">
        <f t="shared" si="11"/>
        <v>400</v>
      </c>
      <c r="N24" s="342">
        <v>0</v>
      </c>
      <c r="O24" s="342">
        <v>0</v>
      </c>
      <c r="P24" s="363">
        <f t="shared" si="12"/>
        <v>0</v>
      </c>
      <c r="Q24" s="325">
        <f t="shared" si="2"/>
        <v>0</v>
      </c>
      <c r="R24" s="259" t="str">
        <f t="shared" si="7"/>
        <v/>
      </c>
    </row>
    <row r="25" spans="1:19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34900</v>
      </c>
      <c r="I25" s="342">
        <v>0</v>
      </c>
      <c r="J25" s="363">
        <f t="shared" si="10"/>
        <v>34900</v>
      </c>
      <c r="K25" s="342">
        <v>34900</v>
      </c>
      <c r="L25" s="342">
        <v>0</v>
      </c>
      <c r="M25" s="363">
        <f t="shared" si="11"/>
        <v>34900</v>
      </c>
      <c r="N25" s="342">
        <v>34832</v>
      </c>
      <c r="O25" s="342">
        <v>0</v>
      </c>
      <c r="P25" s="363">
        <f t="shared" si="12"/>
        <v>34832</v>
      </c>
      <c r="Q25" s="325">
        <f t="shared" si="2"/>
        <v>99.805157593123212</v>
      </c>
      <c r="R25" s="259" t="str">
        <f t="shared" si="7"/>
        <v/>
      </c>
    </row>
    <row r="26" spans="1:19" ht="12.95" customHeight="1">
      <c r="B26" s="10"/>
      <c r="C26" s="11"/>
      <c r="D26" s="11"/>
      <c r="E26" s="284">
        <v>613900</v>
      </c>
      <c r="F26" s="310"/>
      <c r="G26" s="175" t="s">
        <v>528</v>
      </c>
      <c r="H26" s="342">
        <v>0</v>
      </c>
      <c r="I26" s="342">
        <v>0</v>
      </c>
      <c r="J26" s="363">
        <f t="shared" si="10"/>
        <v>0</v>
      </c>
      <c r="K26" s="342">
        <v>0</v>
      </c>
      <c r="L26" s="342">
        <v>0</v>
      </c>
      <c r="M26" s="363">
        <f t="shared" si="11"/>
        <v>0</v>
      </c>
      <c r="N26" s="342">
        <v>0</v>
      </c>
      <c r="O26" s="342">
        <v>0</v>
      </c>
      <c r="P26" s="363">
        <f t="shared" si="12"/>
        <v>0</v>
      </c>
      <c r="Q26" s="325" t="str">
        <f t="shared" si="2"/>
        <v/>
      </c>
      <c r="R26" s="259"/>
    </row>
    <row r="27" spans="1:19" ht="12.95" customHeight="1">
      <c r="B27" s="10"/>
      <c r="C27" s="11"/>
      <c r="D27" s="11"/>
      <c r="E27" s="284"/>
      <c r="F27" s="310"/>
      <c r="G27" s="11"/>
      <c r="H27" s="273"/>
      <c r="I27" s="273"/>
      <c r="J27" s="365"/>
      <c r="K27" s="273"/>
      <c r="L27" s="273"/>
      <c r="M27" s="365"/>
      <c r="N27" s="273"/>
      <c r="O27" s="273"/>
      <c r="P27" s="365"/>
      <c r="Q27" s="325" t="str">
        <f t="shared" si="2"/>
        <v/>
      </c>
      <c r="R27" s="259"/>
    </row>
    <row r="28" spans="1:19" s="1" customFormat="1" ht="12.95" customHeight="1">
      <c r="A28" s="259"/>
      <c r="B28" s="12"/>
      <c r="C28" s="8"/>
      <c r="D28" s="8"/>
      <c r="E28" s="283">
        <v>614000</v>
      </c>
      <c r="F28" s="309"/>
      <c r="G28" s="8" t="s">
        <v>202</v>
      </c>
      <c r="H28" s="273">
        <f t="shared" ref="H28" si="13">H29+H30</f>
        <v>0</v>
      </c>
      <c r="I28" s="273">
        <f t="shared" ref="I28:N28" si="14">I29+I30</f>
        <v>40000</v>
      </c>
      <c r="J28" s="365">
        <f t="shared" si="14"/>
        <v>40000</v>
      </c>
      <c r="K28" s="273">
        <f t="shared" si="14"/>
        <v>0</v>
      </c>
      <c r="L28" s="273">
        <f t="shared" ref="L28:M28" si="15">L29+L30</f>
        <v>40000</v>
      </c>
      <c r="M28" s="365">
        <f t="shared" si="15"/>
        <v>40000</v>
      </c>
      <c r="N28" s="273">
        <f t="shared" si="14"/>
        <v>0</v>
      </c>
      <c r="O28" s="273">
        <f t="shared" ref="O28:P28" si="16">O29+O30</f>
        <v>22344</v>
      </c>
      <c r="P28" s="365">
        <f t="shared" si="16"/>
        <v>22344</v>
      </c>
      <c r="Q28" s="324">
        <f t="shared" si="2"/>
        <v>55.86</v>
      </c>
      <c r="R28" s="259" t="str">
        <f t="shared" si="7"/>
        <v/>
      </c>
    </row>
    <row r="29" spans="1:19" ht="12.95" customHeight="1">
      <c r="B29" s="10"/>
      <c r="C29" s="11"/>
      <c r="D29" s="11"/>
      <c r="E29" s="284">
        <v>614200</v>
      </c>
      <c r="F29" s="310" t="s">
        <v>663</v>
      </c>
      <c r="G29" s="18" t="s">
        <v>115</v>
      </c>
      <c r="H29" s="258">
        <v>0</v>
      </c>
      <c r="I29" s="258">
        <v>40000</v>
      </c>
      <c r="J29" s="363">
        <f t="shared" ref="J29:J30" si="17">SUM(H29:I29)</f>
        <v>40000</v>
      </c>
      <c r="K29" s="258">
        <v>0</v>
      </c>
      <c r="L29" s="258">
        <v>40000</v>
      </c>
      <c r="M29" s="363">
        <f t="shared" ref="M29:M30" si="18">SUM(K29:L29)</f>
        <v>40000</v>
      </c>
      <c r="N29" s="258">
        <v>0</v>
      </c>
      <c r="O29" s="258">
        <v>22344</v>
      </c>
      <c r="P29" s="363">
        <f t="shared" ref="P29:P30" si="19">SUM(N29:O29)</f>
        <v>22344</v>
      </c>
      <c r="Q29" s="325">
        <f t="shared" si="2"/>
        <v>55.86</v>
      </c>
      <c r="R29" s="259" t="str">
        <f t="shared" si="7"/>
        <v/>
      </c>
    </row>
    <row r="30" spans="1:19" ht="12.75" customHeight="1">
      <c r="B30" s="10"/>
      <c r="C30" s="11"/>
      <c r="D30" s="11"/>
      <c r="E30" s="284">
        <v>614300</v>
      </c>
      <c r="F30" s="310" t="s">
        <v>664</v>
      </c>
      <c r="G30" s="500" t="s">
        <v>747</v>
      </c>
      <c r="H30" s="258">
        <v>0</v>
      </c>
      <c r="I30" s="258">
        <v>0</v>
      </c>
      <c r="J30" s="363">
        <f t="shared" si="17"/>
        <v>0</v>
      </c>
      <c r="K30" s="258">
        <v>0</v>
      </c>
      <c r="L30" s="258">
        <v>0</v>
      </c>
      <c r="M30" s="363">
        <f t="shared" si="18"/>
        <v>0</v>
      </c>
      <c r="N30" s="258">
        <v>0</v>
      </c>
      <c r="O30" s="258">
        <v>0</v>
      </c>
      <c r="P30" s="363">
        <f t="shared" si="19"/>
        <v>0</v>
      </c>
      <c r="Q30" s="325" t="str">
        <f t="shared" si="2"/>
        <v/>
      </c>
      <c r="R30" s="259"/>
      <c r="S30" s="57"/>
    </row>
    <row r="31" spans="1:19" ht="12.95" customHeight="1">
      <c r="B31" s="10"/>
      <c r="C31" s="11"/>
      <c r="D31" s="11"/>
      <c r="E31" s="283"/>
      <c r="F31" s="309"/>
      <c r="G31" s="8"/>
      <c r="H31" s="258"/>
      <c r="I31" s="258"/>
      <c r="J31" s="364"/>
      <c r="K31" s="258"/>
      <c r="L31" s="258"/>
      <c r="M31" s="364"/>
      <c r="N31" s="258"/>
      <c r="O31" s="258"/>
      <c r="P31" s="364"/>
      <c r="Q31" s="325" t="str">
        <f t="shared" si="2"/>
        <v/>
      </c>
      <c r="R31" s="259"/>
    </row>
    <row r="32" spans="1:19" ht="12.95" customHeight="1">
      <c r="B32" s="12"/>
      <c r="C32" s="8"/>
      <c r="D32" s="8"/>
      <c r="E32" s="283">
        <v>821000</v>
      </c>
      <c r="F32" s="309"/>
      <c r="G32" s="8" t="s">
        <v>90</v>
      </c>
      <c r="H32" s="273">
        <f t="shared" ref="H32:P32" si="20">SUM(H33:H35)</f>
        <v>0</v>
      </c>
      <c r="I32" s="273">
        <f t="shared" si="20"/>
        <v>34400</v>
      </c>
      <c r="J32" s="365">
        <f t="shared" si="20"/>
        <v>34400</v>
      </c>
      <c r="K32" s="273">
        <f t="shared" ref="K32:M32" si="21">SUM(K33:K35)</f>
        <v>0</v>
      </c>
      <c r="L32" s="273">
        <f t="shared" si="21"/>
        <v>34400</v>
      </c>
      <c r="M32" s="365">
        <f t="shared" si="21"/>
        <v>34400</v>
      </c>
      <c r="N32" s="273">
        <f t="shared" si="20"/>
        <v>0</v>
      </c>
      <c r="O32" s="273">
        <f t="shared" si="20"/>
        <v>34373.199999999997</v>
      </c>
      <c r="P32" s="365">
        <f t="shared" si="20"/>
        <v>34373.199999999997</v>
      </c>
      <c r="Q32" s="324">
        <f t="shared" si="2"/>
        <v>99.922093023255812</v>
      </c>
      <c r="R32" s="259"/>
    </row>
    <row r="33" spans="1:18" ht="12.95" customHeight="1">
      <c r="B33" s="10"/>
      <c r="C33" s="11"/>
      <c r="D33" s="11"/>
      <c r="E33" s="284">
        <v>821200</v>
      </c>
      <c r="F33" s="310"/>
      <c r="G33" s="11" t="s">
        <v>91</v>
      </c>
      <c r="H33" s="274">
        <v>0</v>
      </c>
      <c r="I33" s="274">
        <v>0</v>
      </c>
      <c r="J33" s="363">
        <f t="shared" ref="J33:J34" si="22">SUM(H33:I33)</f>
        <v>0</v>
      </c>
      <c r="K33" s="274">
        <v>0</v>
      </c>
      <c r="L33" s="274">
        <v>0</v>
      </c>
      <c r="M33" s="363">
        <f t="shared" ref="M33:M34" si="23">SUM(K33:L33)</f>
        <v>0</v>
      </c>
      <c r="N33" s="274">
        <v>0</v>
      </c>
      <c r="O33" s="274">
        <v>0</v>
      </c>
      <c r="P33" s="363">
        <f t="shared" ref="P33:P34" si="24">SUM(N33:O33)</f>
        <v>0</v>
      </c>
      <c r="Q33" s="325" t="str">
        <f t="shared" si="2"/>
        <v/>
      </c>
      <c r="R33" s="259"/>
    </row>
    <row r="34" spans="1:18" s="1" customFormat="1" ht="12.95" customHeight="1">
      <c r="A34" s="259"/>
      <c r="B34" s="10"/>
      <c r="C34" s="11"/>
      <c r="D34" s="11"/>
      <c r="E34" s="284">
        <v>821300</v>
      </c>
      <c r="F34" s="310"/>
      <c r="G34" s="11" t="s">
        <v>92</v>
      </c>
      <c r="H34" s="258">
        <v>0</v>
      </c>
      <c r="I34" s="258">
        <v>34400</v>
      </c>
      <c r="J34" s="363">
        <f t="shared" si="22"/>
        <v>34400</v>
      </c>
      <c r="K34" s="258">
        <v>0</v>
      </c>
      <c r="L34" s="258">
        <v>34400</v>
      </c>
      <c r="M34" s="363">
        <f t="shared" si="23"/>
        <v>34400</v>
      </c>
      <c r="N34" s="258">
        <v>0</v>
      </c>
      <c r="O34" s="258">
        <v>34373.199999999997</v>
      </c>
      <c r="P34" s="363">
        <f t="shared" si="24"/>
        <v>34373.199999999997</v>
      </c>
      <c r="Q34" s="325">
        <f t="shared" si="2"/>
        <v>99.922093023255812</v>
      </c>
      <c r="R34" s="259"/>
    </row>
    <row r="35" spans="1:18" ht="12.95" customHeight="1">
      <c r="B35" s="10"/>
      <c r="C35" s="11"/>
      <c r="D35" s="11"/>
      <c r="E35" s="284"/>
      <c r="F35" s="310"/>
      <c r="G35" s="18"/>
      <c r="H35" s="258"/>
      <c r="I35" s="258"/>
      <c r="J35" s="364"/>
      <c r="K35" s="258"/>
      <c r="L35" s="258"/>
      <c r="M35" s="364"/>
      <c r="N35" s="258"/>
      <c r="O35" s="258"/>
      <c r="P35" s="364"/>
      <c r="Q35" s="325" t="str">
        <f t="shared" si="2"/>
        <v/>
      </c>
      <c r="R35" s="259"/>
    </row>
    <row r="36" spans="1:18" ht="12.95" customHeight="1">
      <c r="B36" s="12"/>
      <c r="C36" s="8"/>
      <c r="D36" s="8"/>
      <c r="E36" s="283"/>
      <c r="F36" s="309"/>
      <c r="G36" s="8" t="s">
        <v>93</v>
      </c>
      <c r="H36" s="266">
        <v>12</v>
      </c>
      <c r="I36" s="266"/>
      <c r="J36" s="365">
        <v>12</v>
      </c>
      <c r="K36" s="266"/>
      <c r="L36" s="266"/>
      <c r="M36" s="365"/>
      <c r="N36" s="266">
        <v>12</v>
      </c>
      <c r="O36" s="266"/>
      <c r="P36" s="365">
        <v>12</v>
      </c>
      <c r="Q36" s="325" t="str">
        <f t="shared" si="2"/>
        <v/>
      </c>
      <c r="R36" s="259"/>
    </row>
    <row r="37" spans="1:18" ht="12.95" customHeight="1">
      <c r="B37" s="12"/>
      <c r="C37" s="8"/>
      <c r="D37" s="8"/>
      <c r="E37" s="283"/>
      <c r="F37" s="309"/>
      <c r="G37" s="8" t="s">
        <v>113</v>
      </c>
      <c r="H37" s="266">
        <f t="shared" ref="H37:P37" si="25">H8+H13+H16+H28+H32</f>
        <v>304930</v>
      </c>
      <c r="I37" s="266">
        <f t="shared" si="25"/>
        <v>74400</v>
      </c>
      <c r="J37" s="365">
        <f t="shared" si="25"/>
        <v>379330</v>
      </c>
      <c r="K37" s="266">
        <f t="shared" ref="K37:M37" si="26">K8+K13+K16+K28+K32</f>
        <v>304930</v>
      </c>
      <c r="L37" s="266">
        <f t="shared" si="26"/>
        <v>74400</v>
      </c>
      <c r="M37" s="365">
        <f t="shared" si="26"/>
        <v>379330</v>
      </c>
      <c r="N37" s="266">
        <f t="shared" si="25"/>
        <v>296322</v>
      </c>
      <c r="O37" s="266">
        <f t="shared" si="25"/>
        <v>56717.2</v>
      </c>
      <c r="P37" s="365">
        <f t="shared" si="25"/>
        <v>353039.2</v>
      </c>
      <c r="Q37" s="324">
        <f t="shared" si="2"/>
        <v>93.069148235046001</v>
      </c>
      <c r="R37" s="259" t="str">
        <f t="shared" si="7"/>
        <v/>
      </c>
    </row>
    <row r="38" spans="1:18" s="1" customFormat="1" ht="12.95" customHeight="1">
      <c r="A38" s="259"/>
      <c r="B38" s="12"/>
      <c r="C38" s="8"/>
      <c r="D38" s="8"/>
      <c r="E38" s="283"/>
      <c r="F38" s="309"/>
      <c r="G38" s="8" t="s">
        <v>94</v>
      </c>
      <c r="H38" s="266">
        <f t="shared" ref="H38:J39" si="27">H37</f>
        <v>304930</v>
      </c>
      <c r="I38" s="266">
        <f t="shared" si="27"/>
        <v>74400</v>
      </c>
      <c r="J38" s="365">
        <f t="shared" si="27"/>
        <v>379330</v>
      </c>
      <c r="K38" s="266">
        <f t="shared" ref="K38:M38" si="28">K37</f>
        <v>304930</v>
      </c>
      <c r="L38" s="266">
        <f t="shared" si="28"/>
        <v>74400</v>
      </c>
      <c r="M38" s="365">
        <f t="shared" si="28"/>
        <v>379330</v>
      </c>
      <c r="N38" s="266">
        <f t="shared" ref="N38:P38" si="29">N37</f>
        <v>296322</v>
      </c>
      <c r="O38" s="266">
        <f t="shared" si="29"/>
        <v>56717.2</v>
      </c>
      <c r="P38" s="365">
        <f t="shared" si="29"/>
        <v>353039.2</v>
      </c>
      <c r="Q38" s="324">
        <f t="shared" si="2"/>
        <v>93.069148235046001</v>
      </c>
      <c r="R38" s="259" t="str">
        <f t="shared" si="7"/>
        <v/>
      </c>
    </row>
    <row r="39" spans="1:18" s="1" customFormat="1" ht="12.95" customHeight="1">
      <c r="A39" s="259"/>
      <c r="B39" s="12"/>
      <c r="C39" s="8"/>
      <c r="D39" s="8"/>
      <c r="E39" s="283"/>
      <c r="F39" s="309"/>
      <c r="G39" s="8" t="s">
        <v>95</v>
      </c>
      <c r="H39" s="266">
        <f t="shared" si="27"/>
        <v>304930</v>
      </c>
      <c r="I39" s="266">
        <f t="shared" si="27"/>
        <v>74400</v>
      </c>
      <c r="J39" s="365">
        <f t="shared" si="27"/>
        <v>379330</v>
      </c>
      <c r="K39" s="266">
        <f t="shared" ref="K39:M39" si="30">K38</f>
        <v>304930</v>
      </c>
      <c r="L39" s="266">
        <f t="shared" si="30"/>
        <v>74400</v>
      </c>
      <c r="M39" s="365">
        <f t="shared" si="30"/>
        <v>379330</v>
      </c>
      <c r="N39" s="266">
        <f t="shared" ref="N39:P39" si="31">N38</f>
        <v>296322</v>
      </c>
      <c r="O39" s="266">
        <f t="shared" si="31"/>
        <v>56717.2</v>
      </c>
      <c r="P39" s="365">
        <f t="shared" si="31"/>
        <v>353039.2</v>
      </c>
      <c r="Q39" s="324">
        <f t="shared" si="2"/>
        <v>93.069148235046001</v>
      </c>
      <c r="R39" s="259" t="str">
        <f t="shared" si="7"/>
        <v/>
      </c>
    </row>
    <row r="40" spans="1:18" s="1" customFormat="1" ht="12.95" customHeight="1" thickBot="1">
      <c r="A40" s="259"/>
      <c r="B40" s="15"/>
      <c r="C40" s="16"/>
      <c r="D40" s="16"/>
      <c r="E40" s="285"/>
      <c r="F40" s="311"/>
      <c r="G40" s="16"/>
      <c r="H40" s="85"/>
      <c r="I40" s="85"/>
      <c r="J40" s="373"/>
      <c r="K40" s="85"/>
      <c r="L40" s="85"/>
      <c r="M40" s="373"/>
      <c r="N40" s="85"/>
      <c r="O40" s="85"/>
      <c r="P40" s="373"/>
      <c r="Q40" s="329" t="str">
        <f t="shared" si="2"/>
        <v/>
      </c>
      <c r="R40" s="259"/>
    </row>
    <row r="41" spans="1:18" s="1" customFormat="1" ht="12.95" customHeight="1">
      <c r="A41" s="259"/>
      <c r="B41" s="9"/>
      <c r="C41" s="9"/>
      <c r="D41" s="9"/>
      <c r="E41" s="286"/>
      <c r="F41" s="312"/>
      <c r="G41" s="9"/>
      <c r="H41" s="55"/>
      <c r="I41" s="55"/>
      <c r="J41" s="374"/>
      <c r="K41" s="55"/>
      <c r="L41" s="55"/>
      <c r="M41" s="374"/>
      <c r="N41" s="55"/>
      <c r="O41" s="55"/>
      <c r="P41" s="374"/>
      <c r="Q41" s="330" t="str">
        <f t="shared" si="2"/>
        <v/>
      </c>
      <c r="R41" s="259"/>
    </row>
    <row r="42" spans="1:18" ht="12.95" customHeight="1">
      <c r="B42" s="50"/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B44" s="50"/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B45" s="50"/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B46" s="50"/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B47" s="50"/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B48" s="50"/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2:18" ht="12.95" customHeight="1">
      <c r="B49" s="50"/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2:18" ht="12.95" customHeight="1">
      <c r="B50" s="50"/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2:18" ht="12.95" customHeight="1">
      <c r="B51" s="50"/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2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2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2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2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2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2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2:18" ht="12.95" customHeight="1">
      <c r="E58" s="286"/>
      <c r="F58" s="312"/>
      <c r="J58" s="369"/>
      <c r="M58" s="369"/>
      <c r="P58" s="369"/>
      <c r="Q58" s="328" t="str">
        <f t="shared" ref="Q58:Q66" si="32">IF(J58=0,"",P58/J58*100)</f>
        <v/>
      </c>
      <c r="R58" s="259"/>
    </row>
    <row r="59" spans="2:18" ht="12.95" customHeight="1">
      <c r="E59" s="286"/>
      <c r="F59" s="312"/>
      <c r="J59" s="369"/>
      <c r="M59" s="369"/>
      <c r="P59" s="369"/>
      <c r="Q59" s="328" t="str">
        <f t="shared" si="32"/>
        <v/>
      </c>
      <c r="R59" s="259"/>
    </row>
    <row r="60" spans="2:18" ht="17.100000000000001" customHeight="1">
      <c r="E60" s="286"/>
      <c r="F60" s="312"/>
      <c r="J60" s="369"/>
      <c r="M60" s="369"/>
      <c r="P60" s="369"/>
      <c r="Q60" s="328" t="str">
        <f t="shared" si="32"/>
        <v/>
      </c>
      <c r="R60" s="259"/>
    </row>
    <row r="61" spans="2:18" ht="17.100000000000001" customHeight="1">
      <c r="E61" s="286"/>
      <c r="F61" s="312"/>
      <c r="J61" s="369"/>
      <c r="M61" s="369"/>
      <c r="P61" s="369"/>
      <c r="Q61" s="328" t="str">
        <f t="shared" si="32"/>
        <v/>
      </c>
      <c r="R61" s="259"/>
    </row>
    <row r="62" spans="2:18" ht="14.25">
      <c r="E62" s="286"/>
      <c r="F62" s="312"/>
      <c r="J62" s="369"/>
      <c r="M62" s="369"/>
      <c r="P62" s="369"/>
      <c r="Q62" s="328" t="str">
        <f t="shared" si="32"/>
        <v/>
      </c>
      <c r="R62" s="259"/>
    </row>
    <row r="63" spans="2:18" ht="14.25">
      <c r="E63" s="286"/>
      <c r="F63" s="312"/>
      <c r="J63" s="369"/>
      <c r="M63" s="369"/>
      <c r="P63" s="369"/>
      <c r="Q63" s="328" t="str">
        <f t="shared" si="32"/>
        <v/>
      </c>
      <c r="R63" s="259"/>
    </row>
    <row r="64" spans="2:18" ht="14.25">
      <c r="E64" s="286"/>
      <c r="F64" s="312"/>
      <c r="J64" s="369"/>
      <c r="M64" s="369"/>
      <c r="P64" s="369"/>
      <c r="Q64" s="328" t="str">
        <f t="shared" si="32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32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32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/>
    </row>
    <row r="71" spans="5:18" ht="14.25">
      <c r="E71" s="286"/>
      <c r="F71" s="312"/>
      <c r="J71" s="369"/>
      <c r="M71" s="369"/>
      <c r="P71" s="369"/>
      <c r="R71" s="259" t="str">
        <f t="shared" ref="R71" si="33">IF(Q71&lt;100,"","PR")</f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9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354" customFormat="1" ht="20.100000000000001" customHeight="1" thickTop="1" thickBot="1">
      <c r="B2" s="617" t="s">
        <v>154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155</v>
      </c>
      <c r="C7" s="7" t="s">
        <v>81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521950</v>
      </c>
      <c r="I8" s="194">
        <f t="shared" si="0"/>
        <v>0</v>
      </c>
      <c r="J8" s="362">
        <f t="shared" si="0"/>
        <v>521950</v>
      </c>
      <c r="K8" s="194">
        <f t="shared" ref="K8:M8" si="1">SUM(K9:K11)</f>
        <v>521950</v>
      </c>
      <c r="L8" s="194">
        <f t="shared" si="1"/>
        <v>0</v>
      </c>
      <c r="M8" s="362">
        <f t="shared" si="1"/>
        <v>521950</v>
      </c>
      <c r="N8" s="194">
        <f t="shared" si="0"/>
        <v>516704</v>
      </c>
      <c r="O8" s="194">
        <f t="shared" si="0"/>
        <v>0</v>
      </c>
      <c r="P8" s="362">
        <f t="shared" si="0"/>
        <v>516704</v>
      </c>
      <c r="Q8" s="324">
        <f>IF(M8=0,"",P8/M8*100)</f>
        <v>98.99492288533385</v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450070</v>
      </c>
      <c r="I9" s="196">
        <v>0</v>
      </c>
      <c r="J9" s="363">
        <f>SUM(H9:I9)</f>
        <v>450070</v>
      </c>
      <c r="K9" s="196">
        <v>450070</v>
      </c>
      <c r="L9" s="196">
        <v>0</v>
      </c>
      <c r="M9" s="363">
        <f>SUM(K9:L9)</f>
        <v>450070</v>
      </c>
      <c r="N9" s="196">
        <v>448239</v>
      </c>
      <c r="O9" s="196">
        <v>0</v>
      </c>
      <c r="P9" s="363">
        <f>SUM(N9:O9)</f>
        <v>448239</v>
      </c>
      <c r="Q9" s="325">
        <f t="shared" ref="Q9:Q57" si="2">IF(M9=0,"",P9/M9*100)</f>
        <v>99.593174395094096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71880</v>
      </c>
      <c r="I10" s="196">
        <v>0</v>
      </c>
      <c r="J10" s="363">
        <f t="shared" ref="J10:J11" si="3">SUM(H10:I10)</f>
        <v>71880</v>
      </c>
      <c r="K10" s="196">
        <v>71880</v>
      </c>
      <c r="L10" s="196">
        <v>0</v>
      </c>
      <c r="M10" s="363">
        <f t="shared" ref="M10:M11" si="4">SUM(K10:L10)</f>
        <v>71880</v>
      </c>
      <c r="N10" s="196">
        <v>68465</v>
      </c>
      <c r="O10" s="196">
        <v>0</v>
      </c>
      <c r="P10" s="363">
        <f t="shared" ref="P10:P11" si="5">SUM(N10:O10)</f>
        <v>68465</v>
      </c>
      <c r="Q10" s="325">
        <f t="shared" si="2"/>
        <v>95.249026154702278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48310</v>
      </c>
      <c r="I13" s="194">
        <f t="shared" si="6"/>
        <v>0</v>
      </c>
      <c r="J13" s="362">
        <f t="shared" si="6"/>
        <v>48310</v>
      </c>
      <c r="K13" s="194">
        <f t="shared" si="6"/>
        <v>48310</v>
      </c>
      <c r="L13" s="194">
        <f t="shared" si="6"/>
        <v>0</v>
      </c>
      <c r="M13" s="362">
        <f t="shared" si="6"/>
        <v>48310</v>
      </c>
      <c r="N13" s="194">
        <f t="shared" si="6"/>
        <v>47717</v>
      </c>
      <c r="O13" s="194">
        <f t="shared" si="6"/>
        <v>0</v>
      </c>
      <c r="P13" s="362">
        <f t="shared" si="6"/>
        <v>47717</v>
      </c>
      <c r="Q13" s="324">
        <f t="shared" si="2"/>
        <v>98.772510867315262</v>
      </c>
      <c r="R13" s="259" t="str">
        <f t="shared" ref="R13:R35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48310</v>
      </c>
      <c r="I14" s="196">
        <v>0</v>
      </c>
      <c r="J14" s="363">
        <f>SUM(H14:I14)</f>
        <v>48310</v>
      </c>
      <c r="K14" s="196">
        <v>48310</v>
      </c>
      <c r="L14" s="196">
        <v>0</v>
      </c>
      <c r="M14" s="363">
        <f>SUM(K14:L14)</f>
        <v>48310</v>
      </c>
      <c r="N14" s="196">
        <v>47717</v>
      </c>
      <c r="O14" s="196">
        <v>0</v>
      </c>
      <c r="P14" s="363">
        <f>SUM(N14:O14)</f>
        <v>47717</v>
      </c>
      <c r="Q14" s="325">
        <f t="shared" si="2"/>
        <v>98.772510867315262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6"/>
      <c r="I15" s="266"/>
      <c r="J15" s="365"/>
      <c r="K15" s="266"/>
      <c r="L15" s="266"/>
      <c r="M15" s="365"/>
      <c r="N15" s="266"/>
      <c r="O15" s="266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109100</v>
      </c>
      <c r="I16" s="271">
        <f t="shared" si="8"/>
        <v>0</v>
      </c>
      <c r="J16" s="365">
        <f t="shared" si="8"/>
        <v>109100</v>
      </c>
      <c r="K16" s="271">
        <f t="shared" ref="K16:M16" si="9">SUM(K17:K26)</f>
        <v>109100</v>
      </c>
      <c r="L16" s="271">
        <f t="shared" si="9"/>
        <v>0</v>
      </c>
      <c r="M16" s="365">
        <f t="shared" si="9"/>
        <v>109100</v>
      </c>
      <c r="N16" s="271">
        <f t="shared" si="8"/>
        <v>99827</v>
      </c>
      <c r="O16" s="271">
        <f t="shared" si="8"/>
        <v>0</v>
      </c>
      <c r="P16" s="365">
        <f t="shared" si="8"/>
        <v>99827</v>
      </c>
      <c r="Q16" s="324">
        <f t="shared" si="2"/>
        <v>91.500458295142067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4000</v>
      </c>
      <c r="I17" s="341">
        <v>0</v>
      </c>
      <c r="J17" s="363">
        <f t="shared" ref="J17:J26" si="10">SUM(H17:I17)</f>
        <v>4000</v>
      </c>
      <c r="K17" s="341">
        <v>4000</v>
      </c>
      <c r="L17" s="341">
        <v>0</v>
      </c>
      <c r="M17" s="363">
        <f t="shared" ref="M17:M26" si="11">SUM(K17:L17)</f>
        <v>4000</v>
      </c>
      <c r="N17" s="341">
        <v>3083</v>
      </c>
      <c r="O17" s="341">
        <v>0</v>
      </c>
      <c r="P17" s="363">
        <f t="shared" ref="P17:P26" si="12">SUM(N17:O17)</f>
        <v>3083</v>
      </c>
      <c r="Q17" s="325">
        <f t="shared" si="2"/>
        <v>77.075000000000003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28000</v>
      </c>
      <c r="I18" s="341">
        <v>0</v>
      </c>
      <c r="J18" s="363">
        <f t="shared" si="10"/>
        <v>28000</v>
      </c>
      <c r="K18" s="341">
        <v>28000</v>
      </c>
      <c r="L18" s="341">
        <v>0</v>
      </c>
      <c r="M18" s="363">
        <f t="shared" si="11"/>
        <v>28000</v>
      </c>
      <c r="N18" s="341">
        <v>26783</v>
      </c>
      <c r="O18" s="341">
        <v>0</v>
      </c>
      <c r="P18" s="363">
        <f t="shared" si="12"/>
        <v>26783</v>
      </c>
      <c r="Q18" s="325">
        <f t="shared" si="2"/>
        <v>95.653571428571425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15000</v>
      </c>
      <c r="I19" s="341">
        <v>0</v>
      </c>
      <c r="J19" s="363">
        <f t="shared" si="10"/>
        <v>15000</v>
      </c>
      <c r="K19" s="341">
        <v>15000</v>
      </c>
      <c r="L19" s="341">
        <v>0</v>
      </c>
      <c r="M19" s="363">
        <f t="shared" si="11"/>
        <v>15000</v>
      </c>
      <c r="N19" s="341">
        <v>11985</v>
      </c>
      <c r="O19" s="341">
        <v>0</v>
      </c>
      <c r="P19" s="363">
        <f t="shared" si="12"/>
        <v>11985</v>
      </c>
      <c r="Q19" s="325">
        <f t="shared" si="2"/>
        <v>79.900000000000006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6000</v>
      </c>
      <c r="I20" s="341">
        <v>0</v>
      </c>
      <c r="J20" s="363">
        <f t="shared" si="10"/>
        <v>6000</v>
      </c>
      <c r="K20" s="341">
        <v>6000</v>
      </c>
      <c r="L20" s="341">
        <v>0</v>
      </c>
      <c r="M20" s="363">
        <f t="shared" si="11"/>
        <v>6000</v>
      </c>
      <c r="N20" s="341">
        <v>5953</v>
      </c>
      <c r="O20" s="341">
        <v>0</v>
      </c>
      <c r="P20" s="363">
        <f t="shared" si="12"/>
        <v>5953</v>
      </c>
      <c r="Q20" s="325">
        <f t="shared" si="2"/>
        <v>99.216666666666669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4500</v>
      </c>
      <c r="I21" s="343">
        <v>0</v>
      </c>
      <c r="J21" s="363">
        <f t="shared" si="10"/>
        <v>4500</v>
      </c>
      <c r="K21" s="343">
        <v>4500</v>
      </c>
      <c r="L21" s="343">
        <v>0</v>
      </c>
      <c r="M21" s="363">
        <f t="shared" si="11"/>
        <v>4500</v>
      </c>
      <c r="N21" s="343">
        <v>4500</v>
      </c>
      <c r="O21" s="343">
        <v>0</v>
      </c>
      <c r="P21" s="363">
        <f t="shared" si="12"/>
        <v>4500</v>
      </c>
      <c r="Q21" s="325">
        <f t="shared" si="2"/>
        <v>100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1">
        <v>0</v>
      </c>
      <c r="I22" s="341">
        <v>0</v>
      </c>
      <c r="J22" s="363">
        <f t="shared" si="10"/>
        <v>0</v>
      </c>
      <c r="K22" s="341">
        <v>0</v>
      </c>
      <c r="L22" s="341">
        <v>0</v>
      </c>
      <c r="M22" s="363">
        <f t="shared" si="11"/>
        <v>0</v>
      </c>
      <c r="N22" s="341">
        <v>0</v>
      </c>
      <c r="O22" s="341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8000</v>
      </c>
      <c r="I23" s="343">
        <v>0</v>
      </c>
      <c r="J23" s="363">
        <f t="shared" si="10"/>
        <v>8000</v>
      </c>
      <c r="K23" s="343">
        <v>8000</v>
      </c>
      <c r="L23" s="343">
        <v>0</v>
      </c>
      <c r="M23" s="363">
        <f t="shared" si="11"/>
        <v>8000</v>
      </c>
      <c r="N23" s="343">
        <v>7608</v>
      </c>
      <c r="O23" s="343">
        <v>0</v>
      </c>
      <c r="P23" s="363">
        <f t="shared" si="12"/>
        <v>7608</v>
      </c>
      <c r="Q23" s="325">
        <f t="shared" si="2"/>
        <v>95.1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1600</v>
      </c>
      <c r="I24" s="343">
        <v>0</v>
      </c>
      <c r="J24" s="363">
        <f t="shared" si="10"/>
        <v>1600</v>
      </c>
      <c r="K24" s="343">
        <v>1600</v>
      </c>
      <c r="L24" s="343">
        <v>0</v>
      </c>
      <c r="M24" s="363">
        <f t="shared" si="11"/>
        <v>1600</v>
      </c>
      <c r="N24" s="343">
        <v>1379</v>
      </c>
      <c r="O24" s="343">
        <v>0</v>
      </c>
      <c r="P24" s="363">
        <f t="shared" si="12"/>
        <v>1379</v>
      </c>
      <c r="Q24" s="325">
        <f t="shared" si="2"/>
        <v>86.1875</v>
      </c>
      <c r="R24" s="259" t="str">
        <f t="shared" si="7"/>
        <v/>
      </c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42000</v>
      </c>
      <c r="I25" s="343">
        <v>0</v>
      </c>
      <c r="J25" s="363">
        <f t="shared" si="10"/>
        <v>42000</v>
      </c>
      <c r="K25" s="343">
        <v>42000</v>
      </c>
      <c r="L25" s="343">
        <v>0</v>
      </c>
      <c r="M25" s="363">
        <f t="shared" si="11"/>
        <v>42000</v>
      </c>
      <c r="N25" s="343">
        <v>38536</v>
      </c>
      <c r="O25" s="343">
        <v>0</v>
      </c>
      <c r="P25" s="363">
        <f t="shared" si="12"/>
        <v>38536</v>
      </c>
      <c r="Q25" s="325">
        <f t="shared" si="2"/>
        <v>91.752380952380946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274"/>
      <c r="I27" s="274"/>
      <c r="J27" s="364"/>
      <c r="K27" s="274"/>
      <c r="L27" s="274"/>
      <c r="M27" s="364"/>
      <c r="N27" s="274"/>
      <c r="O27" s="274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10000</v>
      </c>
      <c r="I28" s="273">
        <f t="shared" si="13"/>
        <v>0</v>
      </c>
      <c r="J28" s="365">
        <f t="shared" si="13"/>
        <v>10000</v>
      </c>
      <c r="K28" s="273">
        <f t="shared" ref="K28:M28" si="14">SUM(K29:K30)</f>
        <v>10000</v>
      </c>
      <c r="L28" s="273">
        <f t="shared" si="14"/>
        <v>0</v>
      </c>
      <c r="M28" s="365">
        <f t="shared" si="14"/>
        <v>10000</v>
      </c>
      <c r="N28" s="273">
        <f t="shared" si="13"/>
        <v>9744</v>
      </c>
      <c r="O28" s="273">
        <f t="shared" si="13"/>
        <v>0</v>
      </c>
      <c r="P28" s="365">
        <f t="shared" si="13"/>
        <v>9744</v>
      </c>
      <c r="Q28" s="324">
        <f t="shared" si="2"/>
        <v>97.44</v>
      </c>
      <c r="R28" s="259" t="str">
        <f t="shared" si="7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5000</v>
      </c>
      <c r="I29" s="274">
        <v>0</v>
      </c>
      <c r="J29" s="363">
        <f t="shared" ref="J29:J30" si="15">SUM(H29:I29)</f>
        <v>5000</v>
      </c>
      <c r="K29" s="274">
        <v>5000</v>
      </c>
      <c r="L29" s="274">
        <v>0</v>
      </c>
      <c r="M29" s="363">
        <f t="shared" ref="M29:M30" si="16">SUM(K29:L29)</f>
        <v>5000</v>
      </c>
      <c r="N29" s="274">
        <v>5000</v>
      </c>
      <c r="O29" s="274">
        <v>0</v>
      </c>
      <c r="P29" s="363">
        <f t="shared" ref="P29:P30" si="17">SUM(N29:O29)</f>
        <v>5000</v>
      </c>
      <c r="Q29" s="325">
        <f t="shared" si="2"/>
        <v>100</v>
      </c>
      <c r="R29" s="259" t="str">
        <f t="shared" si="7"/>
        <v/>
      </c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5000</v>
      </c>
      <c r="I30" s="274">
        <v>0</v>
      </c>
      <c r="J30" s="363">
        <f t="shared" si="15"/>
        <v>5000</v>
      </c>
      <c r="K30" s="274">
        <v>5000</v>
      </c>
      <c r="L30" s="274">
        <v>0</v>
      </c>
      <c r="M30" s="363">
        <f t="shared" si="16"/>
        <v>5000</v>
      </c>
      <c r="N30" s="274">
        <v>4744</v>
      </c>
      <c r="O30" s="274">
        <v>0</v>
      </c>
      <c r="P30" s="363">
        <f t="shared" si="17"/>
        <v>4744</v>
      </c>
      <c r="Q30" s="325">
        <f t="shared" si="2"/>
        <v>94.88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66">
        <v>16</v>
      </c>
      <c r="I32" s="266"/>
      <c r="J32" s="365">
        <v>16</v>
      </c>
      <c r="K32" s="266"/>
      <c r="L32" s="266"/>
      <c r="M32" s="365"/>
      <c r="N32" s="266">
        <v>16</v>
      </c>
      <c r="O32" s="266"/>
      <c r="P32" s="365">
        <v>16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689360</v>
      </c>
      <c r="I33" s="266">
        <f t="shared" si="18"/>
        <v>0</v>
      </c>
      <c r="J33" s="365">
        <f t="shared" si="18"/>
        <v>689360</v>
      </c>
      <c r="K33" s="266">
        <f t="shared" ref="K33:M33" si="19">K8+K13+K16+K28</f>
        <v>689360</v>
      </c>
      <c r="L33" s="266">
        <f t="shared" si="19"/>
        <v>0</v>
      </c>
      <c r="M33" s="365">
        <f t="shared" si="19"/>
        <v>689360</v>
      </c>
      <c r="N33" s="266">
        <f t="shared" si="18"/>
        <v>673992</v>
      </c>
      <c r="O33" s="266">
        <f t="shared" si="18"/>
        <v>0</v>
      </c>
      <c r="P33" s="365">
        <f t="shared" si="18"/>
        <v>673992</v>
      </c>
      <c r="Q33" s="324">
        <f t="shared" si="2"/>
        <v>97.770685853545316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 t="shared" ref="H34:J35" si="20">H33</f>
        <v>689360</v>
      </c>
      <c r="I34" s="266">
        <f t="shared" si="20"/>
        <v>0</v>
      </c>
      <c r="J34" s="365">
        <f t="shared" si="20"/>
        <v>689360</v>
      </c>
      <c r="K34" s="266">
        <f t="shared" ref="K34:M34" si="21">K33</f>
        <v>689360</v>
      </c>
      <c r="L34" s="266">
        <f t="shared" si="21"/>
        <v>0</v>
      </c>
      <c r="M34" s="365">
        <f t="shared" si="21"/>
        <v>689360</v>
      </c>
      <c r="N34" s="266">
        <f t="shared" ref="N34:P34" si="22">N33</f>
        <v>673992</v>
      </c>
      <c r="O34" s="266">
        <f t="shared" si="22"/>
        <v>0</v>
      </c>
      <c r="P34" s="365">
        <f t="shared" si="22"/>
        <v>673992</v>
      </c>
      <c r="Q34" s="324">
        <f t="shared" si="2"/>
        <v>97.770685853545316</v>
      </c>
      <c r="R34" s="259" t="str">
        <f t="shared" si="7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 t="shared" si="20"/>
        <v>689360</v>
      </c>
      <c r="I35" s="266">
        <f t="shared" si="20"/>
        <v>0</v>
      </c>
      <c r="J35" s="365">
        <f t="shared" si="20"/>
        <v>689360</v>
      </c>
      <c r="K35" s="266">
        <f t="shared" ref="K35:M35" si="23">K34</f>
        <v>689360</v>
      </c>
      <c r="L35" s="266">
        <f t="shared" si="23"/>
        <v>0</v>
      </c>
      <c r="M35" s="365">
        <f t="shared" si="23"/>
        <v>689360</v>
      </c>
      <c r="N35" s="266">
        <f t="shared" ref="N35:P35" si="24">N34</f>
        <v>673992</v>
      </c>
      <c r="O35" s="266">
        <f t="shared" si="24"/>
        <v>0</v>
      </c>
      <c r="P35" s="365">
        <f t="shared" si="24"/>
        <v>673992</v>
      </c>
      <c r="Q35" s="324">
        <f t="shared" si="2"/>
        <v>97.770685853545316</v>
      </c>
      <c r="R35" s="259" t="str">
        <f t="shared" si="7"/>
        <v/>
      </c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B42" s="50"/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B43" s="50"/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5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5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5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5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5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5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5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5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5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 t="str">
        <f t="shared" ref="R70:R71" si="26">IF(Q70&lt;100,"","PR")</f>
        <v/>
      </c>
    </row>
    <row r="71" spans="5:18" ht="14.25">
      <c r="E71" s="286"/>
      <c r="F71" s="312"/>
      <c r="J71" s="371"/>
      <c r="M71" s="371"/>
      <c r="P71" s="371"/>
      <c r="R71" s="259" t="str">
        <f t="shared" si="26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40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354" customFormat="1" ht="20.100000000000001" customHeight="1" thickTop="1" thickBot="1">
      <c r="B2" s="617" t="s">
        <v>220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156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68540</v>
      </c>
      <c r="I8" s="194">
        <f t="shared" si="0"/>
        <v>0</v>
      </c>
      <c r="J8" s="362">
        <f t="shared" si="0"/>
        <v>68540</v>
      </c>
      <c r="K8" s="194">
        <f t="shared" ref="K8:M8" si="1">SUM(K9:K11)</f>
        <v>68540</v>
      </c>
      <c r="L8" s="194">
        <f t="shared" si="1"/>
        <v>0</v>
      </c>
      <c r="M8" s="362">
        <f t="shared" si="1"/>
        <v>68540</v>
      </c>
      <c r="N8" s="194">
        <f t="shared" si="0"/>
        <v>61260</v>
      </c>
      <c r="O8" s="194">
        <f t="shared" si="0"/>
        <v>0</v>
      </c>
      <c r="P8" s="362">
        <f t="shared" si="0"/>
        <v>61260</v>
      </c>
      <c r="Q8" s="324">
        <f>IF(M8=0,"",P8/M8*100)</f>
        <v>89.378465129851179</v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59300</v>
      </c>
      <c r="I9" s="193">
        <v>0</v>
      </c>
      <c r="J9" s="363">
        <f>SUM(H9:I9)</f>
        <v>59300</v>
      </c>
      <c r="K9" s="193">
        <v>59300</v>
      </c>
      <c r="L9" s="193">
        <v>0</v>
      </c>
      <c r="M9" s="363">
        <f>SUM(K9:L9)</f>
        <v>59300</v>
      </c>
      <c r="N9" s="193">
        <v>52748</v>
      </c>
      <c r="O9" s="193">
        <v>0</v>
      </c>
      <c r="P9" s="363">
        <f>SUM(N9:O9)</f>
        <v>52748</v>
      </c>
      <c r="Q9" s="325">
        <f t="shared" ref="Q9:Q57" si="2">IF(M9=0,"",P9/M9*100)</f>
        <v>88.951096121416526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9240</v>
      </c>
      <c r="I10" s="193">
        <v>0</v>
      </c>
      <c r="J10" s="363">
        <f t="shared" ref="J10:J11" si="3">SUM(H10:I10)</f>
        <v>9240</v>
      </c>
      <c r="K10" s="193">
        <v>9240</v>
      </c>
      <c r="L10" s="193">
        <v>0</v>
      </c>
      <c r="M10" s="363">
        <f t="shared" ref="M10:M11" si="4">SUM(K10:L10)</f>
        <v>9240</v>
      </c>
      <c r="N10" s="193">
        <v>8512</v>
      </c>
      <c r="O10" s="193">
        <v>0</v>
      </c>
      <c r="P10" s="363">
        <f t="shared" ref="P10:P11" si="5">SUM(N10:O10)</f>
        <v>8512</v>
      </c>
      <c r="Q10" s="325">
        <f t="shared" si="2"/>
        <v>92.121212121212125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334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6440</v>
      </c>
      <c r="I13" s="194">
        <f t="shared" si="6"/>
        <v>0</v>
      </c>
      <c r="J13" s="362">
        <f t="shared" si="6"/>
        <v>6440</v>
      </c>
      <c r="K13" s="194">
        <f t="shared" si="6"/>
        <v>6440</v>
      </c>
      <c r="L13" s="194">
        <f t="shared" si="6"/>
        <v>0</v>
      </c>
      <c r="M13" s="362">
        <f t="shared" si="6"/>
        <v>6440</v>
      </c>
      <c r="N13" s="194">
        <f t="shared" si="6"/>
        <v>6341</v>
      </c>
      <c r="O13" s="194">
        <f t="shared" si="6"/>
        <v>0</v>
      </c>
      <c r="P13" s="362">
        <f t="shared" si="6"/>
        <v>6341</v>
      </c>
      <c r="Q13" s="324">
        <f t="shared" si="2"/>
        <v>98.462732919254663</v>
      </c>
      <c r="R13" s="259" t="str">
        <f t="shared" ref="R13:R35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v>6440</v>
      </c>
      <c r="I14" s="193">
        <v>0</v>
      </c>
      <c r="J14" s="363">
        <f>SUM(H14:I14)</f>
        <v>6440</v>
      </c>
      <c r="K14" s="193">
        <v>6440</v>
      </c>
      <c r="L14" s="193">
        <v>0</v>
      </c>
      <c r="M14" s="363">
        <f>SUM(K14:L14)</f>
        <v>6440</v>
      </c>
      <c r="N14" s="193">
        <v>6341</v>
      </c>
      <c r="O14" s="193">
        <v>0</v>
      </c>
      <c r="P14" s="363">
        <f>SUM(N14:O14)</f>
        <v>6341</v>
      </c>
      <c r="Q14" s="325">
        <f t="shared" si="2"/>
        <v>98.462732919254663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71"/>
      <c r="I15" s="271"/>
      <c r="J15" s="365"/>
      <c r="K15" s="271"/>
      <c r="L15" s="271"/>
      <c r="M15" s="365"/>
      <c r="N15" s="271"/>
      <c r="O15" s="271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17700</v>
      </c>
      <c r="I16" s="271">
        <f t="shared" si="8"/>
        <v>0</v>
      </c>
      <c r="J16" s="365">
        <f t="shared" si="8"/>
        <v>17700</v>
      </c>
      <c r="K16" s="271">
        <f t="shared" ref="K16:M16" si="9">SUM(K17:K26)</f>
        <v>17700</v>
      </c>
      <c r="L16" s="271">
        <f t="shared" si="9"/>
        <v>0</v>
      </c>
      <c r="M16" s="365">
        <f t="shared" si="9"/>
        <v>17700</v>
      </c>
      <c r="N16" s="271">
        <f t="shared" si="8"/>
        <v>14539</v>
      </c>
      <c r="O16" s="271">
        <f t="shared" si="8"/>
        <v>0</v>
      </c>
      <c r="P16" s="365">
        <f t="shared" si="8"/>
        <v>14539</v>
      </c>
      <c r="Q16" s="324">
        <f t="shared" si="2"/>
        <v>82.141242937853107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0">
        <v>1000</v>
      </c>
      <c r="I17" s="340">
        <v>0</v>
      </c>
      <c r="J17" s="363">
        <f t="shared" ref="J17:J26" si="10">SUM(H17:I17)</f>
        <v>1000</v>
      </c>
      <c r="K17" s="340">
        <v>1000</v>
      </c>
      <c r="L17" s="340">
        <v>0</v>
      </c>
      <c r="M17" s="363">
        <f t="shared" ref="M17:M26" si="11">SUM(K17:L17)</f>
        <v>1000</v>
      </c>
      <c r="N17" s="340">
        <v>366</v>
      </c>
      <c r="O17" s="340">
        <v>0</v>
      </c>
      <c r="P17" s="363">
        <f t="shared" ref="P17:P26" si="12">SUM(N17:O17)</f>
        <v>366</v>
      </c>
      <c r="Q17" s="325">
        <f t="shared" si="2"/>
        <v>36.6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0</v>
      </c>
      <c r="I18" s="340">
        <v>0</v>
      </c>
      <c r="J18" s="363">
        <f t="shared" si="10"/>
        <v>0</v>
      </c>
      <c r="K18" s="340">
        <v>0</v>
      </c>
      <c r="L18" s="340">
        <v>0</v>
      </c>
      <c r="M18" s="363">
        <f t="shared" si="11"/>
        <v>0</v>
      </c>
      <c r="N18" s="340">
        <v>0</v>
      </c>
      <c r="O18" s="340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2">
        <v>3500</v>
      </c>
      <c r="I19" s="342">
        <v>0</v>
      </c>
      <c r="J19" s="363">
        <f t="shared" si="10"/>
        <v>3500</v>
      </c>
      <c r="K19" s="342">
        <v>3500</v>
      </c>
      <c r="L19" s="342">
        <v>0</v>
      </c>
      <c r="M19" s="363">
        <f t="shared" si="11"/>
        <v>3500</v>
      </c>
      <c r="N19" s="342">
        <v>2310</v>
      </c>
      <c r="O19" s="342">
        <v>0</v>
      </c>
      <c r="P19" s="363">
        <f t="shared" si="12"/>
        <v>2310</v>
      </c>
      <c r="Q19" s="325">
        <f t="shared" si="2"/>
        <v>66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0">
        <v>1200</v>
      </c>
      <c r="I20" s="340">
        <v>0</v>
      </c>
      <c r="J20" s="363">
        <f t="shared" si="10"/>
        <v>1200</v>
      </c>
      <c r="K20" s="340">
        <v>1200</v>
      </c>
      <c r="L20" s="340">
        <v>0</v>
      </c>
      <c r="M20" s="363">
        <f t="shared" si="11"/>
        <v>1200</v>
      </c>
      <c r="N20" s="340">
        <v>1140</v>
      </c>
      <c r="O20" s="340">
        <v>0</v>
      </c>
      <c r="P20" s="363">
        <f t="shared" si="12"/>
        <v>1140</v>
      </c>
      <c r="Q20" s="325">
        <f t="shared" si="2"/>
        <v>95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0">
        <v>0</v>
      </c>
      <c r="I21" s="340">
        <v>0</v>
      </c>
      <c r="J21" s="363">
        <f t="shared" si="10"/>
        <v>0</v>
      </c>
      <c r="K21" s="340">
        <v>0</v>
      </c>
      <c r="L21" s="340">
        <v>0</v>
      </c>
      <c r="M21" s="363">
        <f t="shared" si="11"/>
        <v>0</v>
      </c>
      <c r="N21" s="340">
        <v>0</v>
      </c>
      <c r="O21" s="340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0">
        <v>0</v>
      </c>
      <c r="I22" s="340">
        <v>0</v>
      </c>
      <c r="J22" s="363">
        <f t="shared" si="10"/>
        <v>0</v>
      </c>
      <c r="K22" s="340">
        <v>0</v>
      </c>
      <c r="L22" s="340">
        <v>0</v>
      </c>
      <c r="M22" s="363">
        <f t="shared" si="11"/>
        <v>0</v>
      </c>
      <c r="N22" s="340">
        <v>0</v>
      </c>
      <c r="O22" s="340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2">
        <v>500</v>
      </c>
      <c r="I23" s="342">
        <v>0</v>
      </c>
      <c r="J23" s="363">
        <f t="shared" si="10"/>
        <v>500</v>
      </c>
      <c r="K23" s="342">
        <v>500</v>
      </c>
      <c r="L23" s="342">
        <v>0</v>
      </c>
      <c r="M23" s="363">
        <f t="shared" si="11"/>
        <v>500</v>
      </c>
      <c r="N23" s="342">
        <v>288</v>
      </c>
      <c r="O23" s="342">
        <v>0</v>
      </c>
      <c r="P23" s="363">
        <f t="shared" si="12"/>
        <v>288</v>
      </c>
      <c r="Q23" s="325">
        <f t="shared" si="2"/>
        <v>57.599999999999994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2">
        <v>0</v>
      </c>
      <c r="I24" s="342">
        <v>0</v>
      </c>
      <c r="J24" s="363">
        <f t="shared" si="10"/>
        <v>0</v>
      </c>
      <c r="K24" s="342">
        <v>0</v>
      </c>
      <c r="L24" s="342">
        <v>0</v>
      </c>
      <c r="M24" s="363">
        <f t="shared" si="11"/>
        <v>0</v>
      </c>
      <c r="N24" s="342">
        <v>0</v>
      </c>
      <c r="O24" s="342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11500</v>
      </c>
      <c r="I25" s="342">
        <v>0</v>
      </c>
      <c r="J25" s="363">
        <f t="shared" si="10"/>
        <v>11500</v>
      </c>
      <c r="K25" s="342">
        <v>11500</v>
      </c>
      <c r="L25" s="342">
        <v>0</v>
      </c>
      <c r="M25" s="363">
        <f t="shared" si="11"/>
        <v>11500</v>
      </c>
      <c r="N25" s="342">
        <v>10435</v>
      </c>
      <c r="O25" s="342">
        <v>0</v>
      </c>
      <c r="P25" s="363">
        <f t="shared" si="12"/>
        <v>10435</v>
      </c>
      <c r="Q25" s="325">
        <f t="shared" si="2"/>
        <v>90.739130434782609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8" t="s">
        <v>591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ht="12.95" customHeight="1">
      <c r="B27" s="10"/>
      <c r="C27" s="11"/>
      <c r="D27" s="11"/>
      <c r="E27" s="284"/>
      <c r="F27" s="310"/>
      <c r="G27" s="11"/>
      <c r="H27" s="273"/>
      <c r="I27" s="273"/>
      <c r="J27" s="365"/>
      <c r="K27" s="273"/>
      <c r="L27" s="273"/>
      <c r="M27" s="365"/>
      <c r="N27" s="273"/>
      <c r="O27" s="273"/>
      <c r="P27" s="365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H29+H30</f>
        <v>1000</v>
      </c>
      <c r="I28" s="273">
        <f t="shared" si="13"/>
        <v>0</v>
      </c>
      <c r="J28" s="365">
        <f t="shared" si="13"/>
        <v>1000</v>
      </c>
      <c r="K28" s="273">
        <f t="shared" ref="K28:M28" si="14">K29+K30</f>
        <v>1000</v>
      </c>
      <c r="L28" s="273">
        <f t="shared" si="14"/>
        <v>0</v>
      </c>
      <c r="M28" s="365">
        <f t="shared" si="14"/>
        <v>1000</v>
      </c>
      <c r="N28" s="273">
        <f t="shared" si="13"/>
        <v>927</v>
      </c>
      <c r="O28" s="273">
        <f t="shared" si="13"/>
        <v>0</v>
      </c>
      <c r="P28" s="365">
        <f t="shared" si="13"/>
        <v>927</v>
      </c>
      <c r="Q28" s="324">
        <f t="shared" si="2"/>
        <v>92.7</v>
      </c>
      <c r="R28" s="259" t="str">
        <f t="shared" si="7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58">
        <v>0</v>
      </c>
      <c r="I29" s="258">
        <v>0</v>
      </c>
      <c r="J29" s="363">
        <f t="shared" ref="J29:J30" si="15">SUM(H29:I29)</f>
        <v>0</v>
      </c>
      <c r="K29" s="258">
        <v>0</v>
      </c>
      <c r="L29" s="258">
        <v>0</v>
      </c>
      <c r="M29" s="363">
        <f t="shared" ref="M29:M30" si="16">SUM(K29:L29)</f>
        <v>0</v>
      </c>
      <c r="N29" s="258">
        <v>0</v>
      </c>
      <c r="O29" s="258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58">
        <v>1000</v>
      </c>
      <c r="I30" s="258">
        <v>0</v>
      </c>
      <c r="J30" s="363">
        <f t="shared" si="15"/>
        <v>1000</v>
      </c>
      <c r="K30" s="258">
        <v>1000</v>
      </c>
      <c r="L30" s="258">
        <v>0</v>
      </c>
      <c r="M30" s="363">
        <f t="shared" si="16"/>
        <v>1000</v>
      </c>
      <c r="N30" s="258">
        <v>927</v>
      </c>
      <c r="O30" s="258">
        <v>0</v>
      </c>
      <c r="P30" s="363">
        <f t="shared" si="17"/>
        <v>927</v>
      </c>
      <c r="Q30" s="325">
        <f t="shared" si="2"/>
        <v>92.7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1"/>
      <c r="H31" s="266"/>
      <c r="I31" s="266"/>
      <c r="J31" s="365"/>
      <c r="K31" s="266"/>
      <c r="L31" s="266"/>
      <c r="M31" s="365"/>
      <c r="N31" s="266"/>
      <c r="O31" s="266"/>
      <c r="P31" s="365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66">
        <v>3</v>
      </c>
      <c r="I32" s="266"/>
      <c r="J32" s="365">
        <v>3</v>
      </c>
      <c r="K32" s="266"/>
      <c r="L32" s="266"/>
      <c r="M32" s="365"/>
      <c r="N32" s="266">
        <v>3</v>
      </c>
      <c r="O32" s="266"/>
      <c r="P32" s="365">
        <v>3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93680</v>
      </c>
      <c r="I33" s="266">
        <f t="shared" si="18"/>
        <v>0</v>
      </c>
      <c r="J33" s="365">
        <f t="shared" si="18"/>
        <v>93680</v>
      </c>
      <c r="K33" s="266">
        <f t="shared" ref="K33:M33" si="19">K8+K13+K16+K28</f>
        <v>93680</v>
      </c>
      <c r="L33" s="266">
        <f t="shared" si="19"/>
        <v>0</v>
      </c>
      <c r="M33" s="365">
        <f t="shared" si="19"/>
        <v>93680</v>
      </c>
      <c r="N33" s="266">
        <f t="shared" si="18"/>
        <v>83067</v>
      </c>
      <c r="O33" s="266">
        <f t="shared" si="18"/>
        <v>0</v>
      </c>
      <c r="P33" s="365">
        <f t="shared" si="18"/>
        <v>83067</v>
      </c>
      <c r="Q33" s="324">
        <f t="shared" si="2"/>
        <v>88.671007685738687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 t="shared" ref="H34:J35" si="20">H33</f>
        <v>93680</v>
      </c>
      <c r="I34" s="266">
        <f t="shared" si="20"/>
        <v>0</v>
      </c>
      <c r="J34" s="365">
        <f t="shared" si="20"/>
        <v>93680</v>
      </c>
      <c r="K34" s="266">
        <f t="shared" ref="K34:M34" si="21">K33</f>
        <v>93680</v>
      </c>
      <c r="L34" s="266">
        <f t="shared" si="21"/>
        <v>0</v>
      </c>
      <c r="M34" s="365">
        <f t="shared" si="21"/>
        <v>93680</v>
      </c>
      <c r="N34" s="266">
        <f t="shared" ref="N34:P34" si="22">N33</f>
        <v>83067</v>
      </c>
      <c r="O34" s="266">
        <f t="shared" si="22"/>
        <v>0</v>
      </c>
      <c r="P34" s="365">
        <f t="shared" si="22"/>
        <v>83067</v>
      </c>
      <c r="Q34" s="324">
        <f t="shared" si="2"/>
        <v>88.671007685738687</v>
      </c>
      <c r="R34" s="259" t="str">
        <f t="shared" si="7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 t="shared" si="20"/>
        <v>93680</v>
      </c>
      <c r="I35" s="266">
        <f t="shared" si="20"/>
        <v>0</v>
      </c>
      <c r="J35" s="365">
        <f t="shared" si="20"/>
        <v>93680</v>
      </c>
      <c r="K35" s="266">
        <f t="shared" ref="K35:M35" si="23">K34</f>
        <v>93680</v>
      </c>
      <c r="L35" s="266">
        <f t="shared" si="23"/>
        <v>0</v>
      </c>
      <c r="M35" s="365">
        <f t="shared" si="23"/>
        <v>93680</v>
      </c>
      <c r="N35" s="266">
        <f t="shared" ref="N35:P35" si="24">N34</f>
        <v>83067</v>
      </c>
      <c r="O35" s="266">
        <f t="shared" si="24"/>
        <v>0</v>
      </c>
      <c r="P35" s="365">
        <f t="shared" si="24"/>
        <v>83067</v>
      </c>
      <c r="Q35" s="324">
        <f t="shared" si="2"/>
        <v>88.671007685738687</v>
      </c>
      <c r="R35" s="259" t="str">
        <f t="shared" si="7"/>
        <v/>
      </c>
    </row>
    <row r="36" spans="1:18" ht="12.95" customHeight="1" thickBot="1">
      <c r="B36" s="15"/>
      <c r="C36" s="16"/>
      <c r="D36" s="16"/>
      <c r="E36" s="285"/>
      <c r="F36" s="311"/>
      <c r="G36" s="16"/>
      <c r="H36" s="16"/>
      <c r="I36" s="16"/>
      <c r="J36" s="372"/>
      <c r="K36" s="16"/>
      <c r="L36" s="16"/>
      <c r="M36" s="372"/>
      <c r="N36" s="16"/>
      <c r="O36" s="16"/>
      <c r="P36" s="372"/>
      <c r="Q36" s="327" t="str">
        <f t="shared" si="2"/>
        <v/>
      </c>
      <c r="R36" s="259"/>
    </row>
    <row r="37" spans="1:18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8" ht="12.95" customHeight="1"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5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5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5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5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5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5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5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5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5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 t="str">
        <f t="shared" ref="R70:R71" si="26">IF(Q70&lt;100,"","PR")</f>
        <v/>
      </c>
    </row>
    <row r="71" spans="5:18" ht="14.25">
      <c r="E71" s="286"/>
      <c r="F71" s="312"/>
      <c r="J71" s="369"/>
      <c r="M71" s="369"/>
      <c r="P71" s="369"/>
      <c r="R71" s="259" t="str">
        <f t="shared" si="26"/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41"/>
  <dimension ref="A1:S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158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157</v>
      </c>
      <c r="C7" s="7" t="s">
        <v>81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448120</v>
      </c>
      <c r="I8" s="194">
        <f t="shared" si="0"/>
        <v>0</v>
      </c>
      <c r="J8" s="362">
        <f t="shared" si="0"/>
        <v>448120</v>
      </c>
      <c r="K8" s="194">
        <f t="shared" ref="K8:M8" si="1">SUM(K9:K11)</f>
        <v>448120</v>
      </c>
      <c r="L8" s="194">
        <f t="shared" si="1"/>
        <v>0</v>
      </c>
      <c r="M8" s="362">
        <f t="shared" si="1"/>
        <v>448120</v>
      </c>
      <c r="N8" s="194">
        <f t="shared" si="0"/>
        <v>437207</v>
      </c>
      <c r="O8" s="194">
        <f t="shared" si="0"/>
        <v>0</v>
      </c>
      <c r="P8" s="362">
        <f t="shared" si="0"/>
        <v>437207</v>
      </c>
      <c r="Q8" s="324">
        <f>IF(M8=0,"",P8/M8*100)</f>
        <v>97.564714808533424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390220</v>
      </c>
      <c r="I9" s="196">
        <v>0</v>
      </c>
      <c r="J9" s="363">
        <f>SUM(H9:I9)</f>
        <v>390220</v>
      </c>
      <c r="K9" s="196">
        <v>390220</v>
      </c>
      <c r="L9" s="196">
        <v>0</v>
      </c>
      <c r="M9" s="363">
        <f>SUM(K9:L9)</f>
        <v>390220</v>
      </c>
      <c r="N9" s="196">
        <v>381531</v>
      </c>
      <c r="O9" s="196">
        <v>0</v>
      </c>
      <c r="P9" s="363">
        <f>SUM(N9:O9)</f>
        <v>381531</v>
      </c>
      <c r="Q9" s="325">
        <f t="shared" ref="Q9:Q57" si="2">IF(M9=0,"",P9/M9*100)</f>
        <v>97.773307365076107</v>
      </c>
      <c r="R9" s="58"/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57900</v>
      </c>
      <c r="I10" s="196">
        <v>0</v>
      </c>
      <c r="J10" s="363">
        <f t="shared" ref="J10:J11" si="3">SUM(H10:I10)</f>
        <v>57900</v>
      </c>
      <c r="K10" s="196">
        <v>57900</v>
      </c>
      <c r="L10" s="196">
        <v>0</v>
      </c>
      <c r="M10" s="363">
        <f t="shared" ref="M10:M11" si="4">SUM(K10:L10)</f>
        <v>57900</v>
      </c>
      <c r="N10" s="196">
        <v>55676</v>
      </c>
      <c r="O10" s="196">
        <v>0</v>
      </c>
      <c r="P10" s="363">
        <f t="shared" ref="P10:P11" si="5">SUM(N10:O10)</f>
        <v>55676</v>
      </c>
      <c r="Q10" s="325">
        <f t="shared" si="2"/>
        <v>96.158894645941274</v>
      </c>
      <c r="R10" s="58"/>
    </row>
    <row r="11" spans="1:19" ht="12.95" customHeight="1">
      <c r="B11" s="10"/>
      <c r="C11" s="11"/>
      <c r="D11" s="11"/>
      <c r="E11" s="284">
        <v>611200</v>
      </c>
      <c r="F11" s="310"/>
      <c r="G11" s="334" t="s">
        <v>527</v>
      </c>
      <c r="H11" s="193">
        <v>0</v>
      </c>
      <c r="I11" s="193">
        <v>0</v>
      </c>
      <c r="J11" s="363">
        <f t="shared" si="3"/>
        <v>0</v>
      </c>
      <c r="K11" s="193">
        <v>0</v>
      </c>
      <c r="L11" s="193">
        <v>0</v>
      </c>
      <c r="M11" s="363">
        <f t="shared" si="4"/>
        <v>0</v>
      </c>
      <c r="N11" s="193">
        <v>0</v>
      </c>
      <c r="O11" s="193">
        <v>0</v>
      </c>
      <c r="P11" s="363">
        <f t="shared" si="5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  <c r="S12" s="50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6">H14</f>
        <v>44050</v>
      </c>
      <c r="I13" s="194">
        <f t="shared" si="6"/>
        <v>0</v>
      </c>
      <c r="J13" s="362">
        <f t="shared" si="6"/>
        <v>44050</v>
      </c>
      <c r="K13" s="194">
        <f t="shared" si="6"/>
        <v>44050</v>
      </c>
      <c r="L13" s="194">
        <f t="shared" si="6"/>
        <v>0</v>
      </c>
      <c r="M13" s="362">
        <f t="shared" si="6"/>
        <v>44050</v>
      </c>
      <c r="N13" s="194">
        <f t="shared" si="6"/>
        <v>43787</v>
      </c>
      <c r="O13" s="194">
        <f t="shared" si="6"/>
        <v>0</v>
      </c>
      <c r="P13" s="362">
        <f t="shared" si="6"/>
        <v>43787</v>
      </c>
      <c r="Q13" s="324">
        <f t="shared" si="2"/>
        <v>99.402951191827469</v>
      </c>
      <c r="R13" s="259" t="str">
        <f t="shared" ref="R13:R35" si="7">IF(Q13&lt;=100,"","PR")</f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44050</v>
      </c>
      <c r="I14" s="196">
        <v>0</v>
      </c>
      <c r="J14" s="363">
        <f>SUM(H14:I14)</f>
        <v>44050</v>
      </c>
      <c r="K14" s="196">
        <v>44050</v>
      </c>
      <c r="L14" s="196">
        <v>0</v>
      </c>
      <c r="M14" s="363">
        <f>SUM(K14:L14)</f>
        <v>44050</v>
      </c>
      <c r="N14" s="196">
        <v>43787</v>
      </c>
      <c r="O14" s="196">
        <v>0</v>
      </c>
      <c r="P14" s="363">
        <f>SUM(N14:O14)</f>
        <v>43787</v>
      </c>
      <c r="Q14" s="325">
        <f t="shared" si="2"/>
        <v>99.402951191827469</v>
      </c>
      <c r="R14" s="259" t="str">
        <f t="shared" si="7"/>
        <v/>
      </c>
    </row>
    <row r="15" spans="1:19" ht="12.95" customHeight="1">
      <c r="B15" s="10"/>
      <c r="C15" s="11"/>
      <c r="D15" s="11"/>
      <c r="E15" s="284"/>
      <c r="F15" s="310"/>
      <c r="G15" s="11"/>
      <c r="H15" s="266"/>
      <c r="I15" s="266"/>
      <c r="J15" s="365"/>
      <c r="K15" s="266"/>
      <c r="L15" s="266"/>
      <c r="M15" s="365"/>
      <c r="N15" s="266"/>
      <c r="O15" s="266"/>
      <c r="P15" s="365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89000</v>
      </c>
      <c r="I16" s="271">
        <f t="shared" si="8"/>
        <v>0</v>
      </c>
      <c r="J16" s="365">
        <f t="shared" si="8"/>
        <v>89000</v>
      </c>
      <c r="K16" s="271">
        <f t="shared" ref="K16:M16" si="9">SUM(K17:K26)</f>
        <v>89000</v>
      </c>
      <c r="L16" s="271">
        <f t="shared" si="9"/>
        <v>0</v>
      </c>
      <c r="M16" s="365">
        <f t="shared" si="9"/>
        <v>89000</v>
      </c>
      <c r="N16" s="271">
        <f t="shared" si="8"/>
        <v>71228</v>
      </c>
      <c r="O16" s="271">
        <f t="shared" si="8"/>
        <v>0</v>
      </c>
      <c r="P16" s="365">
        <f t="shared" si="8"/>
        <v>71228</v>
      </c>
      <c r="Q16" s="324">
        <f t="shared" si="2"/>
        <v>80.031460674157302</v>
      </c>
      <c r="R16" s="259" t="str">
        <f t="shared" si="7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2000</v>
      </c>
      <c r="I17" s="341">
        <v>0</v>
      </c>
      <c r="J17" s="363">
        <f t="shared" ref="J17:J26" si="10">SUM(H17:I17)</f>
        <v>2000</v>
      </c>
      <c r="K17" s="341">
        <v>2000</v>
      </c>
      <c r="L17" s="341">
        <v>0</v>
      </c>
      <c r="M17" s="363">
        <f t="shared" ref="M17:M26" si="11">SUM(K17:L17)</f>
        <v>2000</v>
      </c>
      <c r="N17" s="341">
        <v>1418</v>
      </c>
      <c r="O17" s="341">
        <v>0</v>
      </c>
      <c r="P17" s="363">
        <f t="shared" ref="P17:P26" si="12">SUM(N17:O17)</f>
        <v>1418</v>
      </c>
      <c r="Q17" s="325">
        <f t="shared" si="2"/>
        <v>70.899999999999991</v>
      </c>
      <c r="R17" s="259" t="str">
        <f t="shared" si="7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4200</v>
      </c>
      <c r="I18" s="341">
        <v>0</v>
      </c>
      <c r="J18" s="363">
        <f t="shared" si="10"/>
        <v>4200</v>
      </c>
      <c r="K18" s="341">
        <v>4200</v>
      </c>
      <c r="L18" s="341">
        <v>0</v>
      </c>
      <c r="M18" s="363">
        <f t="shared" si="11"/>
        <v>4200</v>
      </c>
      <c r="N18" s="341">
        <v>3860</v>
      </c>
      <c r="O18" s="341">
        <v>0</v>
      </c>
      <c r="P18" s="363">
        <f t="shared" si="12"/>
        <v>3860</v>
      </c>
      <c r="Q18" s="325">
        <f t="shared" si="2"/>
        <v>91.904761904761898</v>
      </c>
      <c r="R18" s="259" t="str">
        <f t="shared" si="7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3">
        <v>11500</v>
      </c>
      <c r="I19" s="343">
        <v>0</v>
      </c>
      <c r="J19" s="363">
        <f t="shared" si="10"/>
        <v>11500</v>
      </c>
      <c r="K19" s="343">
        <v>11500</v>
      </c>
      <c r="L19" s="343">
        <v>0</v>
      </c>
      <c r="M19" s="363">
        <f t="shared" si="11"/>
        <v>11500</v>
      </c>
      <c r="N19" s="343">
        <v>8274</v>
      </c>
      <c r="O19" s="343">
        <v>0</v>
      </c>
      <c r="P19" s="363">
        <f t="shared" si="12"/>
        <v>8274</v>
      </c>
      <c r="Q19" s="325">
        <f t="shared" si="2"/>
        <v>71.947826086956525</v>
      </c>
      <c r="R19" s="259" t="str">
        <f t="shared" si="7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12000</v>
      </c>
      <c r="I20" s="341">
        <v>0</v>
      </c>
      <c r="J20" s="363">
        <f t="shared" si="10"/>
        <v>12000</v>
      </c>
      <c r="K20" s="341">
        <v>12000</v>
      </c>
      <c r="L20" s="341">
        <v>0</v>
      </c>
      <c r="M20" s="363">
        <f t="shared" si="11"/>
        <v>12000</v>
      </c>
      <c r="N20" s="341">
        <v>10400</v>
      </c>
      <c r="O20" s="341">
        <v>0</v>
      </c>
      <c r="P20" s="363">
        <f t="shared" si="12"/>
        <v>10400</v>
      </c>
      <c r="Q20" s="325">
        <f t="shared" si="2"/>
        <v>86.666666666666671</v>
      </c>
      <c r="R20" s="259" t="str">
        <f t="shared" si="7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3">
        <v>3000</v>
      </c>
      <c r="I21" s="343">
        <v>0</v>
      </c>
      <c r="J21" s="363">
        <f t="shared" si="10"/>
        <v>3000</v>
      </c>
      <c r="K21" s="343">
        <v>3000</v>
      </c>
      <c r="L21" s="343">
        <v>0</v>
      </c>
      <c r="M21" s="363">
        <f t="shared" si="11"/>
        <v>3000</v>
      </c>
      <c r="N21" s="343">
        <v>2283</v>
      </c>
      <c r="O21" s="343">
        <v>0</v>
      </c>
      <c r="P21" s="363">
        <f t="shared" si="12"/>
        <v>2283</v>
      </c>
      <c r="Q21" s="325">
        <f t="shared" si="2"/>
        <v>76.099999999999994</v>
      </c>
      <c r="R21" s="259" t="str">
        <f t="shared" si="7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1">
        <v>0</v>
      </c>
      <c r="I22" s="341">
        <v>0</v>
      </c>
      <c r="J22" s="363">
        <f t="shared" si="10"/>
        <v>0</v>
      </c>
      <c r="K22" s="341">
        <v>0</v>
      </c>
      <c r="L22" s="341">
        <v>0</v>
      </c>
      <c r="M22" s="363">
        <f t="shared" si="11"/>
        <v>0</v>
      </c>
      <c r="N22" s="341">
        <v>0</v>
      </c>
      <c r="O22" s="341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2500</v>
      </c>
      <c r="I23" s="343">
        <v>0</v>
      </c>
      <c r="J23" s="363">
        <f t="shared" si="10"/>
        <v>2500</v>
      </c>
      <c r="K23" s="343">
        <v>2500</v>
      </c>
      <c r="L23" s="343">
        <v>0</v>
      </c>
      <c r="M23" s="363">
        <f t="shared" si="11"/>
        <v>2500</v>
      </c>
      <c r="N23" s="343">
        <v>1608</v>
      </c>
      <c r="O23" s="343">
        <v>0</v>
      </c>
      <c r="P23" s="363">
        <f t="shared" si="12"/>
        <v>1608</v>
      </c>
      <c r="Q23" s="325">
        <f t="shared" si="2"/>
        <v>64.319999999999993</v>
      </c>
      <c r="R23" s="259" t="str">
        <f t="shared" si="7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800</v>
      </c>
      <c r="I24" s="343">
        <v>0</v>
      </c>
      <c r="J24" s="363">
        <f t="shared" si="10"/>
        <v>800</v>
      </c>
      <c r="K24" s="343">
        <v>800</v>
      </c>
      <c r="L24" s="343">
        <v>0</v>
      </c>
      <c r="M24" s="363">
        <f t="shared" si="11"/>
        <v>800</v>
      </c>
      <c r="N24" s="343">
        <v>525</v>
      </c>
      <c r="O24" s="343">
        <v>0</v>
      </c>
      <c r="P24" s="363">
        <f t="shared" si="12"/>
        <v>525</v>
      </c>
      <c r="Q24" s="325">
        <f t="shared" si="2"/>
        <v>65.625</v>
      </c>
      <c r="R24" s="259" t="str">
        <f t="shared" si="7"/>
        <v/>
      </c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53000</v>
      </c>
      <c r="I25" s="343">
        <v>0</v>
      </c>
      <c r="J25" s="363">
        <f t="shared" si="10"/>
        <v>53000</v>
      </c>
      <c r="K25" s="343">
        <v>53000</v>
      </c>
      <c r="L25" s="343">
        <v>0</v>
      </c>
      <c r="M25" s="363">
        <f t="shared" si="11"/>
        <v>53000</v>
      </c>
      <c r="N25" s="343">
        <v>42860</v>
      </c>
      <c r="O25" s="343">
        <v>0</v>
      </c>
      <c r="P25" s="363">
        <f t="shared" si="12"/>
        <v>42860</v>
      </c>
      <c r="Q25" s="325">
        <f t="shared" si="2"/>
        <v>80.867924528301884</v>
      </c>
      <c r="R25" s="259" t="str">
        <f t="shared" si="7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8" t="s">
        <v>592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274"/>
      <c r="I27" s="274"/>
      <c r="J27" s="364"/>
      <c r="K27" s="274"/>
      <c r="L27" s="274"/>
      <c r="M27" s="364"/>
      <c r="N27" s="274"/>
      <c r="O27" s="274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H29+H30</f>
        <v>1000</v>
      </c>
      <c r="I28" s="273">
        <f t="shared" si="13"/>
        <v>0</v>
      </c>
      <c r="J28" s="365">
        <f t="shared" si="13"/>
        <v>1000</v>
      </c>
      <c r="K28" s="273">
        <f t="shared" ref="K28:M28" si="14">K29+K30</f>
        <v>1000</v>
      </c>
      <c r="L28" s="273">
        <f t="shared" si="14"/>
        <v>0</v>
      </c>
      <c r="M28" s="365">
        <f t="shared" si="14"/>
        <v>1000</v>
      </c>
      <c r="N28" s="273">
        <f t="shared" si="13"/>
        <v>0</v>
      </c>
      <c r="O28" s="273">
        <f t="shared" si="13"/>
        <v>0</v>
      </c>
      <c r="P28" s="365">
        <f t="shared" si="13"/>
        <v>0</v>
      </c>
      <c r="Q28" s="324">
        <f t="shared" si="2"/>
        <v>0</v>
      </c>
      <c r="R28" s="259" t="str">
        <f t="shared" si="7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0</v>
      </c>
      <c r="I29" s="274">
        <v>0</v>
      </c>
      <c r="J29" s="363">
        <f t="shared" ref="J29:J30" si="15">SUM(H29:I29)</f>
        <v>0</v>
      </c>
      <c r="K29" s="274">
        <v>0</v>
      </c>
      <c r="L29" s="274">
        <v>0</v>
      </c>
      <c r="M29" s="363">
        <f t="shared" ref="M29:M30" si="16">SUM(K29:L29)</f>
        <v>0</v>
      </c>
      <c r="N29" s="274">
        <v>0</v>
      </c>
      <c r="O29" s="274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1000</v>
      </c>
      <c r="I30" s="274">
        <v>0</v>
      </c>
      <c r="J30" s="363">
        <f t="shared" si="15"/>
        <v>1000</v>
      </c>
      <c r="K30" s="274">
        <v>1000</v>
      </c>
      <c r="L30" s="274">
        <v>0</v>
      </c>
      <c r="M30" s="363">
        <f t="shared" si="16"/>
        <v>1000</v>
      </c>
      <c r="N30" s="274">
        <v>0</v>
      </c>
      <c r="O30" s="274">
        <v>0</v>
      </c>
      <c r="P30" s="363">
        <f t="shared" si="17"/>
        <v>0</v>
      </c>
      <c r="Q30" s="325">
        <f t="shared" si="2"/>
        <v>0</v>
      </c>
      <c r="R30" s="259" t="str">
        <f t="shared" si="7"/>
        <v/>
      </c>
    </row>
    <row r="31" spans="1:18" ht="12.95" customHeight="1">
      <c r="B31" s="10"/>
      <c r="C31" s="11"/>
      <c r="D31" s="11"/>
      <c r="E31" s="284"/>
      <c r="F31" s="310"/>
      <c r="G31" s="11"/>
      <c r="H31" s="269"/>
      <c r="I31" s="269"/>
      <c r="J31" s="364"/>
      <c r="K31" s="269"/>
      <c r="L31" s="269"/>
      <c r="M31" s="364"/>
      <c r="N31" s="269"/>
      <c r="O31" s="269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73">
        <v>13</v>
      </c>
      <c r="I32" s="273"/>
      <c r="J32" s="365">
        <v>13</v>
      </c>
      <c r="K32" s="273"/>
      <c r="L32" s="273"/>
      <c r="M32" s="365"/>
      <c r="N32" s="273">
        <v>13</v>
      </c>
      <c r="O32" s="273"/>
      <c r="P32" s="365">
        <v>13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582170</v>
      </c>
      <c r="I33" s="266">
        <f t="shared" si="18"/>
        <v>0</v>
      </c>
      <c r="J33" s="365">
        <f t="shared" si="18"/>
        <v>582170</v>
      </c>
      <c r="K33" s="266">
        <f t="shared" ref="K33:M33" si="19">K8+K13+K16+K28</f>
        <v>582170</v>
      </c>
      <c r="L33" s="266">
        <f t="shared" si="19"/>
        <v>0</v>
      </c>
      <c r="M33" s="365">
        <f t="shared" si="19"/>
        <v>582170</v>
      </c>
      <c r="N33" s="266">
        <f t="shared" si="18"/>
        <v>552222</v>
      </c>
      <c r="O33" s="266">
        <f t="shared" si="18"/>
        <v>0</v>
      </c>
      <c r="P33" s="365">
        <f t="shared" si="18"/>
        <v>552222</v>
      </c>
      <c r="Q33" s="324">
        <f t="shared" si="2"/>
        <v>94.855798134565504</v>
      </c>
      <c r="R33" s="259" t="str">
        <f t="shared" si="7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 t="shared" ref="H34:J35" si="20">H33</f>
        <v>582170</v>
      </c>
      <c r="I34" s="266">
        <f t="shared" si="20"/>
        <v>0</v>
      </c>
      <c r="J34" s="365">
        <f t="shared" si="20"/>
        <v>582170</v>
      </c>
      <c r="K34" s="266">
        <f t="shared" ref="K34:M34" si="21">K33</f>
        <v>582170</v>
      </c>
      <c r="L34" s="266">
        <f t="shared" si="21"/>
        <v>0</v>
      </c>
      <c r="M34" s="365">
        <f t="shared" si="21"/>
        <v>582170</v>
      </c>
      <c r="N34" s="266">
        <f t="shared" ref="N34:P34" si="22">N33</f>
        <v>552222</v>
      </c>
      <c r="O34" s="266">
        <f t="shared" si="22"/>
        <v>0</v>
      </c>
      <c r="P34" s="365">
        <f t="shared" si="22"/>
        <v>552222</v>
      </c>
      <c r="Q34" s="324">
        <f t="shared" si="2"/>
        <v>94.855798134565504</v>
      </c>
      <c r="R34" s="259" t="str">
        <f t="shared" si="7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 t="shared" si="20"/>
        <v>582170</v>
      </c>
      <c r="I35" s="266">
        <f t="shared" si="20"/>
        <v>0</v>
      </c>
      <c r="J35" s="365">
        <f t="shared" si="20"/>
        <v>582170</v>
      </c>
      <c r="K35" s="266">
        <f t="shared" ref="K35:M35" si="23">K34</f>
        <v>582170</v>
      </c>
      <c r="L35" s="266">
        <f t="shared" si="23"/>
        <v>0</v>
      </c>
      <c r="M35" s="365">
        <f t="shared" si="23"/>
        <v>582170</v>
      </c>
      <c r="N35" s="266">
        <f t="shared" ref="N35:P35" si="24">N34</f>
        <v>552222</v>
      </c>
      <c r="O35" s="266">
        <f t="shared" si="24"/>
        <v>0</v>
      </c>
      <c r="P35" s="365">
        <f t="shared" si="24"/>
        <v>552222</v>
      </c>
      <c r="Q35" s="324">
        <f t="shared" si="2"/>
        <v>94.855798134565504</v>
      </c>
      <c r="R35" s="259" t="str">
        <f t="shared" si="7"/>
        <v/>
      </c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B39" s="50"/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B40" s="50"/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5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5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5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5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5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5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5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5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5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/>
    </row>
    <row r="69" spans="5:18" ht="14.25">
      <c r="E69" s="286"/>
      <c r="F69" s="312"/>
      <c r="J69" s="371"/>
      <c r="M69" s="371"/>
      <c r="P69" s="371"/>
      <c r="R69" s="259"/>
    </row>
    <row r="70" spans="5:18" ht="14.25">
      <c r="E70" s="286"/>
      <c r="F70" s="312"/>
      <c r="J70" s="371"/>
      <c r="M70" s="371"/>
      <c r="P70" s="371"/>
      <c r="R70" s="259" t="str">
        <f t="shared" ref="R70:R71" si="26">IF(Q70&lt;100,"","PR")</f>
        <v/>
      </c>
    </row>
    <row r="71" spans="5:18" ht="14.25">
      <c r="E71" s="286"/>
      <c r="F71" s="312"/>
      <c r="J71" s="371"/>
      <c r="M71" s="371"/>
      <c r="P71" s="371"/>
      <c r="R71" s="259" t="str">
        <f t="shared" si="26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44"/>
  <dimension ref="A1:S96"/>
  <sheetViews>
    <sheetView topLeftCell="D1"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16" width="10.7109375" style="57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182</v>
      </c>
      <c r="C2" s="618"/>
      <c r="D2" s="618"/>
      <c r="E2" s="618"/>
      <c r="F2" s="618"/>
      <c r="G2" s="618"/>
      <c r="H2" s="355"/>
      <c r="I2" s="355"/>
      <c r="J2" s="355"/>
      <c r="K2" s="355"/>
      <c r="L2" s="355"/>
      <c r="M2" s="355"/>
      <c r="N2" s="355"/>
      <c r="O2" s="355"/>
      <c r="P2" s="355"/>
      <c r="Q2" s="358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181</v>
      </c>
      <c r="C7" s="7" t="s">
        <v>81</v>
      </c>
      <c r="D7" s="7" t="s">
        <v>82</v>
      </c>
      <c r="E7" s="5"/>
      <c r="F7" s="261"/>
      <c r="G7" s="5"/>
      <c r="H7" s="83"/>
      <c r="I7" s="83"/>
      <c r="J7" s="370"/>
      <c r="K7" s="83"/>
      <c r="L7" s="83"/>
      <c r="M7" s="370"/>
      <c r="N7" s="83"/>
      <c r="O7" s="83"/>
      <c r="P7" s="370"/>
      <c r="Q7" s="323"/>
    </row>
    <row r="8" spans="1:19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418020</v>
      </c>
      <c r="I8" s="194">
        <f t="shared" si="0"/>
        <v>0</v>
      </c>
      <c r="J8" s="362">
        <f t="shared" si="0"/>
        <v>418020</v>
      </c>
      <c r="K8" s="194">
        <f t="shared" ref="K8:M8" si="1">SUM(K9:K11)</f>
        <v>418020</v>
      </c>
      <c r="L8" s="194">
        <f t="shared" si="1"/>
        <v>0</v>
      </c>
      <c r="M8" s="362">
        <f t="shared" si="1"/>
        <v>418020</v>
      </c>
      <c r="N8" s="194">
        <f t="shared" si="0"/>
        <v>413058</v>
      </c>
      <c r="O8" s="194">
        <f t="shared" si="0"/>
        <v>0</v>
      </c>
      <c r="P8" s="362">
        <f t="shared" si="0"/>
        <v>413058</v>
      </c>
      <c r="Q8" s="324">
        <f>IF(M8=0,"",P8/M8*100)</f>
        <v>98.812975455719823</v>
      </c>
      <c r="R8" s="1" t="str">
        <f>IF(Q8&lt;=100,"","PR")</f>
        <v/>
      </c>
    </row>
    <row r="9" spans="1:19" ht="12.95" customHeight="1">
      <c r="B9" s="10"/>
      <c r="C9" s="11"/>
      <c r="D9" s="11"/>
      <c r="E9" s="284">
        <v>611100</v>
      </c>
      <c r="F9" s="310"/>
      <c r="G9" s="18" t="s">
        <v>198</v>
      </c>
      <c r="H9" s="196">
        <v>352830</v>
      </c>
      <c r="I9" s="196">
        <v>0</v>
      </c>
      <c r="J9" s="363">
        <f>SUM(H9:I9)</f>
        <v>352830</v>
      </c>
      <c r="K9" s="196">
        <v>352830</v>
      </c>
      <c r="L9" s="196">
        <v>0</v>
      </c>
      <c r="M9" s="363">
        <f>SUM(K9:L9)</f>
        <v>352830</v>
      </c>
      <c r="N9" s="196">
        <v>351174</v>
      </c>
      <c r="O9" s="196">
        <v>0</v>
      </c>
      <c r="P9" s="363">
        <f>SUM(N9:O9)</f>
        <v>351174</v>
      </c>
      <c r="Q9" s="325">
        <f t="shared" ref="Q9:Q57" si="2">IF(M9=0,"",P9/M9*100)</f>
        <v>99.530652155428953</v>
      </c>
      <c r="R9" s="259" t="str">
        <f t="shared" ref="R9:R35" si="3">IF(Q9&lt;=100,"","PR")</f>
        <v/>
      </c>
    </row>
    <row r="10" spans="1:19" ht="12.95" customHeight="1">
      <c r="B10" s="10"/>
      <c r="C10" s="11"/>
      <c r="D10" s="11"/>
      <c r="E10" s="284">
        <v>611200</v>
      </c>
      <c r="F10" s="310"/>
      <c r="G10" s="11" t="s">
        <v>199</v>
      </c>
      <c r="H10" s="196">
        <v>65190</v>
      </c>
      <c r="I10" s="196">
        <v>0</v>
      </c>
      <c r="J10" s="363">
        <f t="shared" ref="J10:J11" si="4">SUM(H10:I10)</f>
        <v>65190</v>
      </c>
      <c r="K10" s="196">
        <v>65190</v>
      </c>
      <c r="L10" s="196">
        <v>0</v>
      </c>
      <c r="M10" s="363">
        <f t="shared" ref="M10:M11" si="5">SUM(K10:L10)</f>
        <v>65190</v>
      </c>
      <c r="N10" s="196">
        <v>61884</v>
      </c>
      <c r="O10" s="196">
        <v>0</v>
      </c>
      <c r="P10" s="363">
        <f t="shared" ref="P10:P11" si="6">SUM(N10:O10)</f>
        <v>61884</v>
      </c>
      <c r="Q10" s="325">
        <f t="shared" si="2"/>
        <v>94.928670041417391</v>
      </c>
      <c r="R10" s="259" t="str">
        <f t="shared" si="3"/>
        <v/>
      </c>
    </row>
    <row r="11" spans="1:19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19" ht="12.95" customHeight="1">
      <c r="B12" s="10"/>
      <c r="C12" s="11"/>
      <c r="D12" s="11"/>
      <c r="E12" s="284"/>
      <c r="F12" s="310"/>
      <c r="G12" s="11"/>
      <c r="H12" s="194"/>
      <c r="I12" s="194"/>
      <c r="J12" s="362"/>
      <c r="K12" s="194"/>
      <c r="L12" s="194"/>
      <c r="M12" s="362"/>
      <c r="N12" s="194"/>
      <c r="O12" s="194"/>
      <c r="P12" s="362"/>
      <c r="Q12" s="325" t="str">
        <f t="shared" si="2"/>
        <v/>
      </c>
      <c r="R12" s="259"/>
    </row>
    <row r="13" spans="1:19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37720</v>
      </c>
      <c r="I13" s="194">
        <f t="shared" si="7"/>
        <v>0</v>
      </c>
      <c r="J13" s="362">
        <f t="shared" si="7"/>
        <v>37720</v>
      </c>
      <c r="K13" s="194">
        <f t="shared" si="7"/>
        <v>37720</v>
      </c>
      <c r="L13" s="194">
        <f t="shared" si="7"/>
        <v>0</v>
      </c>
      <c r="M13" s="362">
        <f t="shared" si="7"/>
        <v>37720</v>
      </c>
      <c r="N13" s="194">
        <f t="shared" si="7"/>
        <v>37485</v>
      </c>
      <c r="O13" s="194">
        <f t="shared" si="7"/>
        <v>0</v>
      </c>
      <c r="P13" s="362">
        <f t="shared" si="7"/>
        <v>37485</v>
      </c>
      <c r="Q13" s="324">
        <f t="shared" si="2"/>
        <v>99.376988335100748</v>
      </c>
      <c r="R13" s="259" t="str">
        <f t="shared" si="3"/>
        <v/>
      </c>
    </row>
    <row r="14" spans="1:19" ht="12.95" customHeight="1">
      <c r="B14" s="10"/>
      <c r="C14" s="11"/>
      <c r="D14" s="11"/>
      <c r="E14" s="284">
        <v>612100</v>
      </c>
      <c r="F14" s="310"/>
      <c r="G14" s="13" t="s">
        <v>83</v>
      </c>
      <c r="H14" s="196">
        <v>37720</v>
      </c>
      <c r="I14" s="196">
        <v>0</v>
      </c>
      <c r="J14" s="363">
        <f>SUM(H14:I14)</f>
        <v>37720</v>
      </c>
      <c r="K14" s="196">
        <v>37720</v>
      </c>
      <c r="L14" s="196">
        <v>0</v>
      </c>
      <c r="M14" s="363">
        <f>SUM(K14:L14)</f>
        <v>37720</v>
      </c>
      <c r="N14" s="196">
        <v>37485</v>
      </c>
      <c r="O14" s="196">
        <v>0</v>
      </c>
      <c r="P14" s="363">
        <f>SUM(N14:O14)</f>
        <v>37485</v>
      </c>
      <c r="Q14" s="325">
        <f t="shared" si="2"/>
        <v>99.376988335100748</v>
      </c>
      <c r="R14" s="259" t="str">
        <f t="shared" si="3"/>
        <v/>
      </c>
    </row>
    <row r="15" spans="1:19" ht="12.95" customHeight="1">
      <c r="B15" s="10"/>
      <c r="C15" s="11"/>
      <c r="D15" s="11"/>
      <c r="E15" s="284"/>
      <c r="F15" s="310"/>
      <c r="G15" s="11"/>
      <c r="H15" s="269"/>
      <c r="I15" s="269"/>
      <c r="J15" s="364"/>
      <c r="K15" s="269"/>
      <c r="L15" s="269"/>
      <c r="M15" s="364"/>
      <c r="N15" s="269"/>
      <c r="O15" s="269"/>
      <c r="P15" s="364"/>
      <c r="Q15" s="325" t="str">
        <f t="shared" si="2"/>
        <v/>
      </c>
      <c r="R15" s="259"/>
    </row>
    <row r="16" spans="1:19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29380</v>
      </c>
      <c r="I16" s="271">
        <f t="shared" si="8"/>
        <v>0</v>
      </c>
      <c r="J16" s="365">
        <f t="shared" si="8"/>
        <v>29380</v>
      </c>
      <c r="K16" s="271">
        <f t="shared" ref="K16:M16" si="9">SUM(K17:K26)</f>
        <v>29380</v>
      </c>
      <c r="L16" s="271">
        <f t="shared" si="9"/>
        <v>0</v>
      </c>
      <c r="M16" s="365">
        <f t="shared" si="9"/>
        <v>29380</v>
      </c>
      <c r="N16" s="271">
        <f t="shared" si="8"/>
        <v>25308</v>
      </c>
      <c r="O16" s="271">
        <f t="shared" si="8"/>
        <v>0</v>
      </c>
      <c r="P16" s="365">
        <f t="shared" si="8"/>
        <v>25308</v>
      </c>
      <c r="Q16" s="324">
        <f t="shared" si="2"/>
        <v>86.140231449965967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1">
        <v>1300</v>
      </c>
      <c r="I17" s="341">
        <v>0</v>
      </c>
      <c r="J17" s="363">
        <f t="shared" ref="J17:J26" si="10">SUM(H17:I17)</f>
        <v>1300</v>
      </c>
      <c r="K17" s="341">
        <v>1300</v>
      </c>
      <c r="L17" s="341">
        <v>0</v>
      </c>
      <c r="M17" s="363">
        <f t="shared" ref="M17:M26" si="11">SUM(K17:L17)</f>
        <v>1300</v>
      </c>
      <c r="N17" s="341">
        <v>897</v>
      </c>
      <c r="O17" s="341">
        <v>0</v>
      </c>
      <c r="P17" s="363">
        <f t="shared" ref="P17:P26" si="12">SUM(N17:O17)</f>
        <v>897</v>
      </c>
      <c r="Q17" s="325">
        <f t="shared" si="2"/>
        <v>69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1">
        <v>6500</v>
      </c>
      <c r="I18" s="341">
        <v>0</v>
      </c>
      <c r="J18" s="363">
        <f t="shared" si="10"/>
        <v>6500</v>
      </c>
      <c r="K18" s="341">
        <v>6500</v>
      </c>
      <c r="L18" s="341">
        <v>0</v>
      </c>
      <c r="M18" s="363">
        <f t="shared" si="11"/>
        <v>6500</v>
      </c>
      <c r="N18" s="341">
        <v>5155</v>
      </c>
      <c r="O18" s="341">
        <v>0</v>
      </c>
      <c r="P18" s="363">
        <f t="shared" si="12"/>
        <v>5155</v>
      </c>
      <c r="Q18" s="325">
        <f t="shared" si="2"/>
        <v>79.307692307692307</v>
      </c>
      <c r="R18" s="259" t="str">
        <f t="shared" si="3"/>
        <v/>
      </c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1">
        <v>8500</v>
      </c>
      <c r="I19" s="341">
        <v>0</v>
      </c>
      <c r="J19" s="363">
        <f t="shared" si="10"/>
        <v>8500</v>
      </c>
      <c r="K19" s="341">
        <v>8500</v>
      </c>
      <c r="L19" s="341">
        <v>0</v>
      </c>
      <c r="M19" s="363">
        <f t="shared" si="11"/>
        <v>8500</v>
      </c>
      <c r="N19" s="341">
        <v>7688</v>
      </c>
      <c r="O19" s="341">
        <v>0</v>
      </c>
      <c r="P19" s="363">
        <f t="shared" si="12"/>
        <v>7688</v>
      </c>
      <c r="Q19" s="325">
        <f t="shared" si="2"/>
        <v>90.447058823529417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1">
        <v>700</v>
      </c>
      <c r="I20" s="341">
        <v>0</v>
      </c>
      <c r="J20" s="363">
        <f t="shared" si="10"/>
        <v>700</v>
      </c>
      <c r="K20" s="341">
        <v>700</v>
      </c>
      <c r="L20" s="341">
        <v>0</v>
      </c>
      <c r="M20" s="363">
        <f t="shared" si="11"/>
        <v>700</v>
      </c>
      <c r="N20" s="341">
        <v>613</v>
      </c>
      <c r="O20" s="341">
        <v>0</v>
      </c>
      <c r="P20" s="363">
        <f t="shared" si="12"/>
        <v>613</v>
      </c>
      <c r="Q20" s="325">
        <f t="shared" si="2"/>
        <v>87.571428571428569</v>
      </c>
      <c r="R20" s="259" t="str">
        <f t="shared" si="3"/>
        <v/>
      </c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1">
        <v>5500</v>
      </c>
      <c r="I21" s="341">
        <v>0</v>
      </c>
      <c r="J21" s="363">
        <f t="shared" si="10"/>
        <v>5500</v>
      </c>
      <c r="K21" s="341">
        <v>5500</v>
      </c>
      <c r="L21" s="341">
        <v>0</v>
      </c>
      <c r="M21" s="363">
        <f t="shared" si="11"/>
        <v>5500</v>
      </c>
      <c r="N21" s="341">
        <v>4648</v>
      </c>
      <c r="O21" s="341">
        <v>0</v>
      </c>
      <c r="P21" s="363">
        <f t="shared" si="12"/>
        <v>4648</v>
      </c>
      <c r="Q21" s="325">
        <f t="shared" si="2"/>
        <v>84.509090909090915</v>
      </c>
      <c r="R21" s="259" t="str">
        <f t="shared" si="3"/>
        <v/>
      </c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3">
        <v>0</v>
      </c>
      <c r="I22" s="343">
        <v>0</v>
      </c>
      <c r="J22" s="363">
        <f t="shared" si="10"/>
        <v>0</v>
      </c>
      <c r="K22" s="343">
        <v>0</v>
      </c>
      <c r="L22" s="343">
        <v>0</v>
      </c>
      <c r="M22" s="363">
        <f t="shared" si="11"/>
        <v>0</v>
      </c>
      <c r="N22" s="343">
        <v>0</v>
      </c>
      <c r="O22" s="343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3">
        <v>3500</v>
      </c>
      <c r="I23" s="343">
        <v>0</v>
      </c>
      <c r="J23" s="363">
        <f t="shared" si="10"/>
        <v>3500</v>
      </c>
      <c r="K23" s="343">
        <v>3500</v>
      </c>
      <c r="L23" s="343">
        <v>0</v>
      </c>
      <c r="M23" s="363">
        <f t="shared" si="11"/>
        <v>3500</v>
      </c>
      <c r="N23" s="343">
        <v>3368</v>
      </c>
      <c r="O23" s="343">
        <v>0</v>
      </c>
      <c r="P23" s="363">
        <f t="shared" si="12"/>
        <v>3368</v>
      </c>
      <c r="Q23" s="325">
        <f t="shared" si="2"/>
        <v>96.228571428571428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3">
        <v>680</v>
      </c>
      <c r="I24" s="343">
        <v>0</v>
      </c>
      <c r="J24" s="363">
        <f t="shared" si="10"/>
        <v>680</v>
      </c>
      <c r="K24" s="343">
        <v>680</v>
      </c>
      <c r="L24" s="343">
        <v>0</v>
      </c>
      <c r="M24" s="363">
        <f t="shared" si="11"/>
        <v>680</v>
      </c>
      <c r="N24" s="343">
        <v>671</v>
      </c>
      <c r="O24" s="343">
        <v>0</v>
      </c>
      <c r="P24" s="363">
        <f t="shared" si="12"/>
        <v>671</v>
      </c>
      <c r="Q24" s="325">
        <f t="shared" si="2"/>
        <v>98.676470588235304</v>
      </c>
      <c r="R24" s="259" t="str">
        <f t="shared" si="3"/>
        <v/>
      </c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3">
        <v>2700</v>
      </c>
      <c r="I25" s="343">
        <v>0</v>
      </c>
      <c r="J25" s="363">
        <f t="shared" si="10"/>
        <v>2700</v>
      </c>
      <c r="K25" s="343">
        <v>2700</v>
      </c>
      <c r="L25" s="343">
        <v>0</v>
      </c>
      <c r="M25" s="363">
        <f t="shared" si="11"/>
        <v>2700</v>
      </c>
      <c r="N25" s="343">
        <v>2268</v>
      </c>
      <c r="O25" s="343">
        <v>0</v>
      </c>
      <c r="P25" s="363">
        <f t="shared" si="12"/>
        <v>2268</v>
      </c>
      <c r="Q25" s="325">
        <f t="shared" si="2"/>
        <v>84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3">
        <v>0</v>
      </c>
      <c r="I26" s="343">
        <v>0</v>
      </c>
      <c r="J26" s="363">
        <f t="shared" si="10"/>
        <v>0</v>
      </c>
      <c r="K26" s="343">
        <v>0</v>
      </c>
      <c r="L26" s="343">
        <v>0</v>
      </c>
      <c r="M26" s="363">
        <f t="shared" si="11"/>
        <v>0</v>
      </c>
      <c r="N26" s="343">
        <v>0</v>
      </c>
      <c r="O26" s="343">
        <v>0</v>
      </c>
      <c r="P26" s="363">
        <f t="shared" si="12"/>
        <v>0</v>
      </c>
      <c r="Q26" s="325" t="str">
        <f t="shared" si="2"/>
        <v/>
      </c>
      <c r="R26" s="259"/>
    </row>
    <row r="27" spans="1:18" s="1" customFormat="1" ht="12.95" customHeight="1">
      <c r="A27" s="259"/>
      <c r="B27" s="12"/>
      <c r="C27" s="8"/>
      <c r="D27" s="8"/>
      <c r="E27" s="283"/>
      <c r="F27" s="309"/>
      <c r="G27" s="8"/>
      <c r="H27" s="274"/>
      <c r="I27" s="274"/>
      <c r="J27" s="364"/>
      <c r="K27" s="274"/>
      <c r="L27" s="274"/>
      <c r="M27" s="364"/>
      <c r="N27" s="274"/>
      <c r="O27" s="274"/>
      <c r="P27" s="364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83">
        <v>821000</v>
      </c>
      <c r="F28" s="309"/>
      <c r="G28" s="8" t="s">
        <v>90</v>
      </c>
      <c r="H28" s="273">
        <f t="shared" ref="H28:P28" si="13">SUM(H29:H30)</f>
        <v>1000</v>
      </c>
      <c r="I28" s="273">
        <f t="shared" si="13"/>
        <v>0</v>
      </c>
      <c r="J28" s="365">
        <f t="shared" si="13"/>
        <v>1000</v>
      </c>
      <c r="K28" s="273">
        <f t="shared" ref="K28:M28" si="14">SUM(K29:K30)</f>
        <v>1000</v>
      </c>
      <c r="L28" s="273">
        <f t="shared" si="14"/>
        <v>0</v>
      </c>
      <c r="M28" s="365">
        <f t="shared" si="14"/>
        <v>1000</v>
      </c>
      <c r="N28" s="273">
        <f t="shared" si="13"/>
        <v>989</v>
      </c>
      <c r="O28" s="273">
        <f t="shared" si="13"/>
        <v>0</v>
      </c>
      <c r="P28" s="365">
        <f t="shared" si="13"/>
        <v>989</v>
      </c>
      <c r="Q28" s="324">
        <f t="shared" si="2"/>
        <v>98.9</v>
      </c>
      <c r="R28" s="259" t="str">
        <f t="shared" si="3"/>
        <v/>
      </c>
    </row>
    <row r="29" spans="1:18" ht="12.95" customHeight="1">
      <c r="B29" s="10"/>
      <c r="C29" s="11"/>
      <c r="D29" s="11"/>
      <c r="E29" s="284">
        <v>821200</v>
      </c>
      <c r="F29" s="310"/>
      <c r="G29" s="11" t="s">
        <v>91</v>
      </c>
      <c r="H29" s="274">
        <v>0</v>
      </c>
      <c r="I29" s="274">
        <v>0</v>
      </c>
      <c r="J29" s="363">
        <f t="shared" ref="J29:J30" si="15">SUM(H29:I29)</f>
        <v>0</v>
      </c>
      <c r="K29" s="274">
        <v>0</v>
      </c>
      <c r="L29" s="274">
        <v>0</v>
      </c>
      <c r="M29" s="363">
        <f t="shared" ref="M29:M30" si="16">SUM(K29:L29)</f>
        <v>0</v>
      </c>
      <c r="N29" s="274">
        <v>0</v>
      </c>
      <c r="O29" s="274">
        <v>0</v>
      </c>
      <c r="P29" s="363">
        <f t="shared" ref="P29:P30" si="17">SUM(N29:O29)</f>
        <v>0</v>
      </c>
      <c r="Q29" s="325" t="str">
        <f t="shared" si="2"/>
        <v/>
      </c>
      <c r="R29" s="259"/>
    </row>
    <row r="30" spans="1:18" ht="12.95" customHeight="1">
      <c r="B30" s="10"/>
      <c r="C30" s="11"/>
      <c r="D30" s="11"/>
      <c r="E30" s="284">
        <v>821300</v>
      </c>
      <c r="F30" s="310"/>
      <c r="G30" s="11" t="s">
        <v>92</v>
      </c>
      <c r="H30" s="274">
        <v>1000</v>
      </c>
      <c r="I30" s="274">
        <v>0</v>
      </c>
      <c r="J30" s="363">
        <f t="shared" si="15"/>
        <v>1000</v>
      </c>
      <c r="K30" s="274">
        <v>1000</v>
      </c>
      <c r="L30" s="274">
        <v>0</v>
      </c>
      <c r="M30" s="363">
        <f t="shared" si="16"/>
        <v>1000</v>
      </c>
      <c r="N30" s="274">
        <v>989</v>
      </c>
      <c r="O30" s="274">
        <v>0</v>
      </c>
      <c r="P30" s="363">
        <f t="shared" si="17"/>
        <v>989</v>
      </c>
      <c r="Q30" s="325">
        <f t="shared" si="2"/>
        <v>98.9</v>
      </c>
      <c r="R30" s="259" t="str">
        <f t="shared" si="3"/>
        <v/>
      </c>
    </row>
    <row r="31" spans="1:18" ht="12.95" customHeight="1">
      <c r="B31" s="10"/>
      <c r="C31" s="11"/>
      <c r="D31" s="11"/>
      <c r="E31" s="284"/>
      <c r="F31" s="310"/>
      <c r="G31" s="11"/>
      <c r="H31" s="274"/>
      <c r="I31" s="274"/>
      <c r="J31" s="364"/>
      <c r="K31" s="274"/>
      <c r="L31" s="274"/>
      <c r="M31" s="364"/>
      <c r="N31" s="274"/>
      <c r="O31" s="274"/>
      <c r="P31" s="364"/>
      <c r="Q31" s="325" t="str">
        <f t="shared" si="2"/>
        <v/>
      </c>
      <c r="R31" s="259"/>
    </row>
    <row r="32" spans="1:18" s="1" customFormat="1" ht="12.95" customHeight="1">
      <c r="A32" s="259"/>
      <c r="B32" s="12"/>
      <c r="C32" s="8"/>
      <c r="D32" s="8"/>
      <c r="E32" s="283"/>
      <c r="F32" s="309"/>
      <c r="G32" s="8" t="s">
        <v>93</v>
      </c>
      <c r="H32" s="266">
        <v>14</v>
      </c>
      <c r="I32" s="266"/>
      <c r="J32" s="365">
        <v>14</v>
      </c>
      <c r="K32" s="266"/>
      <c r="L32" s="266"/>
      <c r="M32" s="365"/>
      <c r="N32" s="266">
        <v>14</v>
      </c>
      <c r="O32" s="266"/>
      <c r="P32" s="365">
        <v>14</v>
      </c>
      <c r="Q32" s="325" t="str">
        <f t="shared" si="2"/>
        <v/>
      </c>
      <c r="R32" s="259"/>
    </row>
    <row r="33" spans="1:18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P33" si="18">H8+H13+H16+H28</f>
        <v>486120</v>
      </c>
      <c r="I33" s="266">
        <f t="shared" si="18"/>
        <v>0</v>
      </c>
      <c r="J33" s="365">
        <f t="shared" si="18"/>
        <v>486120</v>
      </c>
      <c r="K33" s="266">
        <f t="shared" ref="K33:M33" si="19">K8+K13+K16+K28</f>
        <v>486120</v>
      </c>
      <c r="L33" s="266">
        <f t="shared" si="19"/>
        <v>0</v>
      </c>
      <c r="M33" s="365">
        <f t="shared" si="19"/>
        <v>486120</v>
      </c>
      <c r="N33" s="266">
        <f t="shared" si="18"/>
        <v>476840</v>
      </c>
      <c r="O33" s="266">
        <f t="shared" si="18"/>
        <v>0</v>
      </c>
      <c r="P33" s="365">
        <f t="shared" si="18"/>
        <v>476840</v>
      </c>
      <c r="Q33" s="324">
        <f t="shared" si="2"/>
        <v>98.091006335884146</v>
      </c>
      <c r="R33" s="259" t="str">
        <f t="shared" si="3"/>
        <v/>
      </c>
    </row>
    <row r="34" spans="1:18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 t="shared" ref="H34:J35" si="20">H33</f>
        <v>486120</v>
      </c>
      <c r="I34" s="266">
        <f t="shared" si="20"/>
        <v>0</v>
      </c>
      <c r="J34" s="365">
        <f t="shared" si="20"/>
        <v>486120</v>
      </c>
      <c r="K34" s="266">
        <f t="shared" ref="K34:M34" si="21">K33</f>
        <v>486120</v>
      </c>
      <c r="L34" s="266">
        <f t="shared" si="21"/>
        <v>0</v>
      </c>
      <c r="M34" s="365">
        <f t="shared" si="21"/>
        <v>486120</v>
      </c>
      <c r="N34" s="266">
        <f t="shared" ref="N34:P34" si="22">N33</f>
        <v>476840</v>
      </c>
      <c r="O34" s="266">
        <f t="shared" si="22"/>
        <v>0</v>
      </c>
      <c r="P34" s="365">
        <f t="shared" si="22"/>
        <v>476840</v>
      </c>
      <c r="Q34" s="324">
        <f t="shared" si="2"/>
        <v>98.091006335884146</v>
      </c>
      <c r="R34" s="259" t="str">
        <f t="shared" si="3"/>
        <v/>
      </c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 t="shared" si="20"/>
        <v>486120</v>
      </c>
      <c r="I35" s="266">
        <f t="shared" si="20"/>
        <v>0</v>
      </c>
      <c r="J35" s="365">
        <f t="shared" si="20"/>
        <v>486120</v>
      </c>
      <c r="K35" s="266">
        <f t="shared" ref="K35:M35" si="23">K34</f>
        <v>486120</v>
      </c>
      <c r="L35" s="266">
        <f t="shared" si="23"/>
        <v>0</v>
      </c>
      <c r="M35" s="365">
        <f t="shared" si="23"/>
        <v>486120</v>
      </c>
      <c r="N35" s="266">
        <f t="shared" ref="N35:P35" si="24">N34</f>
        <v>476840</v>
      </c>
      <c r="O35" s="266">
        <f t="shared" si="24"/>
        <v>0</v>
      </c>
      <c r="P35" s="365">
        <f t="shared" si="24"/>
        <v>476840</v>
      </c>
      <c r="Q35" s="324">
        <f t="shared" si="2"/>
        <v>98.091006335884146</v>
      </c>
      <c r="R35" s="259" t="str">
        <f t="shared" si="3"/>
        <v/>
      </c>
    </row>
    <row r="36" spans="1:18" ht="12.95" customHeight="1" thickBot="1"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8" ht="12.95" customHeight="1">
      <c r="E37" s="286"/>
      <c r="F37" s="312"/>
      <c r="J37" s="371"/>
      <c r="M37" s="371"/>
      <c r="P37" s="371"/>
      <c r="Q37" s="328" t="str">
        <f t="shared" si="2"/>
        <v/>
      </c>
      <c r="R37" s="259"/>
    </row>
    <row r="38" spans="1:18" ht="12.95" customHeight="1">
      <c r="B38" s="50"/>
      <c r="E38" s="286"/>
      <c r="F38" s="312"/>
      <c r="J38" s="371"/>
      <c r="M38" s="371"/>
      <c r="P38" s="371"/>
      <c r="Q38" s="328" t="str">
        <f t="shared" si="2"/>
        <v/>
      </c>
      <c r="R38" s="259"/>
    </row>
    <row r="39" spans="1:18" ht="12.95" customHeight="1">
      <c r="E39" s="286"/>
      <c r="F39" s="312"/>
      <c r="J39" s="371"/>
      <c r="M39" s="371"/>
      <c r="P39" s="371"/>
      <c r="Q39" s="328" t="str">
        <f t="shared" si="2"/>
        <v/>
      </c>
      <c r="R39" s="259"/>
    </row>
    <row r="40" spans="1:18" ht="12.95" customHeight="1">
      <c r="E40" s="286"/>
      <c r="F40" s="312"/>
      <c r="J40" s="371"/>
      <c r="M40" s="371"/>
      <c r="P40" s="371"/>
      <c r="Q40" s="328" t="str">
        <f t="shared" si="2"/>
        <v/>
      </c>
      <c r="R40" s="259"/>
    </row>
    <row r="41" spans="1:18" ht="12.95" customHeight="1">
      <c r="E41" s="286"/>
      <c r="F41" s="312"/>
      <c r="J41" s="371"/>
      <c r="M41" s="371"/>
      <c r="P41" s="371"/>
      <c r="Q41" s="328" t="str">
        <f t="shared" si="2"/>
        <v/>
      </c>
      <c r="R41" s="259"/>
    </row>
    <row r="42" spans="1:18" ht="12.95" customHeight="1">
      <c r="E42" s="286"/>
      <c r="F42" s="312"/>
      <c r="J42" s="371"/>
      <c r="M42" s="371"/>
      <c r="P42" s="371"/>
      <c r="Q42" s="328" t="str">
        <f t="shared" si="2"/>
        <v/>
      </c>
      <c r="R42" s="259"/>
    </row>
    <row r="43" spans="1:18" ht="12.95" customHeight="1">
      <c r="E43" s="286"/>
      <c r="F43" s="312"/>
      <c r="J43" s="371"/>
      <c r="M43" s="371"/>
      <c r="P43" s="371"/>
      <c r="Q43" s="328" t="str">
        <f t="shared" si="2"/>
        <v/>
      </c>
      <c r="R43" s="259"/>
    </row>
    <row r="44" spans="1:18" ht="12.95" customHeight="1">
      <c r="E44" s="286"/>
      <c r="F44" s="312"/>
      <c r="J44" s="371"/>
      <c r="M44" s="371"/>
      <c r="P44" s="371"/>
      <c r="Q44" s="328" t="str">
        <f t="shared" si="2"/>
        <v/>
      </c>
      <c r="R44" s="259"/>
    </row>
    <row r="45" spans="1:18" ht="12.95" customHeight="1">
      <c r="E45" s="286"/>
      <c r="F45" s="312"/>
      <c r="J45" s="371"/>
      <c r="M45" s="371"/>
      <c r="P45" s="371"/>
      <c r="Q45" s="328" t="str">
        <f t="shared" si="2"/>
        <v/>
      </c>
      <c r="R45" s="259"/>
    </row>
    <row r="46" spans="1:18" ht="12.95" customHeight="1">
      <c r="E46" s="286"/>
      <c r="F46" s="312"/>
      <c r="J46" s="371"/>
      <c r="M46" s="371"/>
      <c r="P46" s="371"/>
      <c r="Q46" s="328" t="str">
        <f t="shared" si="2"/>
        <v/>
      </c>
      <c r="R46" s="259"/>
    </row>
    <row r="47" spans="1:18" ht="12.95" customHeight="1">
      <c r="E47" s="286"/>
      <c r="F47" s="312"/>
      <c r="J47" s="371"/>
      <c r="M47" s="371"/>
      <c r="P47" s="371"/>
      <c r="Q47" s="328" t="str">
        <f t="shared" si="2"/>
        <v/>
      </c>
      <c r="R47" s="259"/>
    </row>
    <row r="48" spans="1:18" ht="12.95" customHeight="1">
      <c r="E48" s="286"/>
      <c r="F48" s="312"/>
      <c r="J48" s="371"/>
      <c r="M48" s="371"/>
      <c r="P48" s="371"/>
      <c r="Q48" s="328" t="str">
        <f t="shared" si="2"/>
        <v/>
      </c>
      <c r="R48" s="259"/>
    </row>
    <row r="49" spans="5:18" ht="12.95" customHeight="1">
      <c r="E49" s="286"/>
      <c r="F49" s="312"/>
      <c r="J49" s="371"/>
      <c r="M49" s="371"/>
      <c r="P49" s="371"/>
      <c r="Q49" s="328" t="str">
        <f t="shared" si="2"/>
        <v/>
      </c>
      <c r="R49" s="259"/>
    </row>
    <row r="50" spans="5:18" ht="12.95" customHeight="1">
      <c r="E50" s="286"/>
      <c r="F50" s="312"/>
      <c r="J50" s="371"/>
      <c r="M50" s="371"/>
      <c r="P50" s="371"/>
      <c r="Q50" s="328" t="str">
        <f t="shared" si="2"/>
        <v/>
      </c>
      <c r="R50" s="259"/>
    </row>
    <row r="51" spans="5:18" ht="12.95" customHeight="1">
      <c r="E51" s="286"/>
      <c r="F51" s="312"/>
      <c r="J51" s="371"/>
      <c r="M51" s="371"/>
      <c r="P51" s="371"/>
      <c r="Q51" s="328" t="str">
        <f t="shared" si="2"/>
        <v/>
      </c>
      <c r="R51" s="259"/>
    </row>
    <row r="52" spans="5:18" ht="12.95" customHeight="1">
      <c r="E52" s="286"/>
      <c r="F52" s="312"/>
      <c r="J52" s="371"/>
      <c r="M52" s="371"/>
      <c r="P52" s="371"/>
      <c r="Q52" s="328" t="str">
        <f t="shared" si="2"/>
        <v/>
      </c>
      <c r="R52" s="259"/>
    </row>
    <row r="53" spans="5:18" ht="12.95" customHeight="1">
      <c r="E53" s="286"/>
      <c r="F53" s="312"/>
      <c r="J53" s="371"/>
      <c r="M53" s="371"/>
      <c r="P53" s="371"/>
      <c r="Q53" s="328" t="str">
        <f t="shared" si="2"/>
        <v/>
      </c>
      <c r="R53" s="259"/>
    </row>
    <row r="54" spans="5:18" ht="12.95" customHeight="1">
      <c r="E54" s="286"/>
      <c r="F54" s="312"/>
      <c r="J54" s="371"/>
      <c r="M54" s="371"/>
      <c r="P54" s="371"/>
      <c r="Q54" s="328" t="str">
        <f t="shared" si="2"/>
        <v/>
      </c>
      <c r="R54" s="259"/>
    </row>
    <row r="55" spans="5:18" ht="12.95" customHeight="1">
      <c r="E55" s="286"/>
      <c r="F55" s="312"/>
      <c r="J55" s="371"/>
      <c r="M55" s="371"/>
      <c r="P55" s="371"/>
      <c r="Q55" s="328" t="str">
        <f t="shared" si="2"/>
        <v/>
      </c>
      <c r="R55" s="259"/>
    </row>
    <row r="56" spans="5:18" ht="12.95" customHeight="1">
      <c r="E56" s="286"/>
      <c r="F56" s="312"/>
      <c r="J56" s="371"/>
      <c r="M56" s="371"/>
      <c r="P56" s="371"/>
      <c r="Q56" s="328" t="str">
        <f t="shared" si="2"/>
        <v/>
      </c>
      <c r="R56" s="259"/>
    </row>
    <row r="57" spans="5:18" ht="12.95" customHeight="1">
      <c r="E57" s="286"/>
      <c r="F57" s="312"/>
      <c r="J57" s="371"/>
      <c r="M57" s="371"/>
      <c r="P57" s="371"/>
      <c r="Q57" s="328" t="str">
        <f t="shared" si="2"/>
        <v/>
      </c>
      <c r="R57" s="259"/>
    </row>
    <row r="58" spans="5:18" ht="12.95" customHeight="1">
      <c r="E58" s="286"/>
      <c r="F58" s="312"/>
      <c r="J58" s="371"/>
      <c r="M58" s="371"/>
      <c r="P58" s="371"/>
      <c r="Q58" s="328" t="str">
        <f t="shared" ref="Q58:Q66" si="25">IF(J58=0,"",P58/J58*100)</f>
        <v/>
      </c>
      <c r="R58" s="259"/>
    </row>
    <row r="59" spans="5:18" ht="12.95" customHeight="1">
      <c r="E59" s="286"/>
      <c r="F59" s="312"/>
      <c r="J59" s="371"/>
      <c r="M59" s="371"/>
      <c r="P59" s="371"/>
      <c r="Q59" s="328" t="str">
        <f t="shared" si="25"/>
        <v/>
      </c>
      <c r="R59" s="259"/>
    </row>
    <row r="60" spans="5:18" ht="17.100000000000001" customHeight="1">
      <c r="E60" s="286"/>
      <c r="F60" s="312"/>
      <c r="J60" s="371"/>
      <c r="M60" s="371"/>
      <c r="P60" s="371"/>
      <c r="Q60" s="328" t="str">
        <f t="shared" si="25"/>
        <v/>
      </c>
      <c r="R60" s="259"/>
    </row>
    <row r="61" spans="5:18" ht="14.25">
      <c r="E61" s="286"/>
      <c r="F61" s="312"/>
      <c r="J61" s="371"/>
      <c r="M61" s="371"/>
      <c r="P61" s="371"/>
      <c r="Q61" s="328" t="str">
        <f t="shared" si="25"/>
        <v/>
      </c>
      <c r="R61" s="259"/>
    </row>
    <row r="62" spans="5:18" ht="14.25">
      <c r="E62" s="286"/>
      <c r="F62" s="312"/>
      <c r="J62" s="371"/>
      <c r="M62" s="371"/>
      <c r="P62" s="371"/>
      <c r="Q62" s="328" t="str">
        <f t="shared" si="25"/>
        <v/>
      </c>
      <c r="R62" s="259"/>
    </row>
    <row r="63" spans="5:18" ht="14.25">
      <c r="E63" s="286"/>
      <c r="F63" s="312"/>
      <c r="J63" s="371"/>
      <c r="M63" s="371"/>
      <c r="P63" s="371"/>
      <c r="Q63" s="328" t="str">
        <f t="shared" si="25"/>
        <v/>
      </c>
      <c r="R63" s="259"/>
    </row>
    <row r="64" spans="5:18" ht="14.25">
      <c r="E64" s="286"/>
      <c r="F64" s="312"/>
      <c r="J64" s="371"/>
      <c r="M64" s="371"/>
      <c r="P64" s="371"/>
      <c r="Q64" s="328" t="str">
        <f t="shared" si="25"/>
        <v/>
      </c>
      <c r="R64" s="259"/>
    </row>
    <row r="65" spans="5:18" ht="14.25">
      <c r="E65" s="286"/>
      <c r="F65" s="312"/>
      <c r="J65" s="371"/>
      <c r="M65" s="371"/>
      <c r="P65" s="371"/>
      <c r="Q65" s="328" t="str">
        <f t="shared" si="25"/>
        <v/>
      </c>
      <c r="R65" s="259"/>
    </row>
    <row r="66" spans="5:18" ht="14.25">
      <c r="E66" s="286"/>
      <c r="F66" s="312"/>
      <c r="J66" s="371"/>
      <c r="M66" s="371"/>
      <c r="P66" s="371"/>
      <c r="Q66" s="328" t="str">
        <f t="shared" si="25"/>
        <v/>
      </c>
      <c r="R66" s="259"/>
    </row>
    <row r="67" spans="5:18" ht="14.25">
      <c r="E67" s="286"/>
      <c r="F67" s="312"/>
      <c r="J67" s="371"/>
      <c r="M67" s="371"/>
      <c r="P67" s="371"/>
      <c r="R67" s="259"/>
    </row>
    <row r="68" spans="5:18" ht="14.25">
      <c r="E68" s="286"/>
      <c r="F68" s="312"/>
      <c r="J68" s="371"/>
      <c r="M68" s="371"/>
      <c r="P68" s="371"/>
      <c r="R68" s="259" t="str">
        <f t="shared" ref="R68:R71" si="26">IF(Q68&lt;100,"","PR")</f>
        <v/>
      </c>
    </row>
    <row r="69" spans="5:18" ht="14.25">
      <c r="E69" s="286"/>
      <c r="F69" s="312"/>
      <c r="J69" s="371"/>
      <c r="M69" s="371"/>
      <c r="P69" s="371"/>
      <c r="R69" s="259" t="str">
        <f t="shared" si="26"/>
        <v/>
      </c>
    </row>
    <row r="70" spans="5:18" ht="14.25">
      <c r="E70" s="286"/>
      <c r="F70" s="312"/>
      <c r="J70" s="371"/>
      <c r="M70" s="371"/>
      <c r="P70" s="371"/>
      <c r="R70" s="259" t="str">
        <f t="shared" si="26"/>
        <v/>
      </c>
    </row>
    <row r="71" spans="5:18" ht="14.25">
      <c r="E71" s="286"/>
      <c r="F71" s="312"/>
      <c r="J71" s="371"/>
      <c r="M71" s="371"/>
      <c r="P71" s="371"/>
      <c r="R71" s="259" t="str">
        <f t="shared" si="26"/>
        <v/>
      </c>
    </row>
    <row r="72" spans="5:18" ht="14.25">
      <c r="E72" s="286"/>
      <c r="F72" s="312"/>
      <c r="J72" s="371"/>
      <c r="M72" s="371"/>
      <c r="P72" s="371"/>
    </row>
    <row r="73" spans="5:18" ht="14.25">
      <c r="E73" s="286"/>
      <c r="F73" s="312"/>
      <c r="J73" s="371"/>
      <c r="M73" s="371"/>
      <c r="P73" s="371"/>
    </row>
    <row r="74" spans="5:18" ht="14.25">
      <c r="E74" s="286"/>
      <c r="F74" s="286"/>
      <c r="J74" s="371"/>
      <c r="M74" s="371"/>
      <c r="P74" s="371"/>
    </row>
    <row r="75" spans="5:18" ht="14.25">
      <c r="E75" s="286"/>
      <c r="F75" s="286"/>
      <c r="J75" s="371"/>
      <c r="M75" s="371"/>
      <c r="P75" s="371"/>
    </row>
    <row r="76" spans="5:18" ht="14.25">
      <c r="E76" s="286"/>
      <c r="F76" s="286"/>
      <c r="J76" s="371"/>
      <c r="M76" s="371"/>
      <c r="P76" s="371"/>
    </row>
    <row r="77" spans="5:18" ht="14.25">
      <c r="E77" s="286"/>
      <c r="F77" s="286"/>
      <c r="J77" s="371"/>
      <c r="M77" s="371"/>
      <c r="P77" s="371"/>
    </row>
    <row r="78" spans="5:18" ht="14.25">
      <c r="E78" s="286"/>
      <c r="F78" s="286"/>
      <c r="J78" s="371"/>
      <c r="M78" s="371"/>
      <c r="P78" s="371"/>
    </row>
    <row r="79" spans="5:18" ht="14.25">
      <c r="E79" s="286"/>
      <c r="F79" s="286"/>
      <c r="J79" s="371"/>
      <c r="M79" s="371"/>
      <c r="P79" s="371"/>
    </row>
    <row r="80" spans="5:18" ht="14.25">
      <c r="E80" s="286"/>
      <c r="F80" s="286"/>
      <c r="J80" s="371"/>
      <c r="M80" s="371"/>
      <c r="P80" s="371"/>
    </row>
    <row r="81" spans="5:16" ht="14.25">
      <c r="E81" s="286"/>
      <c r="F81" s="286"/>
      <c r="J81" s="371"/>
      <c r="M81" s="371"/>
      <c r="P81" s="371"/>
    </row>
    <row r="82" spans="5:16" ht="14.25">
      <c r="E82" s="286"/>
      <c r="F82" s="286"/>
      <c r="J82" s="371"/>
      <c r="M82" s="371"/>
      <c r="P82" s="371"/>
    </row>
    <row r="83" spans="5:16" ht="14.25">
      <c r="E83" s="286"/>
      <c r="F83" s="286"/>
      <c r="J83" s="371"/>
      <c r="M83" s="371"/>
      <c r="P83" s="371"/>
    </row>
    <row r="84" spans="5:16" ht="14.25">
      <c r="E84" s="286"/>
      <c r="F84" s="286"/>
      <c r="J84" s="371"/>
      <c r="M84" s="371"/>
      <c r="P84" s="371"/>
    </row>
    <row r="85" spans="5:16" ht="14.25">
      <c r="E85" s="286"/>
      <c r="F85" s="286"/>
      <c r="J85" s="371"/>
      <c r="M85" s="371"/>
      <c r="P85" s="371"/>
    </row>
    <row r="86" spans="5:16" ht="14.25">
      <c r="E86" s="286"/>
      <c r="F86" s="286"/>
      <c r="J86" s="371"/>
      <c r="M86" s="371"/>
      <c r="P86" s="371"/>
    </row>
    <row r="87" spans="5:16" ht="14.25">
      <c r="E87" s="286"/>
      <c r="F87" s="286"/>
      <c r="J87" s="371"/>
      <c r="M87" s="371"/>
      <c r="P87" s="371"/>
    </row>
    <row r="88" spans="5:16" ht="14.25">
      <c r="E88" s="286"/>
      <c r="F88" s="286"/>
      <c r="J88" s="371"/>
      <c r="M88" s="371"/>
      <c r="P88" s="371"/>
    </row>
    <row r="89" spans="5:16" ht="14.25">
      <c r="E89" s="286"/>
      <c r="F89" s="286"/>
      <c r="J89" s="371"/>
      <c r="M89" s="371"/>
      <c r="P89" s="371"/>
    </row>
    <row r="90" spans="5:16" ht="14.25">
      <c r="E90" s="286"/>
      <c r="F90" s="286"/>
      <c r="J90" s="371"/>
      <c r="M90" s="371"/>
      <c r="P90" s="371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G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3307086614173229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00B050"/>
  </sheetPr>
  <dimension ref="A2:L44"/>
  <sheetViews>
    <sheetView topLeftCell="A10" zoomScaleNormal="100" workbookViewId="0">
      <selection activeCell="U47" sqref="U47"/>
    </sheetView>
  </sheetViews>
  <sheetFormatPr defaultRowHeight="12.75"/>
  <cols>
    <col min="1" max="1" width="11.85546875" style="34" customWidth="1"/>
    <col min="2" max="2" width="82.28515625" customWidth="1"/>
    <col min="3" max="11" width="10.7109375" customWidth="1"/>
    <col min="12" max="12" width="11.42578125" style="40" customWidth="1"/>
  </cols>
  <sheetData>
    <row r="2" spans="1:12" ht="15.75">
      <c r="A2" s="592" t="s">
        <v>821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</row>
    <row r="4" spans="1:12" s="40" customFormat="1" ht="51">
      <c r="A4" s="131" t="s">
        <v>393</v>
      </c>
      <c r="B4" s="132" t="s">
        <v>411</v>
      </c>
      <c r="C4" s="131" t="s">
        <v>404</v>
      </c>
      <c r="D4" s="131" t="s">
        <v>405</v>
      </c>
      <c r="E4" s="131" t="s">
        <v>412</v>
      </c>
      <c r="F4" s="131" t="s">
        <v>413</v>
      </c>
      <c r="G4" s="131" t="s">
        <v>406</v>
      </c>
      <c r="H4" s="131" t="s">
        <v>407</v>
      </c>
      <c r="I4" s="131" t="s">
        <v>408</v>
      </c>
      <c r="J4" s="131" t="s">
        <v>414</v>
      </c>
      <c r="K4" s="131" t="s">
        <v>409</v>
      </c>
      <c r="L4" s="131" t="s">
        <v>410</v>
      </c>
    </row>
    <row r="5" spans="1:12" ht="15.95" customHeight="1">
      <c r="A5" s="125">
        <v>10010001</v>
      </c>
      <c r="B5" s="21" t="s">
        <v>230</v>
      </c>
      <c r="C5" s="123">
        <f>'1'!P9</f>
        <v>485200</v>
      </c>
      <c r="D5" s="123">
        <f>'1'!P10+'1'!P11</f>
        <v>82887</v>
      </c>
      <c r="E5" s="123">
        <f>'1'!P13</f>
        <v>51433</v>
      </c>
      <c r="F5" s="123">
        <f>'1'!P16</f>
        <v>241977</v>
      </c>
      <c r="G5" s="123">
        <v>0</v>
      </c>
      <c r="H5" s="123">
        <v>0</v>
      </c>
      <c r="I5" s="21">
        <v>0</v>
      </c>
      <c r="J5" s="123">
        <f>'1'!P28</f>
        <v>5973</v>
      </c>
      <c r="K5" s="21">
        <v>0</v>
      </c>
      <c r="L5" s="124">
        <f>SUM(C5:K5)</f>
        <v>867470</v>
      </c>
    </row>
    <row r="6" spans="1:12" ht="15.95" customHeight="1">
      <c r="A6" s="125">
        <v>11010001</v>
      </c>
      <c r="B6" s="21" t="s">
        <v>231</v>
      </c>
      <c r="C6" s="123">
        <f>'3'!P14</f>
        <v>127711</v>
      </c>
      <c r="D6" s="123">
        <f>'3'!P15+'3'!P16</f>
        <v>89397</v>
      </c>
      <c r="E6" s="123">
        <f>'3'!P18</f>
        <v>13514</v>
      </c>
      <c r="F6" s="123">
        <f>'3'!P21</f>
        <v>277748</v>
      </c>
      <c r="G6" s="123">
        <f>'3'!P34</f>
        <v>790400</v>
      </c>
      <c r="H6" s="123">
        <f>'3'!P47</f>
        <v>400000</v>
      </c>
      <c r="I6" s="21">
        <v>0</v>
      </c>
      <c r="J6" s="123">
        <f>'3'!P50</f>
        <v>3775</v>
      </c>
      <c r="K6" s="21">
        <v>0</v>
      </c>
      <c r="L6" s="124">
        <f t="shared" ref="L6:L40" si="0">SUM(C6:K6)</f>
        <v>1702545</v>
      </c>
    </row>
    <row r="7" spans="1:12" ht="15.95" customHeight="1">
      <c r="A7" s="125">
        <v>11010002</v>
      </c>
      <c r="B7" s="21" t="s">
        <v>232</v>
      </c>
      <c r="C7" s="123">
        <f>'4'!P9</f>
        <v>43880</v>
      </c>
      <c r="D7" s="123">
        <f>'4'!P10+'4'!P11</f>
        <v>10309</v>
      </c>
      <c r="E7" s="123">
        <f>'4'!P13</f>
        <v>4642</v>
      </c>
      <c r="F7" s="123">
        <f>'4'!P16</f>
        <v>2982</v>
      </c>
      <c r="G7" s="123">
        <f>'4'!P28</f>
        <v>20000</v>
      </c>
      <c r="H7" s="21">
        <v>0</v>
      </c>
      <c r="I7" s="21">
        <v>0</v>
      </c>
      <c r="J7" s="123">
        <f>'4'!P31</f>
        <v>953</v>
      </c>
      <c r="K7" s="21">
        <v>0</v>
      </c>
      <c r="L7" s="124">
        <f t="shared" si="0"/>
        <v>82766</v>
      </c>
    </row>
    <row r="8" spans="1:12" ht="15.95" customHeight="1">
      <c r="A8" s="125">
        <v>11010003</v>
      </c>
      <c r="B8" s="21" t="s">
        <v>233</v>
      </c>
      <c r="C8" s="123">
        <f>'5'!P9</f>
        <v>38661</v>
      </c>
      <c r="D8" s="123">
        <f>'5'!P10+'5'!P11</f>
        <v>5620</v>
      </c>
      <c r="E8" s="123">
        <f>'5'!P13</f>
        <v>4084</v>
      </c>
      <c r="F8" s="123">
        <f>'5'!P16</f>
        <v>845</v>
      </c>
      <c r="G8" s="21">
        <v>0</v>
      </c>
      <c r="H8" s="21">
        <v>0</v>
      </c>
      <c r="I8" s="21">
        <v>0</v>
      </c>
      <c r="J8" s="123">
        <f>'5'!P28</f>
        <v>0</v>
      </c>
      <c r="K8" s="21">
        <v>0</v>
      </c>
      <c r="L8" s="124">
        <f t="shared" si="0"/>
        <v>49210</v>
      </c>
    </row>
    <row r="9" spans="1:12" ht="15.95" customHeight="1">
      <c r="A9" s="125">
        <v>11010004</v>
      </c>
      <c r="B9" s="21" t="s">
        <v>234</v>
      </c>
      <c r="C9" s="123">
        <f>'6'!P9</f>
        <v>64762</v>
      </c>
      <c r="D9" s="123">
        <f>'6'!P10+'6'!P11</f>
        <v>11124</v>
      </c>
      <c r="E9" s="123">
        <f>'6'!P13</f>
        <v>6855</v>
      </c>
      <c r="F9" s="123">
        <f>'6'!P16</f>
        <v>3736</v>
      </c>
      <c r="G9" s="21">
        <v>0</v>
      </c>
      <c r="H9" s="21">
        <v>0</v>
      </c>
      <c r="I9" s="21">
        <v>0</v>
      </c>
      <c r="J9" s="123">
        <f>'6'!P28</f>
        <v>1253</v>
      </c>
      <c r="K9" s="21">
        <v>0</v>
      </c>
      <c r="L9" s="124">
        <f t="shared" si="0"/>
        <v>87730</v>
      </c>
    </row>
    <row r="10" spans="1:12" ht="15.95" customHeight="1">
      <c r="A10" s="125">
        <v>11010005</v>
      </c>
      <c r="B10" s="215" t="s">
        <v>590</v>
      </c>
      <c r="C10" s="123">
        <f>'7'!P9</f>
        <v>133059</v>
      </c>
      <c r="D10" s="123">
        <f>'7'!P10+'7'!P11</f>
        <v>38097</v>
      </c>
      <c r="E10" s="123">
        <f>'7'!P13</f>
        <v>14094</v>
      </c>
      <c r="F10" s="123">
        <f>'7'!P16</f>
        <v>9276</v>
      </c>
      <c r="G10" s="21">
        <v>0</v>
      </c>
      <c r="H10" s="21">
        <v>0</v>
      </c>
      <c r="I10" s="21">
        <v>0</v>
      </c>
      <c r="J10" s="123">
        <f>'7'!P28</f>
        <v>1392</v>
      </c>
      <c r="K10" s="21">
        <v>0</v>
      </c>
      <c r="L10" s="124">
        <f t="shared" si="0"/>
        <v>195918</v>
      </c>
    </row>
    <row r="11" spans="1:12" ht="15.95" customHeight="1">
      <c r="A11" s="125">
        <v>12010001</v>
      </c>
      <c r="B11" s="21" t="s">
        <v>235</v>
      </c>
      <c r="C11" s="123">
        <f>'8'!P9</f>
        <v>217260</v>
      </c>
      <c r="D11" s="123">
        <f>'8'!P10+'8'!P11</f>
        <v>65712</v>
      </c>
      <c r="E11" s="123">
        <f>'8'!P13</f>
        <v>23358</v>
      </c>
      <c r="F11" s="123">
        <f>'8'!P16</f>
        <v>386015</v>
      </c>
      <c r="G11" s="21">
        <v>0</v>
      </c>
      <c r="H11" s="21">
        <v>0</v>
      </c>
      <c r="I11" s="21">
        <v>0</v>
      </c>
      <c r="J11" s="123">
        <f>'8'!P28</f>
        <v>79789</v>
      </c>
      <c r="K11" s="21">
        <v>0</v>
      </c>
      <c r="L11" s="124">
        <f t="shared" si="0"/>
        <v>772134</v>
      </c>
    </row>
    <row r="12" spans="1:12" ht="15.95" customHeight="1">
      <c r="A12" s="125">
        <v>13010001</v>
      </c>
      <c r="B12" s="21" t="s">
        <v>392</v>
      </c>
      <c r="C12" s="123">
        <f>'9'!P9</f>
        <v>4026911</v>
      </c>
      <c r="D12" s="123">
        <f>'9'!P10+'9'!P11</f>
        <v>852369</v>
      </c>
      <c r="E12" s="123">
        <f>'9'!P13</f>
        <v>625194</v>
      </c>
      <c r="F12" s="123">
        <f>'9'!P16</f>
        <v>697421</v>
      </c>
      <c r="G12" s="21">
        <v>0</v>
      </c>
      <c r="H12" s="21">
        <v>0</v>
      </c>
      <c r="I12" s="21">
        <v>0</v>
      </c>
      <c r="J12" s="123">
        <f>'9'!P28</f>
        <v>86661</v>
      </c>
      <c r="K12" s="21">
        <v>0</v>
      </c>
      <c r="L12" s="124">
        <f t="shared" si="0"/>
        <v>6288556</v>
      </c>
    </row>
    <row r="13" spans="1:12" ht="15.95" customHeight="1">
      <c r="A13" s="125">
        <v>14010001</v>
      </c>
      <c r="B13" s="21" t="s">
        <v>237</v>
      </c>
      <c r="C13" s="123">
        <f>'10'!P9</f>
        <v>82475</v>
      </c>
      <c r="D13" s="123">
        <f>'10'!P10+'10'!P11</f>
        <v>15818</v>
      </c>
      <c r="E13" s="123">
        <f>'10'!P13</f>
        <v>8726</v>
      </c>
      <c r="F13" s="123">
        <f>'10'!P16</f>
        <v>64750</v>
      </c>
      <c r="G13" s="21">
        <v>0</v>
      </c>
      <c r="H13" s="21">
        <v>0</v>
      </c>
      <c r="I13" s="21">
        <v>0</v>
      </c>
      <c r="J13" s="123">
        <f>'10'!P28</f>
        <v>2998</v>
      </c>
      <c r="K13" s="21">
        <v>0</v>
      </c>
      <c r="L13" s="124">
        <f t="shared" si="0"/>
        <v>174767</v>
      </c>
    </row>
    <row r="14" spans="1:12" ht="15.95" customHeight="1">
      <c r="A14" s="125">
        <v>14020003</v>
      </c>
      <c r="B14" s="21" t="s">
        <v>238</v>
      </c>
      <c r="C14" s="123">
        <f>'11'!P9</f>
        <v>967498</v>
      </c>
      <c r="D14" s="123">
        <f>'11'!P10+'11'!P11</f>
        <v>167481</v>
      </c>
      <c r="E14" s="123">
        <f>'11'!P13</f>
        <v>104765</v>
      </c>
      <c r="F14" s="123">
        <f>'11'!P16</f>
        <v>244072</v>
      </c>
      <c r="G14" s="21">
        <v>0</v>
      </c>
      <c r="H14" s="21">
        <v>0</v>
      </c>
      <c r="I14" s="21">
        <v>0</v>
      </c>
      <c r="J14" s="123">
        <f>'11'!P29</f>
        <v>24303</v>
      </c>
      <c r="K14" s="21">
        <v>0</v>
      </c>
      <c r="L14" s="124">
        <f t="shared" si="0"/>
        <v>1508119</v>
      </c>
    </row>
    <row r="15" spans="1:12" ht="15.95" customHeight="1">
      <c r="A15" s="125">
        <v>14050001</v>
      </c>
      <c r="B15" s="21" t="s">
        <v>239</v>
      </c>
      <c r="C15" s="123">
        <f>'12'!P9</f>
        <v>28963</v>
      </c>
      <c r="D15" s="123">
        <f>'12'!P10+'12'!P11</f>
        <v>3828</v>
      </c>
      <c r="E15" s="123">
        <f>'12'!P13</f>
        <v>3060</v>
      </c>
      <c r="F15" s="123">
        <f>'12'!P16</f>
        <v>1917</v>
      </c>
      <c r="G15" s="21">
        <v>0</v>
      </c>
      <c r="H15" s="21">
        <v>0</v>
      </c>
      <c r="I15" s="21">
        <v>0</v>
      </c>
      <c r="J15" s="123">
        <f>'12'!P28</f>
        <v>0</v>
      </c>
      <c r="K15" s="21">
        <v>0</v>
      </c>
      <c r="L15" s="124">
        <f t="shared" si="0"/>
        <v>37768</v>
      </c>
    </row>
    <row r="16" spans="1:12" ht="15.95" customHeight="1">
      <c r="A16" s="125">
        <v>14050002</v>
      </c>
      <c r="B16" s="21" t="s">
        <v>240</v>
      </c>
      <c r="C16" s="123">
        <f>'13'!P9</f>
        <v>31244</v>
      </c>
      <c r="D16" s="123">
        <f>'13'!P10+'13'!P11</f>
        <v>7180</v>
      </c>
      <c r="E16" s="123">
        <f>'13'!P13</f>
        <v>3316</v>
      </c>
      <c r="F16" s="123">
        <f>'13'!P16</f>
        <v>1599</v>
      </c>
      <c r="G16" s="21">
        <v>0</v>
      </c>
      <c r="H16" s="21">
        <v>0</v>
      </c>
      <c r="I16" s="21">
        <v>0</v>
      </c>
      <c r="J16" s="123">
        <f>'13'!P28</f>
        <v>992</v>
      </c>
      <c r="K16" s="21">
        <v>0</v>
      </c>
      <c r="L16" s="124">
        <f t="shared" si="0"/>
        <v>44331</v>
      </c>
    </row>
    <row r="17" spans="1:12" ht="15.95" customHeight="1">
      <c r="A17" s="125">
        <v>14060001</v>
      </c>
      <c r="B17" s="21" t="s">
        <v>241</v>
      </c>
      <c r="C17" s="123">
        <f>'14'!P9</f>
        <v>67692</v>
      </c>
      <c r="D17" s="123">
        <f>'14'!P10+'14'!P11</f>
        <v>12367</v>
      </c>
      <c r="E17" s="123">
        <f>'14'!P13</f>
        <v>7329</v>
      </c>
      <c r="F17" s="123">
        <f>'14'!P16</f>
        <v>3218</v>
      </c>
      <c r="G17" s="21">
        <v>0</v>
      </c>
      <c r="H17" s="21">
        <v>0</v>
      </c>
      <c r="I17" s="21">
        <v>0</v>
      </c>
      <c r="J17" s="123">
        <f>'14'!P28</f>
        <v>0</v>
      </c>
      <c r="K17" s="21">
        <v>0</v>
      </c>
      <c r="L17" s="124">
        <f t="shared" si="0"/>
        <v>90606</v>
      </c>
    </row>
    <row r="18" spans="1:12" ht="15.95" customHeight="1">
      <c r="A18" s="125">
        <v>15010001</v>
      </c>
      <c r="B18" s="21" t="s">
        <v>242</v>
      </c>
      <c r="C18" s="123">
        <f>'15'!P9</f>
        <v>178671</v>
      </c>
      <c r="D18" s="123">
        <f>'15'!P10+'15'!P11</f>
        <v>36934</v>
      </c>
      <c r="E18" s="123">
        <f>'15'!P13</f>
        <v>19148</v>
      </c>
      <c r="F18" s="123">
        <f>'15'!P16</f>
        <v>35253</v>
      </c>
      <c r="G18" s="123">
        <f>'15'!P29</f>
        <v>1148185</v>
      </c>
      <c r="H18" s="21">
        <v>0</v>
      </c>
      <c r="I18" s="21">
        <v>0</v>
      </c>
      <c r="J18" s="123">
        <f>'15'!P32</f>
        <v>860</v>
      </c>
      <c r="K18" s="21">
        <v>0</v>
      </c>
      <c r="L18" s="124">
        <f t="shared" si="0"/>
        <v>1419051</v>
      </c>
    </row>
    <row r="19" spans="1:12" ht="15.95" customHeight="1">
      <c r="A19" s="125">
        <v>16010001</v>
      </c>
      <c r="B19" s="21" t="s">
        <v>243</v>
      </c>
      <c r="C19" s="123">
        <f>'16'!P12</f>
        <v>299458</v>
      </c>
      <c r="D19" s="123">
        <f>'16'!P13+'16'!P14</f>
        <v>68642</v>
      </c>
      <c r="E19" s="123">
        <f>'16'!P16</f>
        <v>32258</v>
      </c>
      <c r="F19" s="123">
        <f>'16'!P19</f>
        <v>94015</v>
      </c>
      <c r="G19" s="123">
        <f>'16'!P32</f>
        <v>336894</v>
      </c>
      <c r="H19" s="21">
        <v>0</v>
      </c>
      <c r="I19" s="123">
        <f>'16'!P37</f>
        <v>49205</v>
      </c>
      <c r="J19" s="123">
        <f>'16'!P41</f>
        <v>1378</v>
      </c>
      <c r="K19" s="123">
        <f>'16'!P45</f>
        <v>519698</v>
      </c>
      <c r="L19" s="124">
        <f t="shared" si="0"/>
        <v>1401548</v>
      </c>
    </row>
    <row r="20" spans="1:12" ht="15.95" customHeight="1">
      <c r="A20" s="125">
        <v>17010001</v>
      </c>
      <c r="B20" s="21" t="s">
        <v>244</v>
      </c>
      <c r="C20" s="123">
        <f>'17'!P9</f>
        <v>216353</v>
      </c>
      <c r="D20" s="123">
        <f>'17'!P10+'17'!P11</f>
        <v>41643</v>
      </c>
      <c r="E20" s="123">
        <f>'17'!P13</f>
        <v>23220</v>
      </c>
      <c r="F20" s="123">
        <f>'17'!P16</f>
        <v>73220</v>
      </c>
      <c r="G20" s="123">
        <f>'17'!P28</f>
        <v>4549027</v>
      </c>
      <c r="H20" s="123">
        <v>0</v>
      </c>
      <c r="I20" s="21">
        <v>0</v>
      </c>
      <c r="J20" s="123">
        <f>'17'!P34</f>
        <v>1449</v>
      </c>
      <c r="K20" s="21">
        <v>0</v>
      </c>
      <c r="L20" s="124">
        <f t="shared" si="0"/>
        <v>4904912</v>
      </c>
    </row>
    <row r="21" spans="1:12" ht="15.95" customHeight="1">
      <c r="A21" s="125">
        <v>18010001</v>
      </c>
      <c r="B21" s="21" t="s">
        <v>245</v>
      </c>
      <c r="C21" s="123">
        <f>'18'!P9</f>
        <v>199244</v>
      </c>
      <c r="D21" s="123">
        <f>'18'!P10+'18'!P11</f>
        <v>48276</v>
      </c>
      <c r="E21" s="123">
        <f>'18'!P13</f>
        <v>21922</v>
      </c>
      <c r="F21" s="123">
        <f>'18'!P16</f>
        <v>204600</v>
      </c>
      <c r="G21" s="123">
        <f>'18'!P29</f>
        <v>180000</v>
      </c>
      <c r="H21" s="21">
        <v>0</v>
      </c>
      <c r="I21" s="21">
        <v>0</v>
      </c>
      <c r="J21" s="123">
        <f>'18'!P33</f>
        <v>556590</v>
      </c>
      <c r="K21" s="21">
        <v>0</v>
      </c>
      <c r="L21" s="124">
        <f t="shared" si="0"/>
        <v>1210632</v>
      </c>
    </row>
    <row r="22" spans="1:12" ht="15.95" customHeight="1">
      <c r="A22" s="125">
        <v>19010001</v>
      </c>
      <c r="B22" s="21" t="s">
        <v>246</v>
      </c>
      <c r="C22" s="123">
        <f>'19'!P9</f>
        <v>488262</v>
      </c>
      <c r="D22" s="123">
        <f>'19'!P10+'19'!P11</f>
        <v>104473</v>
      </c>
      <c r="E22" s="123">
        <f>'19'!P13</f>
        <v>53461</v>
      </c>
      <c r="F22" s="123">
        <f>'19'!P16</f>
        <v>77349</v>
      </c>
      <c r="G22" s="123">
        <f>'19'!P28</f>
        <v>1864944</v>
      </c>
      <c r="H22" s="21">
        <v>0</v>
      </c>
      <c r="I22" s="21">
        <v>0</v>
      </c>
      <c r="J22" s="123">
        <f>'19'!P34</f>
        <v>39865</v>
      </c>
      <c r="K22" s="21">
        <v>0</v>
      </c>
      <c r="L22" s="124">
        <f t="shared" si="0"/>
        <v>2628354</v>
      </c>
    </row>
    <row r="23" spans="1:12" ht="15.95" customHeight="1">
      <c r="A23" s="125">
        <v>20010001</v>
      </c>
      <c r="B23" s="21" t="s">
        <v>247</v>
      </c>
      <c r="C23" s="123">
        <f>'20'!P9</f>
        <v>260805</v>
      </c>
      <c r="D23" s="123">
        <f>'20'!P10+'20'!P11</f>
        <v>43450</v>
      </c>
      <c r="E23" s="123">
        <f>'20'!P13</f>
        <v>27754</v>
      </c>
      <c r="F23" s="123">
        <f>'20'!P16</f>
        <v>84697</v>
      </c>
      <c r="G23" s="123">
        <f>'20'!P30</f>
        <v>1242593</v>
      </c>
      <c r="H23" s="123">
        <v>0</v>
      </c>
      <c r="I23" s="123">
        <f>'20'!P41</f>
        <v>2415</v>
      </c>
      <c r="J23" s="123">
        <f>'20'!P44</f>
        <v>68348</v>
      </c>
      <c r="K23" s="123">
        <f>'20'!P48</f>
        <v>71318</v>
      </c>
      <c r="L23" s="124">
        <f t="shared" si="0"/>
        <v>1801380</v>
      </c>
    </row>
    <row r="24" spans="1:12" ht="15.95" customHeight="1">
      <c r="A24" s="125">
        <v>20020002</v>
      </c>
      <c r="B24" s="21" t="s">
        <v>394</v>
      </c>
      <c r="C24" s="123">
        <f>'21'!P9</f>
        <v>845105</v>
      </c>
      <c r="D24" s="123">
        <f>'21'!P10+'21'!P11</f>
        <v>185004</v>
      </c>
      <c r="E24" s="123">
        <f>'21'!P13</f>
        <v>92960</v>
      </c>
      <c r="F24" s="123">
        <f>'21'!P16</f>
        <v>171154</v>
      </c>
      <c r="G24" s="21">
        <v>0</v>
      </c>
      <c r="H24" s="21">
        <v>0</v>
      </c>
      <c r="I24" s="21">
        <v>0</v>
      </c>
      <c r="J24" s="123">
        <f>'21'!P28</f>
        <v>26809</v>
      </c>
      <c r="K24" s="21">
        <v>0</v>
      </c>
      <c r="L24" s="124">
        <f t="shared" si="0"/>
        <v>1321032</v>
      </c>
    </row>
    <row r="25" spans="1:12" ht="15.95" customHeight="1">
      <c r="A25" s="125">
        <v>20020003</v>
      </c>
      <c r="B25" s="21" t="s">
        <v>395</v>
      </c>
      <c r="C25" s="123">
        <f>'22'!P9</f>
        <v>836326</v>
      </c>
      <c r="D25" s="123">
        <f>'22'!P10+'22'!P11</f>
        <v>201794</v>
      </c>
      <c r="E25" s="123">
        <f>'22'!P13</f>
        <v>89863</v>
      </c>
      <c r="F25" s="123">
        <f>'22'!P16</f>
        <v>212399</v>
      </c>
      <c r="G25" s="21">
        <v>0</v>
      </c>
      <c r="H25" s="21">
        <v>0</v>
      </c>
      <c r="I25" s="21">
        <v>0</v>
      </c>
      <c r="J25" s="123">
        <f>'22'!P28</f>
        <v>9938</v>
      </c>
      <c r="K25" s="21">
        <v>0</v>
      </c>
      <c r="L25" s="124">
        <f t="shared" si="0"/>
        <v>1350320</v>
      </c>
    </row>
    <row r="26" spans="1:12" ht="15.95" customHeight="1">
      <c r="A26" s="125">
        <v>20020004</v>
      </c>
      <c r="B26" s="21" t="s">
        <v>396</v>
      </c>
      <c r="C26" s="123">
        <f>'23'!P9</f>
        <v>689970</v>
      </c>
      <c r="D26" s="123">
        <f>'23'!P10+'23'!P11</f>
        <v>145703</v>
      </c>
      <c r="E26" s="123">
        <f>'23'!P13</f>
        <v>74198</v>
      </c>
      <c r="F26" s="123">
        <f>'23'!P16</f>
        <v>120915</v>
      </c>
      <c r="G26" s="21">
        <v>0</v>
      </c>
      <c r="H26" s="21">
        <v>0</v>
      </c>
      <c r="I26" s="21">
        <v>0</v>
      </c>
      <c r="J26" s="123">
        <f>'23'!P29</f>
        <v>36837</v>
      </c>
      <c r="K26" s="21">
        <v>0</v>
      </c>
      <c r="L26" s="124">
        <f t="shared" si="0"/>
        <v>1067623</v>
      </c>
    </row>
    <row r="27" spans="1:12" ht="15.95" customHeight="1">
      <c r="A27" s="125">
        <v>20030001</v>
      </c>
      <c r="B27" s="21" t="s">
        <v>397</v>
      </c>
      <c r="C27" s="123">
        <f>'24'!P9</f>
        <v>834984</v>
      </c>
      <c r="D27" s="123">
        <f>'24'!P10+'24'!P11</f>
        <v>175466</v>
      </c>
      <c r="E27" s="123">
        <f>'24'!P13</f>
        <v>90385</v>
      </c>
      <c r="F27" s="123">
        <f>'24'!P16</f>
        <v>97035</v>
      </c>
      <c r="G27" s="21">
        <v>0</v>
      </c>
      <c r="H27" s="21">
        <v>0</v>
      </c>
      <c r="I27" s="21">
        <v>0</v>
      </c>
      <c r="J27" s="123">
        <f>'24'!P28</f>
        <v>4847</v>
      </c>
      <c r="K27" s="21">
        <v>0</v>
      </c>
      <c r="L27" s="124">
        <f t="shared" si="0"/>
        <v>1202717</v>
      </c>
    </row>
    <row r="28" spans="1:12" ht="15.95" customHeight="1">
      <c r="A28" s="125">
        <v>20030002</v>
      </c>
      <c r="B28" s="21" t="s">
        <v>398</v>
      </c>
      <c r="C28" s="123">
        <f>'25'!P9</f>
        <v>1792429</v>
      </c>
      <c r="D28" s="123">
        <f>'25'!P10+'25'!P11</f>
        <v>385018</v>
      </c>
      <c r="E28" s="123">
        <f>'25'!P13</f>
        <v>195651</v>
      </c>
      <c r="F28" s="123">
        <f>'25'!P16</f>
        <v>195033</v>
      </c>
      <c r="G28" s="21">
        <v>0</v>
      </c>
      <c r="H28" s="21">
        <v>0</v>
      </c>
      <c r="I28" s="21">
        <v>0</v>
      </c>
      <c r="J28" s="123">
        <f>'25'!P28</f>
        <v>25098</v>
      </c>
      <c r="K28" s="21">
        <v>0</v>
      </c>
      <c r="L28" s="124">
        <f t="shared" si="0"/>
        <v>2593229</v>
      </c>
    </row>
    <row r="29" spans="1:12" ht="15.95" customHeight="1">
      <c r="A29" s="125">
        <v>20030003</v>
      </c>
      <c r="B29" s="21" t="s">
        <v>399</v>
      </c>
      <c r="C29" s="123">
        <f>'26'!P9</f>
        <v>509374</v>
      </c>
      <c r="D29" s="123">
        <f>'26'!P10+'26'!P11</f>
        <v>108817</v>
      </c>
      <c r="E29" s="123">
        <f>'26'!P13</f>
        <v>55452</v>
      </c>
      <c r="F29" s="123">
        <f>'26'!P16</f>
        <v>56603</v>
      </c>
      <c r="G29" s="21">
        <v>0</v>
      </c>
      <c r="H29" s="21">
        <v>0</v>
      </c>
      <c r="I29" s="21">
        <v>0</v>
      </c>
      <c r="J29" s="123">
        <f>'26'!P28</f>
        <v>19884</v>
      </c>
      <c r="K29" s="21">
        <v>0</v>
      </c>
      <c r="L29" s="124">
        <f t="shared" si="0"/>
        <v>750130</v>
      </c>
    </row>
    <row r="30" spans="1:12" ht="15.95" customHeight="1">
      <c r="A30" s="125">
        <v>20030004</v>
      </c>
      <c r="B30" s="21" t="s">
        <v>400</v>
      </c>
      <c r="C30" s="123">
        <f>'27'!P9</f>
        <v>642189</v>
      </c>
      <c r="D30" s="123">
        <f>'27'!P10+'27'!P11</f>
        <v>132235</v>
      </c>
      <c r="E30" s="123">
        <f>'27'!P13</f>
        <v>70649</v>
      </c>
      <c r="F30" s="123">
        <f>'27'!P16</f>
        <v>60529</v>
      </c>
      <c r="G30" s="21">
        <v>0</v>
      </c>
      <c r="H30" s="21">
        <v>0</v>
      </c>
      <c r="I30" s="21">
        <v>0</v>
      </c>
      <c r="J30" s="123">
        <f>'27'!P28</f>
        <v>16742</v>
      </c>
      <c r="K30" s="21">
        <v>0</v>
      </c>
      <c r="L30" s="124">
        <f t="shared" si="0"/>
        <v>922344</v>
      </c>
    </row>
    <row r="31" spans="1:12" ht="15.95" customHeight="1">
      <c r="A31" s="125">
        <v>20030005</v>
      </c>
      <c r="B31" s="21" t="s">
        <v>401</v>
      </c>
      <c r="C31" s="123">
        <f>'28'!P9</f>
        <v>765133</v>
      </c>
      <c r="D31" s="123">
        <f>'28'!P10+'28'!P11</f>
        <v>165961</v>
      </c>
      <c r="E31" s="123">
        <f>'28'!P13</f>
        <v>86203</v>
      </c>
      <c r="F31" s="123">
        <f>'28'!P16</f>
        <v>93363</v>
      </c>
      <c r="G31" s="21">
        <v>0</v>
      </c>
      <c r="H31" s="21">
        <v>0</v>
      </c>
      <c r="I31" s="21">
        <v>0</v>
      </c>
      <c r="J31" s="123">
        <f>'28'!P28</f>
        <v>29917</v>
      </c>
      <c r="K31" s="21">
        <v>0</v>
      </c>
      <c r="L31" s="124">
        <f t="shared" si="0"/>
        <v>1140577</v>
      </c>
    </row>
    <row r="32" spans="1:12" ht="15.95" customHeight="1">
      <c r="A32" s="125">
        <v>20030006</v>
      </c>
      <c r="B32" s="21" t="s">
        <v>402</v>
      </c>
      <c r="C32" s="123">
        <f>'29'!P9</f>
        <v>298291</v>
      </c>
      <c r="D32" s="123">
        <f>'29'!P10+'29'!P11</f>
        <v>68326</v>
      </c>
      <c r="E32" s="123">
        <f>'29'!P13</f>
        <v>33120</v>
      </c>
      <c r="F32" s="123">
        <f>'29'!P16</f>
        <v>46663</v>
      </c>
      <c r="G32" s="21">
        <v>0</v>
      </c>
      <c r="H32" s="21">
        <v>0</v>
      </c>
      <c r="I32" s="21">
        <v>0</v>
      </c>
      <c r="J32" s="123">
        <f>'29'!P28</f>
        <v>7982</v>
      </c>
      <c r="K32" s="21">
        <v>0</v>
      </c>
      <c r="L32" s="124">
        <f t="shared" si="0"/>
        <v>454382</v>
      </c>
    </row>
    <row r="33" spans="1:12" ht="15.95" customHeight="1">
      <c r="A33" s="125">
        <v>20030007</v>
      </c>
      <c r="B33" s="21" t="s">
        <v>403</v>
      </c>
      <c r="C33" s="123">
        <f>'30'!P9</f>
        <v>461567</v>
      </c>
      <c r="D33" s="123">
        <f>'30'!P10+'30'!P11</f>
        <v>107803</v>
      </c>
      <c r="E33" s="123">
        <f>'30'!P13</f>
        <v>49165</v>
      </c>
      <c r="F33" s="123">
        <f>'30'!P16</f>
        <v>62273</v>
      </c>
      <c r="G33" s="21">
        <v>0</v>
      </c>
      <c r="H33" s="21">
        <v>0</v>
      </c>
      <c r="I33" s="21">
        <v>0</v>
      </c>
      <c r="J33" s="123">
        <f>'30'!P28</f>
        <v>4899</v>
      </c>
      <c r="K33" s="21">
        <v>0</v>
      </c>
      <c r="L33" s="124">
        <f t="shared" si="0"/>
        <v>685707</v>
      </c>
    </row>
    <row r="34" spans="1:12" ht="15.95" customHeight="1">
      <c r="A34" s="125">
        <v>21010001</v>
      </c>
      <c r="B34" s="21" t="s">
        <v>257</v>
      </c>
      <c r="C34" s="123">
        <f>'31'!P9</f>
        <v>203265</v>
      </c>
      <c r="D34" s="123">
        <f>'31'!P10+'31'!P11</f>
        <v>61684</v>
      </c>
      <c r="E34" s="123">
        <f>'31'!P13</f>
        <v>21726</v>
      </c>
      <c r="F34" s="123">
        <f>'31'!P16</f>
        <v>47074</v>
      </c>
      <c r="G34" s="123">
        <f>'31'!P28</f>
        <v>1099835</v>
      </c>
      <c r="H34" s="21">
        <v>0</v>
      </c>
      <c r="I34" s="21">
        <v>0</v>
      </c>
      <c r="J34" s="123">
        <f>'31'!P31</f>
        <v>2601</v>
      </c>
      <c r="K34" s="21">
        <v>0</v>
      </c>
      <c r="L34" s="124">
        <f t="shared" si="0"/>
        <v>1436185</v>
      </c>
    </row>
    <row r="35" spans="1:12" ht="15.95" customHeight="1">
      <c r="A35" s="125">
        <v>22010001</v>
      </c>
      <c r="B35" s="21" t="s">
        <v>258</v>
      </c>
      <c r="C35" s="123">
        <f>'32'!P9</f>
        <v>84299</v>
      </c>
      <c r="D35" s="123">
        <f>'32'!P10+'32'!P11</f>
        <v>20700</v>
      </c>
      <c r="E35" s="123">
        <f>'32'!P13</f>
        <v>9098</v>
      </c>
      <c r="F35" s="123">
        <f>'32'!P16</f>
        <v>13680</v>
      </c>
      <c r="G35" s="21">
        <v>0</v>
      </c>
      <c r="H35" s="21">
        <v>0</v>
      </c>
      <c r="I35" s="21">
        <v>0</v>
      </c>
      <c r="J35" s="123">
        <f>'32'!P28</f>
        <v>0</v>
      </c>
      <c r="K35" s="21">
        <v>0</v>
      </c>
      <c r="L35" s="124">
        <f t="shared" si="0"/>
        <v>127777</v>
      </c>
    </row>
    <row r="36" spans="1:12" ht="15.95" customHeight="1">
      <c r="A36" s="125">
        <v>23010001</v>
      </c>
      <c r="B36" s="21" t="s">
        <v>259</v>
      </c>
      <c r="C36" s="123">
        <f>'33'!P9</f>
        <v>176061</v>
      </c>
      <c r="D36" s="123">
        <f>'33'!P10+'33'!P11</f>
        <v>47188</v>
      </c>
      <c r="E36" s="123">
        <f>'33'!P13</f>
        <v>20192</v>
      </c>
      <c r="F36" s="123">
        <f>'33'!P16</f>
        <v>52881</v>
      </c>
      <c r="G36" s="123">
        <f>'33'!P28</f>
        <v>22344</v>
      </c>
      <c r="H36" s="21">
        <v>0</v>
      </c>
      <c r="I36" s="21">
        <v>0</v>
      </c>
      <c r="J36" s="123">
        <f>'33'!P32</f>
        <v>34373.199999999997</v>
      </c>
      <c r="K36" s="21">
        <v>0</v>
      </c>
      <c r="L36" s="124">
        <f t="shared" si="0"/>
        <v>353039.2</v>
      </c>
    </row>
    <row r="37" spans="1:12" ht="15.95" customHeight="1">
      <c r="A37" s="125">
        <v>24010001</v>
      </c>
      <c r="B37" s="21" t="s">
        <v>260</v>
      </c>
      <c r="C37" s="123">
        <f>'34'!P9</f>
        <v>448239</v>
      </c>
      <c r="D37" s="123">
        <f>'34'!P10+'34'!P11</f>
        <v>68465</v>
      </c>
      <c r="E37" s="123">
        <f>'34'!P13</f>
        <v>47717</v>
      </c>
      <c r="F37" s="123">
        <f>'34'!P16</f>
        <v>99827</v>
      </c>
      <c r="G37" s="21">
        <v>0</v>
      </c>
      <c r="H37" s="21">
        <v>0</v>
      </c>
      <c r="I37" s="21">
        <v>0</v>
      </c>
      <c r="J37" s="123">
        <f>'34'!P28</f>
        <v>9744</v>
      </c>
      <c r="K37" s="21">
        <v>0</v>
      </c>
      <c r="L37" s="124">
        <f t="shared" si="0"/>
        <v>673992</v>
      </c>
    </row>
    <row r="38" spans="1:12" ht="15.95" customHeight="1">
      <c r="A38" s="125">
        <v>26010001</v>
      </c>
      <c r="B38" s="21" t="s">
        <v>261</v>
      </c>
      <c r="C38" s="123">
        <f>'35'!P9</f>
        <v>52748</v>
      </c>
      <c r="D38" s="123">
        <f>'35'!P10+'35'!P11</f>
        <v>8512</v>
      </c>
      <c r="E38" s="123">
        <f>'35'!P13</f>
        <v>6341</v>
      </c>
      <c r="F38" s="123">
        <f>'35'!P16</f>
        <v>14539</v>
      </c>
      <c r="G38" s="123">
        <v>0</v>
      </c>
      <c r="H38" s="21">
        <v>0</v>
      </c>
      <c r="I38" s="21">
        <v>0</v>
      </c>
      <c r="J38" s="123">
        <f>'35'!P28</f>
        <v>927</v>
      </c>
      <c r="K38" s="21">
        <v>0</v>
      </c>
      <c r="L38" s="124">
        <f t="shared" si="0"/>
        <v>83067</v>
      </c>
    </row>
    <row r="39" spans="1:12" ht="15.95" customHeight="1">
      <c r="A39" s="125">
        <v>27010001</v>
      </c>
      <c r="B39" s="21" t="s">
        <v>262</v>
      </c>
      <c r="C39" s="123">
        <f>'36'!P9</f>
        <v>381531</v>
      </c>
      <c r="D39" s="123">
        <f>'36'!P10+'36'!P11</f>
        <v>55676</v>
      </c>
      <c r="E39" s="123">
        <f>'36'!P13</f>
        <v>43787</v>
      </c>
      <c r="F39" s="123">
        <f>'36'!P16</f>
        <v>71228</v>
      </c>
      <c r="G39" s="21">
        <v>0</v>
      </c>
      <c r="H39" s="21">
        <v>0</v>
      </c>
      <c r="I39" s="21">
        <v>0</v>
      </c>
      <c r="J39" s="123">
        <f>'36'!P28</f>
        <v>0</v>
      </c>
      <c r="K39" s="21">
        <v>0</v>
      </c>
      <c r="L39" s="124">
        <f t="shared" si="0"/>
        <v>552222</v>
      </c>
    </row>
    <row r="40" spans="1:12" ht="15.95" customHeight="1">
      <c r="A40" s="125">
        <v>28010001</v>
      </c>
      <c r="B40" s="21" t="s">
        <v>263</v>
      </c>
      <c r="C40" s="123">
        <f>'37'!P9</f>
        <v>351174</v>
      </c>
      <c r="D40" s="123">
        <f>'37'!P10+'37'!P11</f>
        <v>61884</v>
      </c>
      <c r="E40" s="123">
        <f>'37'!P13</f>
        <v>37485</v>
      </c>
      <c r="F40" s="123">
        <f>'37'!P16</f>
        <v>25308</v>
      </c>
      <c r="G40" s="123">
        <v>0</v>
      </c>
      <c r="H40" s="21">
        <v>0</v>
      </c>
      <c r="I40" s="21">
        <v>0</v>
      </c>
      <c r="J40" s="123">
        <f>'37'!P28</f>
        <v>989</v>
      </c>
      <c r="K40" s="21">
        <v>0</v>
      </c>
      <c r="L40" s="124">
        <f t="shared" si="0"/>
        <v>476840</v>
      </c>
    </row>
    <row r="41" spans="1:12" s="40" customFormat="1" ht="15.95" customHeight="1">
      <c r="A41" s="75"/>
      <c r="B41" s="129" t="s">
        <v>415</v>
      </c>
      <c r="C41" s="130">
        <f>SUM(C5:C40)</f>
        <v>17330794</v>
      </c>
      <c r="D41" s="130">
        <f t="shared" ref="D41:K41" si="1">SUM(D5:D40)</f>
        <v>3705843</v>
      </c>
      <c r="E41" s="130">
        <f t="shared" si="1"/>
        <v>2072125</v>
      </c>
      <c r="F41" s="130">
        <f t="shared" si="1"/>
        <v>3945194</v>
      </c>
      <c r="G41" s="130">
        <f t="shared" si="1"/>
        <v>11254222</v>
      </c>
      <c r="H41" s="130">
        <f t="shared" si="1"/>
        <v>400000</v>
      </c>
      <c r="I41" s="130">
        <f t="shared" si="1"/>
        <v>51620</v>
      </c>
      <c r="J41" s="130">
        <f t="shared" si="1"/>
        <v>1108166.2</v>
      </c>
      <c r="K41" s="130">
        <f t="shared" si="1"/>
        <v>591016</v>
      </c>
      <c r="L41" s="130">
        <f>SUM(L5:L40)</f>
        <v>40458980.200000003</v>
      </c>
    </row>
    <row r="42" spans="1:12" ht="18" customHeight="1">
      <c r="B42" t="s">
        <v>416</v>
      </c>
      <c r="L42" s="88">
        <f>Rashodi!N9</f>
        <v>609613</v>
      </c>
    </row>
    <row r="43" spans="1:12" ht="18" customHeight="1">
      <c r="B43" t="s">
        <v>437</v>
      </c>
      <c r="L43" s="88">
        <f>Uvod!F42</f>
        <v>985077.79999999702</v>
      </c>
    </row>
    <row r="44" spans="1:12" ht="18" customHeight="1">
      <c r="A44" s="126"/>
      <c r="B44" s="128" t="s">
        <v>415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33">
        <f>L41+L42+L43</f>
        <v>42053671</v>
      </c>
    </row>
  </sheetData>
  <mergeCells count="1">
    <mergeCell ref="A2:L2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67" orientation="landscape" r:id="rId1"/>
  <headerFooter alignWithMargins="0">
    <oddFooter>&amp;R&amp;P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2:I119"/>
  <sheetViews>
    <sheetView topLeftCell="A73" zoomScaleNormal="100" zoomScaleSheetLayoutView="100" workbookViewId="0">
      <selection activeCell="U47" sqref="U47"/>
    </sheetView>
  </sheetViews>
  <sheetFormatPr defaultRowHeight="12.75"/>
  <cols>
    <col min="1" max="1" width="6.140625" style="419" customWidth="1"/>
    <col min="2" max="2" width="6.85546875" customWidth="1"/>
    <col min="3" max="3" width="11.5703125" customWidth="1"/>
    <col min="4" max="4" width="74.85546875" customWidth="1"/>
    <col min="5" max="6" width="17.7109375" customWidth="1"/>
    <col min="7" max="7" width="8.85546875" customWidth="1"/>
  </cols>
  <sheetData>
    <row r="2" spans="2:9" ht="15">
      <c r="B2" s="643" t="s">
        <v>822</v>
      </c>
      <c r="C2" s="562"/>
      <c r="D2" s="562"/>
      <c r="E2" s="562"/>
      <c r="F2" s="562"/>
      <c r="G2" s="562"/>
    </row>
    <row r="3" spans="2:9" ht="15">
      <c r="B3" s="138"/>
      <c r="C3" s="140"/>
      <c r="D3" s="139"/>
      <c r="E3" s="139"/>
      <c r="F3" s="139"/>
    </row>
    <row r="4" spans="2:9">
      <c r="B4" s="141"/>
      <c r="C4" s="141"/>
      <c r="D4" s="142"/>
      <c r="E4" s="143"/>
      <c r="F4" s="143"/>
    </row>
    <row r="5" spans="2:9" ht="66" customHeight="1">
      <c r="B5" s="144" t="s">
        <v>264</v>
      </c>
      <c r="C5" s="145" t="s">
        <v>439</v>
      </c>
      <c r="D5" s="145" t="s">
        <v>440</v>
      </c>
      <c r="E5" s="146" t="s">
        <v>620</v>
      </c>
      <c r="F5" s="146" t="s">
        <v>823</v>
      </c>
      <c r="G5" s="146" t="s">
        <v>55</v>
      </c>
    </row>
    <row r="6" spans="2:9">
      <c r="B6" s="147"/>
      <c r="C6" s="148">
        <v>1</v>
      </c>
      <c r="D6" s="148">
        <v>2</v>
      </c>
      <c r="E6" s="149">
        <v>3</v>
      </c>
      <c r="F6" s="149">
        <v>4</v>
      </c>
      <c r="G6" s="240">
        <v>5</v>
      </c>
    </row>
    <row r="7" spans="2:9">
      <c r="B7" s="490">
        <v>1</v>
      </c>
      <c r="C7" s="491"/>
      <c r="D7" s="491" t="s">
        <v>54</v>
      </c>
      <c r="E7" s="492">
        <f>E8+E17+E23+E30+E40+E47+E54+E61+E68+E77</f>
        <v>42000880</v>
      </c>
      <c r="F7" s="492">
        <f>F8+F17+F23+F30+F40+F47+F54+F61+F68+F77</f>
        <v>41068593</v>
      </c>
      <c r="G7" s="493">
        <f>IF(E7=0,"",F7/E7*100)</f>
        <v>97.780315555293129</v>
      </c>
      <c r="I7" s="65"/>
    </row>
    <row r="8" spans="2:9">
      <c r="B8" s="490">
        <v>2</v>
      </c>
      <c r="C8" s="494" t="s">
        <v>81</v>
      </c>
      <c r="D8" s="495" t="s">
        <v>58</v>
      </c>
      <c r="E8" s="492">
        <f>SUM(E9:E16)</f>
        <v>5860020</v>
      </c>
      <c r="F8" s="492">
        <f>SUM(F9:F16)</f>
        <v>5401130</v>
      </c>
      <c r="G8" s="496">
        <f>IF(E8=0,"",F8/E8*100)</f>
        <v>92.169139354473202</v>
      </c>
    </row>
    <row r="9" spans="2:9" ht="14.1" customHeight="1">
      <c r="B9" s="147">
        <v>3</v>
      </c>
      <c r="C9" s="150" t="s">
        <v>441</v>
      </c>
      <c r="D9" s="151" t="s">
        <v>59</v>
      </c>
      <c r="E9" s="120">
        <v>5057950</v>
      </c>
      <c r="F9" s="120">
        <v>4628996</v>
      </c>
      <c r="G9" s="152">
        <f>IF(E9=0,"",F9/E9*100)</f>
        <v>91.51921232910567</v>
      </c>
    </row>
    <row r="10" spans="2:9" ht="14.1" customHeight="1">
      <c r="B10" s="147">
        <v>4</v>
      </c>
      <c r="C10" s="150" t="s">
        <v>442</v>
      </c>
      <c r="D10" s="151" t="s">
        <v>443</v>
      </c>
      <c r="E10" s="120">
        <v>0</v>
      </c>
      <c r="F10" s="120">
        <v>0</v>
      </c>
      <c r="G10" s="152" t="str">
        <f t="shared" ref="G10:G73" si="0">IF(E10=0,"",F10/E10*100)</f>
        <v/>
      </c>
    </row>
    <row r="11" spans="2:9" ht="14.1" customHeight="1">
      <c r="B11" s="147">
        <v>5</v>
      </c>
      <c r="C11" s="150" t="s">
        <v>444</v>
      </c>
      <c r="D11" s="151" t="s">
        <v>445</v>
      </c>
      <c r="E11" s="120">
        <v>802070</v>
      </c>
      <c r="F11" s="120">
        <v>772134</v>
      </c>
      <c r="G11" s="152">
        <f t="shared" si="0"/>
        <v>96.267657436383359</v>
      </c>
    </row>
    <row r="12" spans="2:9" ht="14.1" customHeight="1">
      <c r="B12" s="147">
        <v>6</v>
      </c>
      <c r="C12" s="150" t="s">
        <v>446</v>
      </c>
      <c r="D12" s="151" t="s">
        <v>447</v>
      </c>
      <c r="E12" s="120">
        <v>0</v>
      </c>
      <c r="F12" s="120">
        <v>0</v>
      </c>
      <c r="G12" s="152" t="str">
        <f t="shared" si="0"/>
        <v/>
      </c>
    </row>
    <row r="13" spans="2:9" ht="14.1" customHeight="1">
      <c r="B13" s="147">
        <v>7</v>
      </c>
      <c r="C13" s="150" t="s">
        <v>448</v>
      </c>
      <c r="D13" s="151" t="s">
        <v>449</v>
      </c>
      <c r="E13" s="120">
        <v>0</v>
      </c>
      <c r="F13" s="120">
        <v>0</v>
      </c>
      <c r="G13" s="152" t="str">
        <f t="shared" si="0"/>
        <v/>
      </c>
    </row>
    <row r="14" spans="2:9" ht="14.1" customHeight="1">
      <c r="B14" s="147">
        <v>8</v>
      </c>
      <c r="C14" s="150" t="s">
        <v>450</v>
      </c>
      <c r="D14" s="151" t="s">
        <v>451</v>
      </c>
      <c r="E14" s="120">
        <v>0</v>
      </c>
      <c r="F14" s="120">
        <v>0</v>
      </c>
      <c r="G14" s="152" t="str">
        <f t="shared" si="0"/>
        <v/>
      </c>
    </row>
    <row r="15" spans="2:9" ht="14.1" customHeight="1">
      <c r="B15" s="147">
        <v>9</v>
      </c>
      <c r="C15" s="150" t="s">
        <v>452</v>
      </c>
      <c r="D15" s="151" t="s">
        <v>453</v>
      </c>
      <c r="E15" s="120">
        <v>0</v>
      </c>
      <c r="F15" s="120">
        <v>0</v>
      </c>
      <c r="G15" s="152" t="str">
        <f t="shared" si="0"/>
        <v/>
      </c>
    </row>
    <row r="16" spans="2:9" ht="14.1" customHeight="1">
      <c r="B16" s="147">
        <v>10</v>
      </c>
      <c r="C16" s="150" t="s">
        <v>454</v>
      </c>
      <c r="D16" s="151" t="s">
        <v>60</v>
      </c>
      <c r="E16" s="120">
        <v>0</v>
      </c>
      <c r="F16" s="120">
        <v>0</v>
      </c>
      <c r="G16" s="152" t="str">
        <f t="shared" si="0"/>
        <v/>
      </c>
    </row>
    <row r="17" spans="2:7" ht="14.1" customHeight="1">
      <c r="B17" s="490">
        <v>11</v>
      </c>
      <c r="C17" s="494" t="s">
        <v>132</v>
      </c>
      <c r="D17" s="495" t="s">
        <v>61</v>
      </c>
      <c r="E17" s="492">
        <f>SUM(E18:E22)</f>
        <v>0</v>
      </c>
      <c r="F17" s="492">
        <f>SUM(F18:F22)</f>
        <v>0</v>
      </c>
      <c r="G17" s="496" t="str">
        <f t="shared" si="0"/>
        <v/>
      </c>
    </row>
    <row r="18" spans="2:7" ht="14.1" customHeight="1">
      <c r="B18" s="147">
        <v>12</v>
      </c>
      <c r="C18" s="150" t="s">
        <v>455</v>
      </c>
      <c r="D18" s="151" t="s">
        <v>62</v>
      </c>
      <c r="E18" s="120">
        <v>0</v>
      </c>
      <c r="F18" s="120">
        <v>0</v>
      </c>
      <c r="G18" s="152" t="str">
        <f t="shared" si="0"/>
        <v/>
      </c>
    </row>
    <row r="19" spans="2:7" ht="14.1" customHeight="1">
      <c r="B19" s="147">
        <v>13</v>
      </c>
      <c r="C19" s="150" t="s">
        <v>456</v>
      </c>
      <c r="D19" s="151" t="s">
        <v>63</v>
      </c>
      <c r="E19" s="120">
        <v>0</v>
      </c>
      <c r="F19" s="120">
        <v>0</v>
      </c>
      <c r="G19" s="152" t="str">
        <f t="shared" si="0"/>
        <v/>
      </c>
    </row>
    <row r="20" spans="2:7" ht="14.1" customHeight="1">
      <c r="B20" s="147">
        <v>14</v>
      </c>
      <c r="C20" s="150" t="s">
        <v>457</v>
      </c>
      <c r="D20" s="151" t="s">
        <v>64</v>
      </c>
      <c r="E20" s="120">
        <v>0</v>
      </c>
      <c r="F20" s="120">
        <v>0</v>
      </c>
      <c r="G20" s="152" t="str">
        <f t="shared" si="0"/>
        <v/>
      </c>
    </row>
    <row r="21" spans="2:7" ht="14.1" customHeight="1">
      <c r="B21" s="147">
        <v>15</v>
      </c>
      <c r="C21" s="150" t="s">
        <v>458</v>
      </c>
      <c r="D21" s="151" t="s">
        <v>65</v>
      </c>
      <c r="E21" s="120">
        <v>0</v>
      </c>
      <c r="F21" s="120">
        <v>0</v>
      </c>
      <c r="G21" s="152" t="str">
        <f t="shared" si="0"/>
        <v/>
      </c>
    </row>
    <row r="22" spans="2:7" ht="14.1" customHeight="1">
      <c r="B22" s="147">
        <v>16</v>
      </c>
      <c r="C22" s="150" t="s">
        <v>459</v>
      </c>
      <c r="D22" s="151" t="s">
        <v>66</v>
      </c>
      <c r="E22" s="120">
        <v>0</v>
      </c>
      <c r="F22" s="120">
        <v>0</v>
      </c>
      <c r="G22" s="152" t="str">
        <f t="shared" si="0"/>
        <v/>
      </c>
    </row>
    <row r="23" spans="2:7" ht="14.1" customHeight="1">
      <c r="B23" s="490">
        <v>17</v>
      </c>
      <c r="C23" s="494" t="s">
        <v>145</v>
      </c>
      <c r="D23" s="495" t="s">
        <v>593</v>
      </c>
      <c r="E23" s="492">
        <f>SUM(E24:E29)</f>
        <v>9966400</v>
      </c>
      <c r="F23" s="492">
        <f>SUM(F24:F29)</f>
        <v>9806815</v>
      </c>
      <c r="G23" s="496">
        <f t="shared" si="0"/>
        <v>98.398769866752289</v>
      </c>
    </row>
    <row r="24" spans="2:7" ht="14.1" customHeight="1">
      <c r="B24" s="147">
        <v>18</v>
      </c>
      <c r="C24" s="150" t="s">
        <v>460</v>
      </c>
      <c r="D24" s="151" t="s">
        <v>461</v>
      </c>
      <c r="E24" s="120">
        <v>6314370</v>
      </c>
      <c r="F24" s="120">
        <v>6288679</v>
      </c>
      <c r="G24" s="152">
        <f t="shared" si="0"/>
        <v>99.593134390287545</v>
      </c>
    </row>
    <row r="25" spans="2:7" ht="14.1" customHeight="1">
      <c r="B25" s="147">
        <v>19</v>
      </c>
      <c r="C25" s="150" t="s">
        <v>462</v>
      </c>
      <c r="D25" s="151" t="s">
        <v>594</v>
      </c>
      <c r="E25" s="120">
        <v>379330</v>
      </c>
      <c r="F25" s="120">
        <v>353031</v>
      </c>
      <c r="G25" s="152">
        <f t="shared" si="0"/>
        <v>93.066986528879866</v>
      </c>
    </row>
    <row r="26" spans="2:7" ht="14.1" customHeight="1">
      <c r="B26" s="147">
        <v>20</v>
      </c>
      <c r="C26" s="150" t="s">
        <v>463</v>
      </c>
      <c r="D26" s="151" t="s">
        <v>464</v>
      </c>
      <c r="E26" s="120">
        <v>3095590</v>
      </c>
      <c r="F26" s="120">
        <v>2991722</v>
      </c>
      <c r="G26" s="152">
        <f t="shared" si="0"/>
        <v>96.644646093313398</v>
      </c>
    </row>
    <row r="27" spans="2:7" ht="14.1" customHeight="1">
      <c r="B27" s="147">
        <v>21</v>
      </c>
      <c r="C27" s="150" t="s">
        <v>465</v>
      </c>
      <c r="D27" s="151" t="s">
        <v>466</v>
      </c>
      <c r="E27" s="120">
        <v>0</v>
      </c>
      <c r="F27" s="120">
        <v>0</v>
      </c>
      <c r="G27" s="152" t="str">
        <f t="shared" si="0"/>
        <v/>
      </c>
    </row>
    <row r="28" spans="2:7" ht="14.1" customHeight="1">
      <c r="B28" s="147">
        <v>22</v>
      </c>
      <c r="C28" s="150" t="s">
        <v>467</v>
      </c>
      <c r="D28" s="151" t="s">
        <v>468</v>
      </c>
      <c r="E28" s="120">
        <v>0</v>
      </c>
      <c r="F28" s="120">
        <v>0</v>
      </c>
      <c r="G28" s="152" t="str">
        <f t="shared" si="0"/>
        <v/>
      </c>
    </row>
    <row r="29" spans="2:7" ht="14.1" customHeight="1">
      <c r="B29" s="147">
        <v>23</v>
      </c>
      <c r="C29" s="150" t="s">
        <v>469</v>
      </c>
      <c r="D29" s="151" t="s">
        <v>470</v>
      </c>
      <c r="E29" s="120">
        <v>177110</v>
      </c>
      <c r="F29" s="120">
        <v>173383</v>
      </c>
      <c r="G29" s="152">
        <f t="shared" si="0"/>
        <v>97.895658065608941</v>
      </c>
    </row>
    <row r="30" spans="2:7" ht="14.1" customHeight="1">
      <c r="B30" s="490">
        <v>24</v>
      </c>
      <c r="C30" s="494" t="s">
        <v>471</v>
      </c>
      <c r="D30" s="495" t="s">
        <v>472</v>
      </c>
      <c r="E30" s="492">
        <f>SUM(E31:E39)</f>
        <v>6315160</v>
      </c>
      <c r="F30" s="492">
        <f>SUM(F31:F39)</f>
        <v>5879958</v>
      </c>
      <c r="G30" s="496">
        <f t="shared" si="0"/>
        <v>93.108614825277584</v>
      </c>
    </row>
    <row r="31" spans="2:7" ht="14.1" customHeight="1">
      <c r="B31" s="147">
        <v>25</v>
      </c>
      <c r="C31" s="150" t="s">
        <v>473</v>
      </c>
      <c r="D31" s="151" t="s">
        <v>474</v>
      </c>
      <c r="E31" s="120">
        <v>0</v>
      </c>
      <c r="F31" s="120">
        <v>0</v>
      </c>
      <c r="G31" s="152" t="str">
        <f t="shared" si="0"/>
        <v/>
      </c>
    </row>
    <row r="32" spans="2:7" ht="14.1" customHeight="1">
      <c r="B32" s="147">
        <v>26</v>
      </c>
      <c r="C32" s="150" t="s">
        <v>475</v>
      </c>
      <c r="D32" s="151" t="s">
        <v>476</v>
      </c>
      <c r="E32" s="120">
        <v>2651280</v>
      </c>
      <c r="F32" s="120">
        <v>2628231</v>
      </c>
      <c r="G32" s="152">
        <f t="shared" si="0"/>
        <v>99.130646329320186</v>
      </c>
    </row>
    <row r="33" spans="2:7" ht="14.1" customHeight="1">
      <c r="B33" s="147">
        <v>27</v>
      </c>
      <c r="C33" s="150" t="s">
        <v>477</v>
      </c>
      <c r="D33" s="151" t="s">
        <v>478</v>
      </c>
      <c r="E33" s="120">
        <v>0</v>
      </c>
      <c r="F33" s="120">
        <v>0</v>
      </c>
      <c r="G33" s="152" t="str">
        <f t="shared" si="0"/>
        <v/>
      </c>
    </row>
    <row r="34" spans="2:7" ht="14.1" customHeight="1">
      <c r="B34" s="147">
        <v>28</v>
      </c>
      <c r="C34" s="150" t="s">
        <v>479</v>
      </c>
      <c r="D34" s="151" t="s">
        <v>480</v>
      </c>
      <c r="E34" s="120">
        <v>0</v>
      </c>
      <c r="F34" s="120">
        <v>0</v>
      </c>
      <c r="G34" s="152" t="str">
        <f t="shared" si="0"/>
        <v/>
      </c>
    </row>
    <row r="35" spans="2:7" ht="14.1" customHeight="1">
      <c r="B35" s="147">
        <v>29</v>
      </c>
      <c r="C35" s="150" t="s">
        <v>481</v>
      </c>
      <c r="D35" s="151" t="s">
        <v>67</v>
      </c>
      <c r="E35" s="120">
        <v>0</v>
      </c>
      <c r="F35" s="120">
        <v>0</v>
      </c>
      <c r="G35" s="152" t="str">
        <f t="shared" si="0"/>
        <v/>
      </c>
    </row>
    <row r="36" spans="2:7" ht="14.1" customHeight="1">
      <c r="B36" s="147">
        <v>30</v>
      </c>
      <c r="C36" s="150" t="s">
        <v>482</v>
      </c>
      <c r="D36" s="151" t="s">
        <v>483</v>
      </c>
      <c r="E36" s="120">
        <v>0</v>
      </c>
      <c r="F36" s="120">
        <v>0</v>
      </c>
      <c r="G36" s="152" t="str">
        <f t="shared" si="0"/>
        <v/>
      </c>
    </row>
    <row r="37" spans="2:7" ht="14.1" customHeight="1">
      <c r="B37" s="147">
        <v>31</v>
      </c>
      <c r="C37" s="150" t="s">
        <v>484</v>
      </c>
      <c r="D37" s="151" t="s">
        <v>485</v>
      </c>
      <c r="E37" s="120">
        <v>0</v>
      </c>
      <c r="F37" s="120">
        <v>0</v>
      </c>
      <c r="G37" s="152" t="str">
        <f t="shared" si="0"/>
        <v/>
      </c>
    </row>
    <row r="38" spans="2:7" ht="14.1" customHeight="1">
      <c r="B38" s="147">
        <v>32</v>
      </c>
      <c r="C38" s="150" t="s">
        <v>486</v>
      </c>
      <c r="D38" s="151" t="s">
        <v>487</v>
      </c>
      <c r="E38" s="120">
        <v>0</v>
      </c>
      <c r="F38" s="120">
        <v>0</v>
      </c>
      <c r="G38" s="152" t="str">
        <f t="shared" si="0"/>
        <v/>
      </c>
    </row>
    <row r="39" spans="2:7" ht="14.1" customHeight="1">
      <c r="B39" s="147">
        <v>33</v>
      </c>
      <c r="C39" s="150" t="s">
        <v>488</v>
      </c>
      <c r="D39" s="151" t="s">
        <v>489</v>
      </c>
      <c r="E39" s="120">
        <v>3663880</v>
      </c>
      <c r="F39" s="120">
        <v>3251727</v>
      </c>
      <c r="G39" s="152">
        <f t="shared" si="0"/>
        <v>88.750914331255387</v>
      </c>
    </row>
    <row r="40" spans="2:7" ht="14.1" customHeight="1">
      <c r="B40" s="490">
        <v>34</v>
      </c>
      <c r="C40" s="494" t="s">
        <v>133</v>
      </c>
      <c r="D40" s="495" t="s">
        <v>490</v>
      </c>
      <c r="E40" s="492">
        <f>SUM(E41:E46)</f>
        <v>0</v>
      </c>
      <c r="F40" s="492">
        <f>SUM(F41:F46)</f>
        <v>0</v>
      </c>
      <c r="G40" s="496" t="str">
        <f t="shared" si="0"/>
        <v/>
      </c>
    </row>
    <row r="41" spans="2:7" ht="14.1" customHeight="1">
      <c r="B41" s="147">
        <v>35</v>
      </c>
      <c r="C41" s="150" t="s">
        <v>491</v>
      </c>
      <c r="D41" s="151" t="s">
        <v>492</v>
      </c>
      <c r="E41" s="120">
        <v>0</v>
      </c>
      <c r="F41" s="120">
        <v>0</v>
      </c>
      <c r="G41" s="152" t="str">
        <f t="shared" si="0"/>
        <v/>
      </c>
    </row>
    <row r="42" spans="2:7" ht="14.1" customHeight="1">
      <c r="B42" s="147">
        <v>36</v>
      </c>
      <c r="C42" s="150" t="s">
        <v>493</v>
      </c>
      <c r="D42" s="151" t="s">
        <v>494</v>
      </c>
      <c r="E42" s="120">
        <v>0</v>
      </c>
      <c r="F42" s="120">
        <v>0</v>
      </c>
      <c r="G42" s="152" t="str">
        <f t="shared" si="0"/>
        <v/>
      </c>
    </row>
    <row r="43" spans="2:7" ht="14.1" customHeight="1">
      <c r="B43" s="147">
        <v>37</v>
      </c>
      <c r="C43" s="150" t="s">
        <v>495</v>
      </c>
      <c r="D43" s="151" t="s">
        <v>496</v>
      </c>
      <c r="E43" s="120">
        <v>0</v>
      </c>
      <c r="F43" s="120">
        <v>0</v>
      </c>
      <c r="G43" s="152" t="str">
        <f t="shared" si="0"/>
        <v/>
      </c>
    </row>
    <row r="44" spans="2:7" ht="14.1" customHeight="1">
      <c r="B44" s="147">
        <v>38</v>
      </c>
      <c r="C44" s="150" t="s">
        <v>497</v>
      </c>
      <c r="D44" s="151" t="s">
        <v>68</v>
      </c>
      <c r="E44" s="120">
        <v>0</v>
      </c>
      <c r="F44" s="120">
        <v>0</v>
      </c>
      <c r="G44" s="152" t="str">
        <f t="shared" si="0"/>
        <v/>
      </c>
    </row>
    <row r="45" spans="2:7" ht="14.1" customHeight="1">
      <c r="B45" s="147">
        <v>39</v>
      </c>
      <c r="C45" s="150" t="s">
        <v>498</v>
      </c>
      <c r="D45" s="151" t="s">
        <v>56</v>
      </c>
      <c r="E45" s="120">
        <v>0</v>
      </c>
      <c r="F45" s="120">
        <v>0</v>
      </c>
      <c r="G45" s="152" t="str">
        <f t="shared" si="0"/>
        <v/>
      </c>
    </row>
    <row r="46" spans="2:7" ht="14.1" customHeight="1">
      <c r="B46" s="147">
        <v>40</v>
      </c>
      <c r="C46" s="150" t="s">
        <v>499</v>
      </c>
      <c r="D46" s="151" t="s">
        <v>500</v>
      </c>
      <c r="E46" s="120">
        <v>0</v>
      </c>
      <c r="F46" s="120">
        <v>0</v>
      </c>
      <c r="G46" s="152" t="str">
        <f t="shared" si="0"/>
        <v/>
      </c>
    </row>
    <row r="47" spans="2:7" ht="14.1" customHeight="1">
      <c r="B47" s="490">
        <v>41</v>
      </c>
      <c r="C47" s="494" t="s">
        <v>197</v>
      </c>
      <c r="D47" s="495" t="s">
        <v>501</v>
      </c>
      <c r="E47" s="492">
        <f>SUM(E48:E53)</f>
        <v>0</v>
      </c>
      <c r="F47" s="492">
        <f>SUM(F48:F53)</f>
        <v>0</v>
      </c>
      <c r="G47" s="496" t="str">
        <f t="shared" si="0"/>
        <v/>
      </c>
    </row>
    <row r="48" spans="2:7" ht="14.1" customHeight="1">
      <c r="B48" s="147">
        <v>42</v>
      </c>
      <c r="C48" s="150" t="s">
        <v>502</v>
      </c>
      <c r="D48" s="151" t="s">
        <v>503</v>
      </c>
      <c r="E48" s="120">
        <v>0</v>
      </c>
      <c r="F48" s="120">
        <v>0</v>
      </c>
      <c r="G48" s="152" t="str">
        <f t="shared" si="0"/>
        <v/>
      </c>
    </row>
    <row r="49" spans="2:7" ht="14.1" customHeight="1">
      <c r="B49" s="147">
        <v>43</v>
      </c>
      <c r="C49" s="150" t="s">
        <v>504</v>
      </c>
      <c r="D49" s="151" t="s">
        <v>505</v>
      </c>
      <c r="E49" s="120">
        <v>0</v>
      </c>
      <c r="F49" s="120">
        <v>0</v>
      </c>
      <c r="G49" s="152" t="str">
        <f t="shared" si="0"/>
        <v/>
      </c>
    </row>
    <row r="50" spans="2:7" ht="14.1" customHeight="1">
      <c r="B50" s="147">
        <v>44</v>
      </c>
      <c r="C50" s="150" t="s">
        <v>506</v>
      </c>
      <c r="D50" s="151" t="s">
        <v>69</v>
      </c>
      <c r="E50" s="120">
        <v>0</v>
      </c>
      <c r="F50" s="120">
        <v>0</v>
      </c>
      <c r="G50" s="152" t="str">
        <f t="shared" si="0"/>
        <v/>
      </c>
    </row>
    <row r="51" spans="2:7" ht="14.1" customHeight="1">
      <c r="B51" s="147">
        <v>45</v>
      </c>
      <c r="C51" s="150" t="s">
        <v>507</v>
      </c>
      <c r="D51" s="151" t="s">
        <v>508</v>
      </c>
      <c r="E51" s="120">
        <v>0</v>
      </c>
      <c r="F51" s="120">
        <v>0</v>
      </c>
      <c r="G51" s="152" t="str">
        <f t="shared" si="0"/>
        <v/>
      </c>
    </row>
    <row r="52" spans="2:7" ht="14.1" customHeight="1">
      <c r="B52" s="147">
        <v>46</v>
      </c>
      <c r="C52" s="150" t="s">
        <v>509</v>
      </c>
      <c r="D52" s="151" t="s">
        <v>510</v>
      </c>
      <c r="E52" s="120">
        <v>0</v>
      </c>
      <c r="F52" s="120">
        <v>0</v>
      </c>
      <c r="G52" s="152" t="str">
        <f t="shared" si="0"/>
        <v/>
      </c>
    </row>
    <row r="53" spans="2:7" ht="14.1" customHeight="1">
      <c r="B53" s="147">
        <v>47</v>
      </c>
      <c r="C53" s="150" t="s">
        <v>511</v>
      </c>
      <c r="D53" s="151" t="s">
        <v>512</v>
      </c>
      <c r="E53" s="120">
        <v>0</v>
      </c>
      <c r="F53" s="120">
        <v>0</v>
      </c>
      <c r="G53" s="152" t="str">
        <f t="shared" si="0"/>
        <v/>
      </c>
    </row>
    <row r="54" spans="2:7" ht="14.1" customHeight="1">
      <c r="B54" s="490">
        <v>48</v>
      </c>
      <c r="C54" s="494" t="s">
        <v>513</v>
      </c>
      <c r="D54" s="495" t="s">
        <v>514</v>
      </c>
      <c r="E54" s="492">
        <f>SUM(E55:E60)</f>
        <v>0</v>
      </c>
      <c r="F54" s="492">
        <f>SUM(F55:F60)</f>
        <v>0</v>
      </c>
      <c r="G54" s="496" t="str">
        <f t="shared" si="0"/>
        <v/>
      </c>
    </row>
    <row r="55" spans="2:7" ht="14.1" customHeight="1">
      <c r="B55" s="147">
        <v>49</v>
      </c>
      <c r="C55" s="150" t="s">
        <v>515</v>
      </c>
      <c r="D55" s="151" t="s">
        <v>516</v>
      </c>
      <c r="E55" s="120">
        <v>0</v>
      </c>
      <c r="F55" s="120">
        <v>0</v>
      </c>
      <c r="G55" s="152" t="str">
        <f t="shared" si="0"/>
        <v/>
      </c>
    </row>
    <row r="56" spans="2:7" ht="14.1" customHeight="1">
      <c r="B56" s="147">
        <v>50</v>
      </c>
      <c r="C56" s="150" t="s">
        <v>517</v>
      </c>
      <c r="D56" s="151" t="s">
        <v>70</v>
      </c>
      <c r="E56" s="120">
        <v>0</v>
      </c>
      <c r="F56" s="120">
        <v>0</v>
      </c>
      <c r="G56" s="152" t="str">
        <f t="shared" si="0"/>
        <v/>
      </c>
    </row>
    <row r="57" spans="2:7" ht="14.1" customHeight="1">
      <c r="B57" s="147">
        <v>51</v>
      </c>
      <c r="C57" s="150" t="s">
        <v>0</v>
      </c>
      <c r="D57" s="151" t="s">
        <v>1</v>
      </c>
      <c r="E57" s="120">
        <v>0</v>
      </c>
      <c r="F57" s="120">
        <v>0</v>
      </c>
      <c r="G57" s="152" t="str">
        <f t="shared" si="0"/>
        <v/>
      </c>
    </row>
    <row r="58" spans="2:7" ht="14.1" customHeight="1">
      <c r="B58" s="147">
        <v>52</v>
      </c>
      <c r="C58" s="150" t="s">
        <v>2</v>
      </c>
      <c r="D58" s="151" t="s">
        <v>3</v>
      </c>
      <c r="E58" s="120">
        <v>0</v>
      </c>
      <c r="F58" s="120">
        <v>0</v>
      </c>
      <c r="G58" s="152" t="str">
        <f t="shared" si="0"/>
        <v/>
      </c>
    </row>
    <row r="59" spans="2:7" ht="14.1" customHeight="1">
      <c r="B59" s="147">
        <v>53</v>
      </c>
      <c r="C59" s="150" t="s">
        <v>4</v>
      </c>
      <c r="D59" s="151" t="s">
        <v>5</v>
      </c>
      <c r="E59" s="120">
        <v>0</v>
      </c>
      <c r="F59" s="120">
        <v>0</v>
      </c>
      <c r="G59" s="152" t="str">
        <f t="shared" si="0"/>
        <v/>
      </c>
    </row>
    <row r="60" spans="2:7" ht="14.1" customHeight="1">
      <c r="B60" s="147">
        <v>54</v>
      </c>
      <c r="C60" s="150" t="s">
        <v>6</v>
      </c>
      <c r="D60" s="151" t="s">
        <v>7</v>
      </c>
      <c r="E60" s="120">
        <v>0</v>
      </c>
      <c r="F60" s="120">
        <v>0</v>
      </c>
      <c r="G60" s="152" t="str">
        <f t="shared" si="0"/>
        <v/>
      </c>
    </row>
    <row r="61" spans="2:7">
      <c r="B61" s="490">
        <v>55</v>
      </c>
      <c r="C61" s="494" t="s">
        <v>8</v>
      </c>
      <c r="D61" s="495" t="s">
        <v>9</v>
      </c>
      <c r="E61" s="492">
        <f>SUM(E62:E67)</f>
        <v>610000</v>
      </c>
      <c r="F61" s="492">
        <f>SUM(F62:F67)</f>
        <v>805200</v>
      </c>
      <c r="G61" s="496">
        <f t="shared" si="0"/>
        <v>132</v>
      </c>
    </row>
    <row r="62" spans="2:7">
      <c r="B62" s="147">
        <v>56</v>
      </c>
      <c r="C62" s="150" t="s">
        <v>10</v>
      </c>
      <c r="D62" s="151" t="s">
        <v>71</v>
      </c>
      <c r="E62" s="120">
        <v>280000</v>
      </c>
      <c r="F62" s="120">
        <v>372500</v>
      </c>
      <c r="G62" s="153">
        <f t="shared" si="0"/>
        <v>133.03571428571428</v>
      </c>
    </row>
    <row r="63" spans="2:7">
      <c r="B63" s="147">
        <v>57</v>
      </c>
      <c r="C63" s="150" t="s">
        <v>11</v>
      </c>
      <c r="D63" s="151" t="s">
        <v>12</v>
      </c>
      <c r="E63" s="120">
        <v>70000</v>
      </c>
      <c r="F63" s="120">
        <v>77700</v>
      </c>
      <c r="G63" s="153">
        <f t="shared" si="0"/>
        <v>111.00000000000001</v>
      </c>
    </row>
    <row r="64" spans="2:7">
      <c r="B64" s="147">
        <v>58</v>
      </c>
      <c r="C64" s="150" t="s">
        <v>13</v>
      </c>
      <c r="D64" s="151" t="s">
        <v>72</v>
      </c>
      <c r="E64" s="120">
        <v>40000</v>
      </c>
      <c r="F64" s="120">
        <v>98000</v>
      </c>
      <c r="G64" s="153">
        <f t="shared" si="0"/>
        <v>245.00000000000003</v>
      </c>
    </row>
    <row r="65" spans="2:7">
      <c r="B65" s="147">
        <v>59</v>
      </c>
      <c r="C65" s="150" t="s">
        <v>14</v>
      </c>
      <c r="D65" s="151" t="s">
        <v>57</v>
      </c>
      <c r="E65" s="120">
        <v>220000</v>
      </c>
      <c r="F65" s="120">
        <v>257000</v>
      </c>
      <c r="G65" s="153">
        <f t="shared" si="0"/>
        <v>116.81818181818183</v>
      </c>
    </row>
    <row r="66" spans="2:7">
      <c r="B66" s="147">
        <v>60</v>
      </c>
      <c r="C66" s="150" t="s">
        <v>15</v>
      </c>
      <c r="D66" s="151" t="s">
        <v>16</v>
      </c>
      <c r="E66" s="120">
        <v>0</v>
      </c>
      <c r="F66" s="120">
        <v>0</v>
      </c>
      <c r="G66" s="153" t="str">
        <f t="shared" si="0"/>
        <v/>
      </c>
    </row>
    <row r="67" spans="2:7">
      <c r="B67" s="147">
        <v>61</v>
      </c>
      <c r="C67" s="150" t="s">
        <v>17</v>
      </c>
      <c r="D67" s="151" t="s">
        <v>18</v>
      </c>
      <c r="E67" s="120">
        <v>0</v>
      </c>
      <c r="F67" s="120">
        <v>0</v>
      </c>
      <c r="G67" s="153" t="str">
        <f t="shared" si="0"/>
        <v/>
      </c>
    </row>
    <row r="68" spans="2:7">
      <c r="B68" s="490">
        <v>62</v>
      </c>
      <c r="C68" s="494" t="s">
        <v>19</v>
      </c>
      <c r="D68" s="495" t="s">
        <v>20</v>
      </c>
      <c r="E68" s="492">
        <f>SUM(E69:E76)</f>
        <v>12897190</v>
      </c>
      <c r="F68" s="492">
        <f>SUM(F69:F76)</f>
        <v>12801285</v>
      </c>
      <c r="G68" s="496">
        <f t="shared" si="0"/>
        <v>99.25638840708713</v>
      </c>
    </row>
    <row r="69" spans="2:7">
      <c r="B69" s="147">
        <v>63</v>
      </c>
      <c r="C69" s="150" t="s">
        <v>21</v>
      </c>
      <c r="D69" s="151" t="s">
        <v>22</v>
      </c>
      <c r="E69" s="120">
        <v>7816820</v>
      </c>
      <c r="F69" s="120">
        <v>7794421</v>
      </c>
      <c r="G69" s="153">
        <f t="shared" si="0"/>
        <v>99.713451249996794</v>
      </c>
    </row>
    <row r="70" spans="2:7">
      <c r="B70" s="147">
        <v>64</v>
      </c>
      <c r="C70" s="150" t="s">
        <v>23</v>
      </c>
      <c r="D70" s="151" t="s">
        <v>24</v>
      </c>
      <c r="E70" s="120">
        <v>3775370</v>
      </c>
      <c r="F70" s="120">
        <v>3829483</v>
      </c>
      <c r="G70" s="153">
        <f t="shared" si="0"/>
        <v>101.43331646964404</v>
      </c>
    </row>
    <row r="71" spans="2:7">
      <c r="B71" s="147">
        <v>65</v>
      </c>
      <c r="C71" s="150" t="s">
        <v>25</v>
      </c>
      <c r="D71" s="151" t="s">
        <v>26</v>
      </c>
      <c r="E71" s="120">
        <v>0</v>
      </c>
      <c r="F71" s="120">
        <v>0</v>
      </c>
      <c r="G71" s="153" t="str">
        <f t="shared" si="0"/>
        <v/>
      </c>
    </row>
    <row r="72" spans="2:7">
      <c r="B72" s="147">
        <v>66</v>
      </c>
      <c r="C72" s="150" t="s">
        <v>27</v>
      </c>
      <c r="D72" s="151" t="s">
        <v>28</v>
      </c>
      <c r="E72" s="120">
        <v>279000</v>
      </c>
      <c r="F72" s="120">
        <v>273696</v>
      </c>
      <c r="G72" s="153">
        <f t="shared" si="0"/>
        <v>98.098924731182791</v>
      </c>
    </row>
    <row r="73" spans="2:7">
      <c r="B73" s="147">
        <v>67</v>
      </c>
      <c r="C73" s="150" t="s">
        <v>29</v>
      </c>
      <c r="D73" s="151" t="s">
        <v>73</v>
      </c>
      <c r="E73" s="120">
        <v>0</v>
      </c>
      <c r="F73" s="120">
        <v>0</v>
      </c>
      <c r="G73" s="153" t="str">
        <f t="shared" si="0"/>
        <v/>
      </c>
    </row>
    <row r="74" spans="2:7">
      <c r="B74" s="147">
        <v>68</v>
      </c>
      <c r="C74" s="150" t="s">
        <v>30</v>
      </c>
      <c r="D74" s="151" t="s">
        <v>31</v>
      </c>
      <c r="E74" s="120">
        <v>0</v>
      </c>
      <c r="F74" s="120">
        <v>0</v>
      </c>
      <c r="G74" s="153" t="str">
        <f t="shared" ref="G74:G86" si="1">IF(E74=0,"",F74/E74*100)</f>
        <v/>
      </c>
    </row>
    <row r="75" spans="2:7">
      <c r="B75" s="147">
        <v>69</v>
      </c>
      <c r="C75" s="150" t="s">
        <v>32</v>
      </c>
      <c r="D75" s="151" t="s">
        <v>33</v>
      </c>
      <c r="E75" s="120">
        <v>0</v>
      </c>
      <c r="F75" s="120">
        <v>0</v>
      </c>
      <c r="G75" s="153" t="str">
        <f t="shared" si="1"/>
        <v/>
      </c>
    </row>
    <row r="76" spans="2:7">
      <c r="B76" s="147">
        <v>70</v>
      </c>
      <c r="C76" s="150" t="s">
        <v>34</v>
      </c>
      <c r="D76" s="151" t="s">
        <v>35</v>
      </c>
      <c r="E76" s="120">
        <v>1026000</v>
      </c>
      <c r="F76" s="120">
        <v>903685</v>
      </c>
      <c r="G76" s="153">
        <f t="shared" si="1"/>
        <v>88.07846003898635</v>
      </c>
    </row>
    <row r="77" spans="2:7">
      <c r="B77" s="490">
        <v>71</v>
      </c>
      <c r="C77" s="494" t="s">
        <v>36</v>
      </c>
      <c r="D77" s="491" t="s">
        <v>37</v>
      </c>
      <c r="E77" s="492">
        <f>SUM(E78:E86)</f>
        <v>6352110</v>
      </c>
      <c r="F77" s="492">
        <f>SUM(F78:F86)</f>
        <v>6374205</v>
      </c>
      <c r="G77" s="496">
        <f t="shared" si="1"/>
        <v>100.34783717536378</v>
      </c>
    </row>
    <row r="78" spans="2:7">
      <c r="B78" s="147">
        <v>72</v>
      </c>
      <c r="C78" s="150" t="s">
        <v>38</v>
      </c>
      <c r="D78" s="151" t="s">
        <v>39</v>
      </c>
      <c r="E78" s="120">
        <v>0</v>
      </c>
      <c r="F78" s="120">
        <v>0</v>
      </c>
      <c r="G78" s="153" t="str">
        <f t="shared" si="1"/>
        <v/>
      </c>
    </row>
    <row r="79" spans="2:7">
      <c r="B79" s="147">
        <v>73</v>
      </c>
      <c r="C79" s="150" t="s">
        <v>40</v>
      </c>
      <c r="D79" s="151" t="s">
        <v>41</v>
      </c>
      <c r="E79" s="120">
        <v>0</v>
      </c>
      <c r="F79" s="120">
        <v>0</v>
      </c>
      <c r="G79" s="153" t="str">
        <f t="shared" si="1"/>
        <v/>
      </c>
    </row>
    <row r="80" spans="2:7">
      <c r="B80" s="147">
        <v>74</v>
      </c>
      <c r="C80" s="150" t="s">
        <v>42</v>
      </c>
      <c r="D80" s="151" t="s">
        <v>43</v>
      </c>
      <c r="E80" s="120">
        <v>0</v>
      </c>
      <c r="F80" s="120">
        <v>0</v>
      </c>
      <c r="G80" s="153" t="str">
        <f t="shared" si="1"/>
        <v/>
      </c>
    </row>
    <row r="81" spans="2:7">
      <c r="B81" s="147">
        <v>75</v>
      </c>
      <c r="C81" s="150" t="s">
        <v>44</v>
      </c>
      <c r="D81" s="151" t="s">
        <v>74</v>
      </c>
      <c r="E81" s="120">
        <v>0</v>
      </c>
      <c r="F81" s="120">
        <v>0</v>
      </c>
      <c r="G81" s="153" t="str">
        <f t="shared" si="1"/>
        <v/>
      </c>
    </row>
    <row r="82" spans="2:7">
      <c r="B82" s="147">
        <v>76</v>
      </c>
      <c r="C82" s="150" t="s">
        <v>45</v>
      </c>
      <c r="D82" s="151" t="s">
        <v>75</v>
      </c>
      <c r="E82" s="120">
        <v>0</v>
      </c>
      <c r="F82" s="120">
        <v>0</v>
      </c>
      <c r="G82" s="153" t="str">
        <f t="shared" si="1"/>
        <v/>
      </c>
    </row>
    <row r="83" spans="2:7">
      <c r="B83" s="147">
        <v>77</v>
      </c>
      <c r="C83" s="150" t="s">
        <v>46</v>
      </c>
      <c r="D83" s="151" t="s">
        <v>47</v>
      </c>
      <c r="E83" s="120">
        <v>0</v>
      </c>
      <c r="F83" s="120">
        <v>0</v>
      </c>
      <c r="G83" s="153" t="str">
        <f t="shared" si="1"/>
        <v/>
      </c>
    </row>
    <row r="84" spans="2:7">
      <c r="B84" s="147">
        <v>78</v>
      </c>
      <c r="C84" s="150" t="s">
        <v>48</v>
      </c>
      <c r="D84" s="151" t="s">
        <v>49</v>
      </c>
      <c r="E84" s="120">
        <v>0</v>
      </c>
      <c r="F84" s="120">
        <v>0</v>
      </c>
      <c r="G84" s="153" t="str">
        <f t="shared" si="1"/>
        <v/>
      </c>
    </row>
    <row r="85" spans="2:7">
      <c r="B85" s="147">
        <v>79</v>
      </c>
      <c r="C85" s="150" t="s">
        <v>50</v>
      </c>
      <c r="D85" s="151" t="s">
        <v>51</v>
      </c>
      <c r="E85" s="120">
        <v>0</v>
      </c>
      <c r="F85" s="120">
        <v>0</v>
      </c>
      <c r="G85" s="153" t="str">
        <f t="shared" si="1"/>
        <v/>
      </c>
    </row>
    <row r="86" spans="2:7">
      <c r="B86" s="147">
        <v>80</v>
      </c>
      <c r="C86" s="150" t="s">
        <v>52</v>
      </c>
      <c r="D86" s="151" t="s">
        <v>53</v>
      </c>
      <c r="E86" s="120">
        <v>6352110</v>
      </c>
      <c r="F86" s="120">
        <v>6374205</v>
      </c>
      <c r="G86" s="153">
        <f t="shared" si="1"/>
        <v>100.34783717536378</v>
      </c>
    </row>
    <row r="87" spans="2:7">
      <c r="B87" s="62"/>
      <c r="C87" s="62"/>
      <c r="D87" s="62"/>
      <c r="E87" s="62"/>
      <c r="F87" s="62"/>
      <c r="G87" s="62"/>
    </row>
    <row r="88" spans="2:7">
      <c r="B88" s="62"/>
      <c r="C88" s="62"/>
      <c r="D88" s="62"/>
      <c r="E88" s="62"/>
      <c r="F88" s="62"/>
      <c r="G88" s="62"/>
    </row>
    <row r="89" spans="2:7">
      <c r="B89" s="62"/>
      <c r="C89" s="62"/>
      <c r="D89" s="62"/>
      <c r="E89" s="62"/>
      <c r="F89" s="62"/>
      <c r="G89" s="62"/>
    </row>
    <row r="90" spans="2:7">
      <c r="B90" s="62"/>
      <c r="C90" s="62"/>
      <c r="D90" s="62"/>
      <c r="E90" s="62"/>
      <c r="F90" s="62"/>
      <c r="G90" s="62"/>
    </row>
    <row r="91" spans="2:7">
      <c r="B91" s="62"/>
      <c r="C91" s="62"/>
      <c r="D91" s="62"/>
      <c r="E91" s="62"/>
      <c r="F91" s="62"/>
      <c r="G91" s="62"/>
    </row>
    <row r="92" spans="2:7">
      <c r="B92" s="62"/>
      <c r="C92" s="62"/>
      <c r="D92" s="62"/>
      <c r="E92" s="62"/>
      <c r="F92" s="62"/>
      <c r="G92" s="62"/>
    </row>
    <row r="93" spans="2:7">
      <c r="B93" s="62"/>
      <c r="C93" s="62"/>
      <c r="D93" s="62"/>
      <c r="E93" s="62"/>
      <c r="F93" s="62"/>
      <c r="G93" s="62"/>
    </row>
    <row r="94" spans="2:7">
      <c r="B94" s="62"/>
      <c r="C94" s="62"/>
      <c r="D94" s="62"/>
      <c r="E94" s="62"/>
      <c r="F94" s="62"/>
      <c r="G94" s="62"/>
    </row>
    <row r="95" spans="2:7">
      <c r="B95" s="62"/>
      <c r="C95" s="62"/>
      <c r="D95" s="62"/>
      <c r="E95" s="62"/>
      <c r="F95" s="62"/>
      <c r="G95" s="62"/>
    </row>
    <row r="96" spans="2:7">
      <c r="B96" s="62"/>
      <c r="C96" s="62"/>
      <c r="D96" s="62"/>
      <c r="E96" s="62"/>
      <c r="F96" s="62"/>
      <c r="G96" s="62"/>
    </row>
    <row r="97" spans="2:7">
      <c r="B97" s="62"/>
      <c r="C97" s="62"/>
      <c r="D97" s="62"/>
      <c r="E97" s="62"/>
      <c r="F97" s="62"/>
      <c r="G97" s="62"/>
    </row>
    <row r="98" spans="2:7">
      <c r="B98" s="62"/>
      <c r="C98" s="62"/>
      <c r="D98" s="62"/>
      <c r="E98" s="62"/>
      <c r="F98" s="62"/>
      <c r="G98" s="62"/>
    </row>
    <row r="99" spans="2:7">
      <c r="B99" s="62"/>
      <c r="C99" s="62"/>
      <c r="D99" s="62"/>
      <c r="E99" s="62"/>
      <c r="F99" s="62"/>
      <c r="G99" s="62"/>
    </row>
    <row r="100" spans="2:7">
      <c r="B100" s="62"/>
      <c r="C100" s="62"/>
      <c r="D100" s="62"/>
      <c r="E100" s="62"/>
      <c r="F100" s="62"/>
      <c r="G100" s="62"/>
    </row>
    <row r="101" spans="2:7">
      <c r="B101" s="62"/>
      <c r="C101" s="62"/>
      <c r="D101" s="62"/>
      <c r="E101" s="62"/>
      <c r="F101" s="62"/>
      <c r="G101" s="62"/>
    </row>
    <row r="102" spans="2:7">
      <c r="B102" s="62"/>
      <c r="C102" s="62"/>
      <c r="D102" s="62"/>
      <c r="E102" s="62"/>
      <c r="F102" s="62"/>
      <c r="G102" s="62"/>
    </row>
    <row r="103" spans="2:7">
      <c r="B103" s="62"/>
      <c r="C103" s="62"/>
      <c r="D103" s="62"/>
      <c r="E103" s="62"/>
      <c r="F103" s="62"/>
      <c r="G103" s="62"/>
    </row>
    <row r="104" spans="2:7">
      <c r="B104" s="62"/>
      <c r="C104" s="62"/>
      <c r="D104" s="62"/>
      <c r="E104" s="62"/>
      <c r="F104" s="62"/>
      <c r="G104" s="62"/>
    </row>
    <row r="105" spans="2:7">
      <c r="B105" s="62"/>
      <c r="C105" s="62"/>
      <c r="D105" s="62"/>
      <c r="E105" s="62"/>
      <c r="F105" s="62"/>
      <c r="G105" s="62"/>
    </row>
    <row r="106" spans="2:7">
      <c r="B106" s="62"/>
      <c r="C106" s="62"/>
      <c r="D106" s="62"/>
      <c r="E106" s="62"/>
      <c r="F106" s="62"/>
      <c r="G106" s="62"/>
    </row>
    <row r="107" spans="2:7">
      <c r="B107" s="62"/>
      <c r="C107" s="62"/>
      <c r="D107" s="62"/>
      <c r="E107" s="62"/>
      <c r="F107" s="62"/>
      <c r="G107" s="62"/>
    </row>
    <row r="108" spans="2:7">
      <c r="B108" s="62"/>
      <c r="C108" s="62"/>
      <c r="D108" s="62"/>
      <c r="E108" s="62"/>
      <c r="F108" s="62"/>
      <c r="G108" s="62"/>
    </row>
    <row r="109" spans="2:7">
      <c r="B109" s="62"/>
      <c r="C109" s="62"/>
      <c r="D109" s="62"/>
      <c r="E109" s="62"/>
      <c r="F109" s="62"/>
      <c r="G109" s="62"/>
    </row>
    <row r="110" spans="2:7">
      <c r="B110" s="62"/>
      <c r="C110" s="62"/>
      <c r="D110" s="62"/>
      <c r="E110" s="62"/>
      <c r="F110" s="62"/>
      <c r="G110" s="62"/>
    </row>
    <row r="111" spans="2:7">
      <c r="B111" s="62"/>
      <c r="C111" s="62"/>
      <c r="D111" s="62"/>
      <c r="E111" s="62"/>
      <c r="F111" s="62"/>
      <c r="G111" s="62"/>
    </row>
    <row r="112" spans="2:7">
      <c r="B112" s="62"/>
      <c r="C112" s="62"/>
      <c r="D112" s="62"/>
      <c r="E112" s="62"/>
      <c r="F112" s="62"/>
      <c r="G112" s="62"/>
    </row>
    <row r="113" spans="2:7">
      <c r="B113" s="62"/>
      <c r="C113" s="62"/>
      <c r="D113" s="62"/>
      <c r="E113" s="62"/>
      <c r="F113" s="62"/>
      <c r="G113" s="62"/>
    </row>
    <row r="114" spans="2:7">
      <c r="B114" s="62"/>
      <c r="C114" s="62"/>
      <c r="D114" s="62"/>
      <c r="E114" s="62"/>
      <c r="F114" s="62"/>
      <c r="G114" s="62"/>
    </row>
    <row r="115" spans="2:7">
      <c r="B115" s="62"/>
      <c r="C115" s="62"/>
      <c r="D115" s="62"/>
      <c r="E115" s="62"/>
      <c r="F115" s="62"/>
      <c r="G115" s="62"/>
    </row>
    <row r="116" spans="2:7">
      <c r="B116" s="62"/>
      <c r="C116" s="62"/>
      <c r="D116" s="62"/>
      <c r="E116" s="62"/>
      <c r="F116" s="62"/>
      <c r="G116" s="62"/>
    </row>
    <row r="117" spans="2:7">
      <c r="B117" s="62"/>
      <c r="C117" s="62"/>
      <c r="D117" s="62"/>
      <c r="E117" s="62"/>
      <c r="F117" s="62"/>
      <c r="G117" s="62"/>
    </row>
    <row r="118" spans="2:7">
      <c r="B118" s="62"/>
      <c r="C118" s="62"/>
      <c r="D118" s="62"/>
      <c r="E118" s="62"/>
      <c r="F118" s="62"/>
      <c r="G118" s="62"/>
    </row>
    <row r="119" spans="2:7">
      <c r="B119" s="62"/>
      <c r="C119" s="62"/>
      <c r="D119" s="62"/>
      <c r="E119" s="62"/>
      <c r="F119" s="62"/>
      <c r="G119" s="62"/>
    </row>
  </sheetData>
  <mergeCells count="1">
    <mergeCell ref="B2:G2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88" firstPageNumber="46" orientation="landscape" r:id="rId1"/>
  <headerFooter alignWithMargins="0">
    <oddFooter>&amp;R&amp;P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2:F44"/>
  <sheetViews>
    <sheetView zoomScaleNormal="100" workbookViewId="0">
      <selection activeCell="U47" sqref="U47"/>
    </sheetView>
  </sheetViews>
  <sheetFormatPr defaultRowHeight="12.75"/>
  <cols>
    <col min="1" max="1" width="15.7109375" style="34" customWidth="1"/>
    <col min="2" max="2" width="82.28515625" customWidth="1"/>
    <col min="3" max="6" width="18.7109375" customWidth="1"/>
  </cols>
  <sheetData>
    <row r="2" spans="1:6" ht="15.75">
      <c r="A2" s="644" t="s">
        <v>824</v>
      </c>
      <c r="B2" s="645"/>
      <c r="C2" s="645"/>
      <c r="D2" s="645"/>
      <c r="E2" s="645"/>
      <c r="F2" s="645"/>
    </row>
    <row r="4" spans="1:6" s="40" customFormat="1">
      <c r="A4" s="649" t="s">
        <v>393</v>
      </c>
      <c r="B4" s="649" t="s">
        <v>411</v>
      </c>
      <c r="C4" s="649" t="s">
        <v>797</v>
      </c>
      <c r="D4" s="646" t="s">
        <v>418</v>
      </c>
      <c r="E4" s="647"/>
      <c r="F4" s="648"/>
    </row>
    <row r="5" spans="1:6" s="40" customFormat="1" ht="39" customHeight="1">
      <c r="A5" s="650"/>
      <c r="B5" s="650"/>
      <c r="C5" s="650"/>
      <c r="D5" s="131" t="s">
        <v>417</v>
      </c>
      <c r="E5" s="131" t="s">
        <v>532</v>
      </c>
      <c r="F5" s="131" t="s">
        <v>533</v>
      </c>
    </row>
    <row r="6" spans="1:6" s="40" customFormat="1">
      <c r="A6" s="131">
        <v>1</v>
      </c>
      <c r="B6" s="132">
        <v>2</v>
      </c>
      <c r="C6" s="131" t="s">
        <v>419</v>
      </c>
      <c r="D6" s="131">
        <v>4</v>
      </c>
      <c r="E6" s="131">
        <v>5</v>
      </c>
      <c r="F6" s="131">
        <v>6</v>
      </c>
    </row>
    <row r="7" spans="1:6" ht="15.95" customHeight="1">
      <c r="A7" s="125">
        <v>10010001</v>
      </c>
      <c r="B7" s="21" t="s">
        <v>230</v>
      </c>
      <c r="C7" s="123">
        <f>D7+E7+F7</f>
        <v>5973</v>
      </c>
      <c r="D7" s="123">
        <f>'1'!N28</f>
        <v>5973</v>
      </c>
      <c r="E7" s="123">
        <f>'1'!O28</f>
        <v>0</v>
      </c>
      <c r="F7" s="123">
        <v>0</v>
      </c>
    </row>
    <row r="8" spans="1:6" ht="15.95" customHeight="1">
      <c r="A8" s="125">
        <v>11010001</v>
      </c>
      <c r="B8" s="21" t="s">
        <v>231</v>
      </c>
      <c r="C8" s="123">
        <f t="shared" ref="C8:C42" si="0">D8+E8+F8</f>
        <v>3775</v>
      </c>
      <c r="D8" s="123">
        <f>'3'!N50</f>
        <v>3775</v>
      </c>
      <c r="E8" s="123">
        <f>'3'!O50</f>
        <v>0</v>
      </c>
      <c r="F8" s="123">
        <v>0</v>
      </c>
    </row>
    <row r="9" spans="1:6" ht="15.95" customHeight="1">
      <c r="A9" s="125">
        <v>11010002</v>
      </c>
      <c r="B9" s="21" t="s">
        <v>232</v>
      </c>
      <c r="C9" s="123">
        <f t="shared" si="0"/>
        <v>953</v>
      </c>
      <c r="D9" s="123">
        <f>'4'!N31</f>
        <v>953</v>
      </c>
      <c r="E9" s="123">
        <f>'4'!O31</f>
        <v>0</v>
      </c>
      <c r="F9" s="123">
        <v>0</v>
      </c>
    </row>
    <row r="10" spans="1:6" ht="15.95" customHeight="1">
      <c r="A10" s="125">
        <v>11010003</v>
      </c>
      <c r="B10" s="21" t="s">
        <v>233</v>
      </c>
      <c r="C10" s="123">
        <f t="shared" si="0"/>
        <v>0</v>
      </c>
      <c r="D10" s="123">
        <f>'5'!N28</f>
        <v>0</v>
      </c>
      <c r="E10" s="123">
        <f>'5'!O28</f>
        <v>0</v>
      </c>
      <c r="F10" s="123">
        <v>0</v>
      </c>
    </row>
    <row r="11" spans="1:6" ht="15.95" customHeight="1">
      <c r="A11" s="125">
        <v>11010004</v>
      </c>
      <c r="B11" s="21" t="s">
        <v>234</v>
      </c>
      <c r="C11" s="123">
        <f t="shared" si="0"/>
        <v>1253</v>
      </c>
      <c r="D11" s="123">
        <f>'6'!N28</f>
        <v>1253</v>
      </c>
      <c r="E11" s="123">
        <f>'6'!O28</f>
        <v>0</v>
      </c>
      <c r="F11" s="123">
        <v>0</v>
      </c>
    </row>
    <row r="12" spans="1:6" ht="15.95" customHeight="1">
      <c r="A12" s="125">
        <v>11010005</v>
      </c>
      <c r="B12" s="215" t="s">
        <v>590</v>
      </c>
      <c r="C12" s="123">
        <f t="shared" si="0"/>
        <v>1392</v>
      </c>
      <c r="D12" s="123">
        <f>'7'!N28</f>
        <v>1392</v>
      </c>
      <c r="E12" s="123">
        <f>'7'!O28</f>
        <v>0</v>
      </c>
      <c r="F12" s="123">
        <v>0</v>
      </c>
    </row>
    <row r="13" spans="1:6" ht="15.95" customHeight="1">
      <c r="A13" s="125">
        <v>12010001</v>
      </c>
      <c r="B13" s="21" t="s">
        <v>235</v>
      </c>
      <c r="C13" s="123">
        <f t="shared" si="0"/>
        <v>79789</v>
      </c>
      <c r="D13" s="123">
        <f>'8'!N28</f>
        <v>79789</v>
      </c>
      <c r="E13" s="123">
        <f>'8'!O28</f>
        <v>0</v>
      </c>
      <c r="F13" s="123">
        <v>0</v>
      </c>
    </row>
    <row r="14" spans="1:6" ht="15.95" customHeight="1">
      <c r="A14" s="125">
        <v>13010001</v>
      </c>
      <c r="B14" s="21" t="s">
        <v>392</v>
      </c>
      <c r="C14" s="123">
        <f t="shared" si="0"/>
        <v>86661</v>
      </c>
      <c r="D14" s="123">
        <f>'9'!N28</f>
        <v>86661</v>
      </c>
      <c r="E14" s="123">
        <f>'9'!O28</f>
        <v>0</v>
      </c>
      <c r="F14" s="123">
        <v>0</v>
      </c>
    </row>
    <row r="15" spans="1:6" ht="15.95" customHeight="1">
      <c r="A15" s="125">
        <v>14010001</v>
      </c>
      <c r="B15" s="21" t="s">
        <v>237</v>
      </c>
      <c r="C15" s="123">
        <f t="shared" si="0"/>
        <v>2998</v>
      </c>
      <c r="D15" s="123">
        <f>'10'!N28</f>
        <v>2998</v>
      </c>
      <c r="E15" s="123">
        <f>'10'!O28</f>
        <v>0</v>
      </c>
      <c r="F15" s="123">
        <v>0</v>
      </c>
    </row>
    <row r="16" spans="1:6" ht="15.95" customHeight="1">
      <c r="A16" s="125">
        <v>14020003</v>
      </c>
      <c r="B16" s="21" t="s">
        <v>238</v>
      </c>
      <c r="C16" s="123">
        <f t="shared" si="0"/>
        <v>24303</v>
      </c>
      <c r="D16" s="123">
        <f>'11'!N29</f>
        <v>24303</v>
      </c>
      <c r="E16" s="123">
        <f>'11'!O29</f>
        <v>0</v>
      </c>
      <c r="F16" s="123">
        <v>0</v>
      </c>
    </row>
    <row r="17" spans="1:6" ht="15.95" customHeight="1">
      <c r="A17" s="125">
        <v>14050001</v>
      </c>
      <c r="B17" s="21" t="s">
        <v>239</v>
      </c>
      <c r="C17" s="123">
        <f t="shared" si="0"/>
        <v>0</v>
      </c>
      <c r="D17" s="123">
        <f>'12'!N28</f>
        <v>0</v>
      </c>
      <c r="E17" s="123">
        <f>'12'!O28</f>
        <v>0</v>
      </c>
      <c r="F17" s="123">
        <v>0</v>
      </c>
    </row>
    <row r="18" spans="1:6" ht="15.95" customHeight="1">
      <c r="A18" s="125">
        <v>14050002</v>
      </c>
      <c r="B18" s="21" t="s">
        <v>240</v>
      </c>
      <c r="C18" s="123">
        <f t="shared" si="0"/>
        <v>992</v>
      </c>
      <c r="D18" s="123">
        <f>'13'!N28</f>
        <v>992</v>
      </c>
      <c r="E18" s="123">
        <f>'13'!O28</f>
        <v>0</v>
      </c>
      <c r="F18" s="123">
        <v>0</v>
      </c>
    </row>
    <row r="19" spans="1:6" ht="15.95" customHeight="1">
      <c r="A19" s="125">
        <v>14060001</v>
      </c>
      <c r="B19" s="21" t="s">
        <v>241</v>
      </c>
      <c r="C19" s="123">
        <f t="shared" si="0"/>
        <v>0</v>
      </c>
      <c r="D19" s="123">
        <f>'14'!N28</f>
        <v>0</v>
      </c>
      <c r="E19" s="123">
        <f>'14'!O28</f>
        <v>0</v>
      </c>
      <c r="F19" s="123">
        <v>0</v>
      </c>
    </row>
    <row r="20" spans="1:6" ht="15.95" customHeight="1">
      <c r="A20" s="125">
        <v>15010001</v>
      </c>
      <c r="B20" s="21" t="s">
        <v>242</v>
      </c>
      <c r="C20" s="123">
        <f t="shared" si="0"/>
        <v>860</v>
      </c>
      <c r="D20" s="123">
        <f>'15'!N32</f>
        <v>860</v>
      </c>
      <c r="E20" s="123">
        <f>'15'!O32</f>
        <v>0</v>
      </c>
      <c r="F20" s="123">
        <v>0</v>
      </c>
    </row>
    <row r="21" spans="1:6" ht="15.95" customHeight="1">
      <c r="A21" s="125">
        <v>16010001</v>
      </c>
      <c r="B21" s="21" t="s">
        <v>243</v>
      </c>
      <c r="C21" s="123">
        <f t="shared" si="0"/>
        <v>1378</v>
      </c>
      <c r="D21" s="123">
        <f>'16'!N41</f>
        <v>1378</v>
      </c>
      <c r="E21" s="123">
        <f>'16'!O41</f>
        <v>0</v>
      </c>
      <c r="F21" s="123">
        <v>0</v>
      </c>
    </row>
    <row r="22" spans="1:6" ht="15.95" customHeight="1">
      <c r="A22" s="125">
        <v>17010001</v>
      </c>
      <c r="B22" s="21" t="s">
        <v>244</v>
      </c>
      <c r="C22" s="123">
        <f t="shared" si="0"/>
        <v>1449</v>
      </c>
      <c r="D22" s="123">
        <f>'17'!N34</f>
        <v>1449</v>
      </c>
      <c r="E22" s="123">
        <f>'17'!O34</f>
        <v>0</v>
      </c>
      <c r="F22" s="123">
        <v>0</v>
      </c>
    </row>
    <row r="23" spans="1:6" ht="15.95" customHeight="1">
      <c r="A23" s="125">
        <v>18010001</v>
      </c>
      <c r="B23" s="21" t="s">
        <v>245</v>
      </c>
      <c r="C23" s="123">
        <f t="shared" si="0"/>
        <v>556590</v>
      </c>
      <c r="D23" s="123">
        <f>'18'!N33</f>
        <v>2495</v>
      </c>
      <c r="E23" s="123">
        <f>'18'!O33</f>
        <v>554095</v>
      </c>
      <c r="F23" s="123">
        <v>0</v>
      </c>
    </row>
    <row r="24" spans="1:6" ht="15.95" customHeight="1">
      <c r="A24" s="125">
        <v>19010001</v>
      </c>
      <c r="B24" s="21" t="s">
        <v>246</v>
      </c>
      <c r="C24" s="123">
        <f t="shared" si="0"/>
        <v>39865</v>
      </c>
      <c r="D24" s="123">
        <f>'19'!N34</f>
        <v>9865</v>
      </c>
      <c r="E24" s="123">
        <f>'19'!O34</f>
        <v>30000</v>
      </c>
      <c r="F24" s="123">
        <v>0</v>
      </c>
    </row>
    <row r="25" spans="1:6" ht="15.95" customHeight="1">
      <c r="A25" s="125">
        <v>20010001</v>
      </c>
      <c r="B25" s="21" t="s">
        <v>247</v>
      </c>
      <c r="C25" s="123">
        <f t="shared" si="0"/>
        <v>68348</v>
      </c>
      <c r="D25" s="123">
        <f>'20'!N44</f>
        <v>68348</v>
      </c>
      <c r="E25" s="123">
        <f>'20'!O44</f>
        <v>0</v>
      </c>
      <c r="F25" s="123">
        <v>0</v>
      </c>
    </row>
    <row r="26" spans="1:6" ht="15.95" customHeight="1">
      <c r="A26" s="125">
        <v>20020002</v>
      </c>
      <c r="B26" s="21" t="s">
        <v>394</v>
      </c>
      <c r="C26" s="123">
        <f t="shared" si="0"/>
        <v>26809</v>
      </c>
      <c r="D26" s="123">
        <f>'21'!N28</f>
        <v>9949</v>
      </c>
      <c r="E26" s="123">
        <v>0</v>
      </c>
      <c r="F26" s="123">
        <v>16860</v>
      </c>
    </row>
    <row r="27" spans="1:6" ht="15.95" customHeight="1">
      <c r="A27" s="125">
        <v>20020003</v>
      </c>
      <c r="B27" s="21" t="s">
        <v>395</v>
      </c>
      <c r="C27" s="123">
        <f t="shared" si="0"/>
        <v>9938</v>
      </c>
      <c r="D27" s="123">
        <f>'22'!N28</f>
        <v>9938</v>
      </c>
      <c r="E27" s="123">
        <f>'22'!O28</f>
        <v>0</v>
      </c>
      <c r="F27" s="123">
        <v>0</v>
      </c>
    </row>
    <row r="28" spans="1:6" ht="15.95" customHeight="1">
      <c r="A28" s="125">
        <v>20020004</v>
      </c>
      <c r="B28" s="21" t="s">
        <v>396</v>
      </c>
      <c r="C28" s="123">
        <f t="shared" si="0"/>
        <v>36837</v>
      </c>
      <c r="D28" s="123">
        <f>'23'!N29</f>
        <v>9867</v>
      </c>
      <c r="E28" s="123">
        <v>0</v>
      </c>
      <c r="F28" s="243">
        <v>26970</v>
      </c>
    </row>
    <row r="29" spans="1:6" ht="15.95" customHeight="1">
      <c r="A29" s="125">
        <v>20030001</v>
      </c>
      <c r="B29" s="182" t="s">
        <v>397</v>
      </c>
      <c r="C29" s="123">
        <f t="shared" si="0"/>
        <v>4847</v>
      </c>
      <c r="D29" s="123">
        <f>'24'!N28</f>
        <v>4847</v>
      </c>
      <c r="E29" s="123">
        <f>'24'!O28</f>
        <v>0</v>
      </c>
      <c r="F29" s="123">
        <v>0</v>
      </c>
    </row>
    <row r="30" spans="1:6" ht="15.95" customHeight="1">
      <c r="A30" s="125">
        <v>20030002</v>
      </c>
      <c r="B30" s="21" t="s">
        <v>398</v>
      </c>
      <c r="C30" s="123">
        <f t="shared" si="0"/>
        <v>25098</v>
      </c>
      <c r="D30" s="123">
        <f>'25'!N28</f>
        <v>15374</v>
      </c>
      <c r="E30" s="123">
        <v>0</v>
      </c>
      <c r="F30" s="123">
        <v>9724</v>
      </c>
    </row>
    <row r="31" spans="1:6" ht="15.95" customHeight="1">
      <c r="A31" s="125">
        <v>20030003</v>
      </c>
      <c r="B31" s="21" t="s">
        <v>399</v>
      </c>
      <c r="C31" s="123">
        <f t="shared" si="0"/>
        <v>19884</v>
      </c>
      <c r="D31" s="123">
        <f>'26'!N28</f>
        <v>19884</v>
      </c>
      <c r="E31" s="123">
        <f>'26'!O28</f>
        <v>0</v>
      </c>
      <c r="F31" s="123">
        <v>0</v>
      </c>
    </row>
    <row r="32" spans="1:6" ht="15.95" customHeight="1">
      <c r="A32" s="125">
        <v>20030004</v>
      </c>
      <c r="B32" s="182" t="s">
        <v>526</v>
      </c>
      <c r="C32" s="123">
        <f t="shared" si="0"/>
        <v>16742</v>
      </c>
      <c r="D32" s="123">
        <f>'27'!N28</f>
        <v>11843</v>
      </c>
      <c r="E32" s="123">
        <v>0</v>
      </c>
      <c r="F32" s="123">
        <v>4899</v>
      </c>
    </row>
    <row r="33" spans="1:6" ht="15.95" customHeight="1">
      <c r="A33" s="125">
        <v>20030005</v>
      </c>
      <c r="B33" s="21" t="s">
        <v>534</v>
      </c>
      <c r="C33" s="123">
        <f t="shared" si="0"/>
        <v>29917</v>
      </c>
      <c r="D33" s="123">
        <f>'28'!N28</f>
        <v>29917</v>
      </c>
      <c r="E33" s="123">
        <f>'28'!O28</f>
        <v>0</v>
      </c>
      <c r="F33" s="123">
        <v>0</v>
      </c>
    </row>
    <row r="34" spans="1:6" ht="15.95" customHeight="1">
      <c r="A34" s="125">
        <v>20030006</v>
      </c>
      <c r="B34" s="21" t="s">
        <v>535</v>
      </c>
      <c r="C34" s="123">
        <f t="shared" si="0"/>
        <v>7982</v>
      </c>
      <c r="D34" s="123">
        <f>'29'!N28</f>
        <v>2982</v>
      </c>
      <c r="E34" s="123">
        <v>0</v>
      </c>
      <c r="F34" s="123">
        <v>5000</v>
      </c>
    </row>
    <row r="35" spans="1:6" ht="15.95" customHeight="1">
      <c r="A35" s="125">
        <v>20030007</v>
      </c>
      <c r="B35" s="21" t="s">
        <v>536</v>
      </c>
      <c r="C35" s="123">
        <f t="shared" si="0"/>
        <v>4899</v>
      </c>
      <c r="D35" s="123">
        <f>'30'!N28</f>
        <v>2899</v>
      </c>
      <c r="E35" s="123">
        <v>0</v>
      </c>
      <c r="F35" s="123">
        <v>2000</v>
      </c>
    </row>
    <row r="36" spans="1:6" ht="15.95" customHeight="1">
      <c r="A36" s="125">
        <v>21010001</v>
      </c>
      <c r="B36" s="21" t="s">
        <v>257</v>
      </c>
      <c r="C36" s="123">
        <f t="shared" si="0"/>
        <v>2601</v>
      </c>
      <c r="D36" s="123">
        <f>'31'!N31</f>
        <v>2601</v>
      </c>
      <c r="E36" s="123">
        <f>'31'!O31</f>
        <v>0</v>
      </c>
      <c r="F36" s="123">
        <v>0</v>
      </c>
    </row>
    <row r="37" spans="1:6" ht="15.95" customHeight="1">
      <c r="A37" s="125">
        <v>22010001</v>
      </c>
      <c r="B37" s="21" t="s">
        <v>258</v>
      </c>
      <c r="C37" s="123">
        <f t="shared" si="0"/>
        <v>0</v>
      </c>
      <c r="D37" s="123">
        <f>'32'!N28</f>
        <v>0</v>
      </c>
      <c r="E37" s="123">
        <f>'32'!O28</f>
        <v>0</v>
      </c>
      <c r="F37" s="123">
        <v>0</v>
      </c>
    </row>
    <row r="38" spans="1:6" ht="15.95" customHeight="1">
      <c r="A38" s="125">
        <v>23010001</v>
      </c>
      <c r="B38" s="21" t="s">
        <v>259</v>
      </c>
      <c r="C38" s="123">
        <f t="shared" si="0"/>
        <v>34373.199999999997</v>
      </c>
      <c r="D38" s="123">
        <f>'33'!N32</f>
        <v>0</v>
      </c>
      <c r="E38" s="123">
        <f>'33'!O32</f>
        <v>34373.199999999997</v>
      </c>
      <c r="F38" s="123">
        <v>0</v>
      </c>
    </row>
    <row r="39" spans="1:6" ht="15.95" customHeight="1">
      <c r="A39" s="125">
        <v>24010001</v>
      </c>
      <c r="B39" s="21" t="s">
        <v>260</v>
      </c>
      <c r="C39" s="123">
        <f t="shared" si="0"/>
        <v>9744</v>
      </c>
      <c r="D39" s="123">
        <f>'34'!N28</f>
        <v>9744</v>
      </c>
      <c r="E39" s="123">
        <f>'34'!O28</f>
        <v>0</v>
      </c>
      <c r="F39" s="123">
        <v>0</v>
      </c>
    </row>
    <row r="40" spans="1:6" ht="15.95" customHeight="1">
      <c r="A40" s="125">
        <v>26010001</v>
      </c>
      <c r="B40" s="21" t="s">
        <v>261</v>
      </c>
      <c r="C40" s="123">
        <f t="shared" si="0"/>
        <v>927</v>
      </c>
      <c r="D40" s="123">
        <f>'35'!N28</f>
        <v>927</v>
      </c>
      <c r="E40" s="123">
        <f>'35'!O28</f>
        <v>0</v>
      </c>
      <c r="F40" s="123">
        <v>0</v>
      </c>
    </row>
    <row r="41" spans="1:6" ht="15.95" customHeight="1">
      <c r="A41" s="125">
        <v>27010001</v>
      </c>
      <c r="B41" s="21" t="s">
        <v>262</v>
      </c>
      <c r="C41" s="123">
        <f t="shared" si="0"/>
        <v>0</v>
      </c>
      <c r="D41" s="123">
        <f>'36'!N28</f>
        <v>0</v>
      </c>
      <c r="E41" s="123">
        <f>'36'!O28</f>
        <v>0</v>
      </c>
      <c r="F41" s="123">
        <v>0</v>
      </c>
    </row>
    <row r="42" spans="1:6" ht="15.95" customHeight="1">
      <c r="A42" s="125">
        <v>28010001</v>
      </c>
      <c r="B42" s="21" t="s">
        <v>263</v>
      </c>
      <c r="C42" s="123">
        <f t="shared" si="0"/>
        <v>989</v>
      </c>
      <c r="D42" s="123">
        <f>'37'!N28</f>
        <v>989</v>
      </c>
      <c r="E42" s="123">
        <f>'37'!O28</f>
        <v>0</v>
      </c>
      <c r="F42" s="123">
        <v>0</v>
      </c>
    </row>
    <row r="43" spans="1:6" s="40" customFormat="1" ht="15.95" customHeight="1">
      <c r="A43" s="75"/>
      <c r="B43" s="129" t="s">
        <v>415</v>
      </c>
      <c r="C43" s="130">
        <f>SUM(C7:C42)</f>
        <v>1108166.2</v>
      </c>
      <c r="D43" s="130">
        <f>SUM(D7:D42)</f>
        <v>424245</v>
      </c>
      <c r="E43" s="130">
        <f>SUM(E7:E42)</f>
        <v>618468.19999999995</v>
      </c>
      <c r="F43" s="130">
        <f>SUM(F7:F42)</f>
        <v>65453</v>
      </c>
    </row>
    <row r="44" spans="1:6" ht="18" customHeight="1"/>
  </sheetData>
  <mergeCells count="5">
    <mergeCell ref="A2:F2"/>
    <mergeCell ref="D4:F4"/>
    <mergeCell ref="A4:A5"/>
    <mergeCell ref="B4:B5"/>
    <mergeCell ref="C4:C5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78" orientation="landscape" r:id="rId1"/>
  <headerFooter alignWithMargins="0">
    <oddFooter>&amp;R&amp;P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47"/>
  <dimension ref="A1:H29"/>
  <sheetViews>
    <sheetView zoomScaleNormal="100" workbookViewId="0">
      <selection activeCell="U47" sqref="U47"/>
    </sheetView>
  </sheetViews>
  <sheetFormatPr defaultRowHeight="15" customHeight="1"/>
  <cols>
    <col min="2" max="2" width="46.7109375" customWidth="1"/>
    <col min="3" max="3" width="18" customWidth="1"/>
    <col min="4" max="4" width="12.42578125" customWidth="1"/>
    <col min="7" max="7" width="11.7109375" customWidth="1"/>
    <col min="8" max="8" width="28" customWidth="1"/>
    <col min="9" max="9" width="8.7109375" customWidth="1"/>
  </cols>
  <sheetData>
    <row r="1" spans="1:8" ht="15" customHeight="1">
      <c r="A1" s="33"/>
      <c r="C1" s="33"/>
    </row>
    <row r="2" spans="1:8" ht="15" customHeight="1">
      <c r="A2" s="33"/>
      <c r="C2" s="178"/>
    </row>
    <row r="4" spans="1:8" ht="15" customHeight="1">
      <c r="A4" s="528" t="s">
        <v>829</v>
      </c>
    </row>
    <row r="5" spans="1:8" ht="15" customHeight="1">
      <c r="A5" s="528" t="s">
        <v>830</v>
      </c>
    </row>
    <row r="6" spans="1:8" ht="15" customHeight="1">
      <c r="A6" s="528" t="s">
        <v>831</v>
      </c>
    </row>
    <row r="7" spans="1:8" ht="15" customHeight="1">
      <c r="A7" s="528" t="s">
        <v>832</v>
      </c>
    </row>
    <row r="8" spans="1:8" ht="15" customHeight="1">
      <c r="A8" s="537" t="s">
        <v>833</v>
      </c>
    </row>
    <row r="9" spans="1:8" ht="15" customHeight="1">
      <c r="A9" s="537" t="s">
        <v>834</v>
      </c>
    </row>
    <row r="10" spans="1:8" ht="15" customHeight="1">
      <c r="A10" s="501"/>
      <c r="H10" s="34" t="s">
        <v>835</v>
      </c>
    </row>
    <row r="11" spans="1:8" ht="15" customHeight="1">
      <c r="H11" s="538"/>
    </row>
    <row r="12" spans="1:8" ht="15" customHeight="1">
      <c r="H12" s="539" t="s">
        <v>836</v>
      </c>
    </row>
    <row r="13" spans="1:8" ht="15" customHeight="1">
      <c r="G13" s="651"/>
      <c r="H13" s="652"/>
    </row>
    <row r="14" spans="1:8" ht="15" customHeight="1">
      <c r="G14" s="653"/>
      <c r="H14" s="652"/>
    </row>
    <row r="15" spans="1:8" ht="15" customHeight="1">
      <c r="G15" s="505"/>
      <c r="H15" s="505"/>
    </row>
    <row r="16" spans="1:8" ht="15" customHeight="1">
      <c r="C16" s="34"/>
    </row>
    <row r="19" spans="3:3" ht="15" customHeight="1">
      <c r="C19" s="34"/>
    </row>
    <row r="29" spans="3:3" ht="12.75"/>
  </sheetData>
  <mergeCells count="2">
    <mergeCell ref="G13:H13"/>
    <mergeCell ref="G14:H14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88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4"/>
  <dimension ref="A2:K219"/>
  <sheetViews>
    <sheetView topLeftCell="B175" zoomScaleNormal="100" workbookViewId="0">
      <selection activeCell="U47" sqref="U47"/>
    </sheetView>
  </sheetViews>
  <sheetFormatPr defaultRowHeight="14.25"/>
  <cols>
    <col min="1" max="1" width="0.42578125" style="511" hidden="1" customWidth="1"/>
    <col min="2" max="2" width="13.28515625" style="34" customWidth="1"/>
    <col min="3" max="3" width="63.140625" style="511" customWidth="1"/>
    <col min="4" max="4" width="20.7109375" style="511" customWidth="1"/>
    <col min="5" max="5" width="18.5703125" style="511" customWidth="1"/>
    <col min="6" max="6" width="22.28515625" style="418" customWidth="1"/>
    <col min="7" max="7" width="9" style="511" customWidth="1"/>
    <col min="8" max="8" width="11" style="155" customWidth="1"/>
    <col min="9" max="9" width="15.28515625" style="155" customWidth="1"/>
    <col min="10" max="11" width="9.140625" style="155"/>
    <col min="12" max="16384" width="9.140625" style="511"/>
  </cols>
  <sheetData>
    <row r="2" spans="2:11" ht="18.75" thickBot="1">
      <c r="B2" s="597" t="s">
        <v>76</v>
      </c>
      <c r="C2" s="597"/>
      <c r="D2" s="597"/>
      <c r="E2" s="597"/>
      <c r="F2" s="598"/>
      <c r="G2" s="598"/>
    </row>
    <row r="3" spans="2:11" ht="76.5" customHeight="1">
      <c r="B3" s="51" t="s">
        <v>184</v>
      </c>
      <c r="C3" s="52" t="s">
        <v>80</v>
      </c>
      <c r="D3" s="405" t="s">
        <v>781</v>
      </c>
      <c r="E3" s="405" t="s">
        <v>782</v>
      </c>
      <c r="F3" s="405" t="s">
        <v>783</v>
      </c>
      <c r="G3" s="512" t="s">
        <v>784</v>
      </c>
      <c r="H3" s="234"/>
    </row>
    <row r="4" spans="2:11" ht="12.75" customHeight="1">
      <c r="B4" s="121">
        <v>1</v>
      </c>
      <c r="C4" s="122">
        <v>2</v>
      </c>
      <c r="D4" s="233">
        <v>3</v>
      </c>
      <c r="E4" s="233">
        <v>4</v>
      </c>
      <c r="F4" s="513">
        <v>5</v>
      </c>
      <c r="G4" s="514">
        <v>6</v>
      </c>
    </row>
    <row r="5" spans="2:11" s="31" customFormat="1" ht="17.25" customHeight="1">
      <c r="B5" s="183">
        <v>710000</v>
      </c>
      <c r="C5" s="184" t="s">
        <v>183</v>
      </c>
      <c r="D5" s="406">
        <f>D6+D15+D19+D27+D37+D46+D51</f>
        <v>37211840</v>
      </c>
      <c r="E5" s="406">
        <f>E6+E15+E19+E27+E37+E46+E51</f>
        <v>37211840</v>
      </c>
      <c r="F5" s="406">
        <f>F6+F15+F19+F27+F37+F46+F51</f>
        <v>38101400</v>
      </c>
      <c r="G5" s="171">
        <f>IF(E5=0,"",F5/E5*100)</f>
        <v>102.39052946589042</v>
      </c>
      <c r="H5" s="235"/>
      <c r="I5" s="561"/>
      <c r="J5" s="156"/>
      <c r="K5" s="156"/>
    </row>
    <row r="6" spans="2:11" s="103" customFormat="1" ht="17.100000000000001" customHeight="1">
      <c r="B6" s="185">
        <v>711000</v>
      </c>
      <c r="C6" s="186" t="s">
        <v>188</v>
      </c>
      <c r="D6" s="407">
        <f>D7+D12</f>
        <v>3061750</v>
      </c>
      <c r="E6" s="407">
        <f>E7+E12</f>
        <v>3061750</v>
      </c>
      <c r="F6" s="407">
        <f>F7+F12</f>
        <v>3243729</v>
      </c>
      <c r="G6" s="172">
        <f t="shared" ref="G6:G69" si="0">IF(E6=0,"",F6/E6*100)</f>
        <v>105.9436270106965</v>
      </c>
      <c r="H6" s="236"/>
      <c r="I6" s="559"/>
      <c r="J6" s="157"/>
      <c r="K6" s="157"/>
    </row>
    <row r="7" spans="2:11" s="103" customFormat="1" ht="15" customHeight="1">
      <c r="B7" s="104">
        <v>711100</v>
      </c>
      <c r="C7" s="105" t="s">
        <v>275</v>
      </c>
      <c r="D7" s="408">
        <f>SUM(D8:D11)</f>
        <v>3110</v>
      </c>
      <c r="E7" s="408">
        <f>SUM(E8:E11)</f>
        <v>3110</v>
      </c>
      <c r="F7" s="408">
        <f>SUM(F8:F11)</f>
        <v>2694</v>
      </c>
      <c r="G7" s="109">
        <f t="shared" si="0"/>
        <v>86.623794212218655</v>
      </c>
      <c r="H7" s="236"/>
      <c r="I7" s="236"/>
      <c r="J7" s="157"/>
      <c r="K7" s="157"/>
    </row>
    <row r="8" spans="2:11" ht="15" customHeight="1">
      <c r="B8" s="101">
        <v>711111</v>
      </c>
      <c r="C8" s="158" t="s">
        <v>276</v>
      </c>
      <c r="D8" s="409">
        <v>2910</v>
      </c>
      <c r="E8" s="409">
        <v>2910</v>
      </c>
      <c r="F8" s="409">
        <v>2679</v>
      </c>
      <c r="G8" s="515">
        <f t="shared" si="0"/>
        <v>92.061855670103085</v>
      </c>
      <c r="H8" s="236"/>
      <c r="I8" s="560"/>
    </row>
    <row r="9" spans="2:11" ht="15" customHeight="1">
      <c r="B9" s="101">
        <v>711113</v>
      </c>
      <c r="C9" s="158" t="s">
        <v>612</v>
      </c>
      <c r="D9" s="409">
        <v>50</v>
      </c>
      <c r="E9" s="409">
        <v>50</v>
      </c>
      <c r="F9" s="409">
        <v>15</v>
      </c>
      <c r="G9" s="515">
        <f t="shared" si="0"/>
        <v>30</v>
      </c>
      <c r="H9" s="236"/>
    </row>
    <row r="10" spans="2:11" ht="15" customHeight="1">
      <c r="B10" s="101">
        <v>711114</v>
      </c>
      <c r="C10" s="158" t="s">
        <v>519</v>
      </c>
      <c r="D10" s="409">
        <v>100</v>
      </c>
      <c r="E10" s="409">
        <v>100</v>
      </c>
      <c r="F10" s="409">
        <v>0</v>
      </c>
      <c r="G10" s="515">
        <f t="shared" si="0"/>
        <v>0</v>
      </c>
      <c r="H10" s="236"/>
    </row>
    <row r="11" spans="2:11" ht="15" customHeight="1">
      <c r="B11" s="101">
        <v>711115</v>
      </c>
      <c r="C11" s="158" t="s">
        <v>277</v>
      </c>
      <c r="D11" s="410">
        <v>50</v>
      </c>
      <c r="E11" s="410">
        <v>50</v>
      </c>
      <c r="F11" s="410">
        <v>0</v>
      </c>
      <c r="G11" s="515">
        <f t="shared" si="0"/>
        <v>0</v>
      </c>
      <c r="H11" s="236"/>
    </row>
    <row r="12" spans="2:11" s="103" customFormat="1" ht="15" customHeight="1">
      <c r="B12" s="104">
        <v>711200</v>
      </c>
      <c r="C12" s="105" t="s">
        <v>280</v>
      </c>
      <c r="D12" s="408">
        <f>SUM(D13:D14)</f>
        <v>3058640</v>
      </c>
      <c r="E12" s="408">
        <f>SUM(E13:E14)</f>
        <v>3058640</v>
      </c>
      <c r="F12" s="408">
        <f>SUM(F13:F14)</f>
        <v>3241035</v>
      </c>
      <c r="G12" s="109">
        <f t="shared" si="0"/>
        <v>105.96327125781393</v>
      </c>
      <c r="H12" s="236"/>
      <c r="I12" s="157"/>
      <c r="J12" s="157"/>
      <c r="K12" s="157"/>
    </row>
    <row r="13" spans="2:11" ht="15" customHeight="1">
      <c r="B13" s="101">
        <v>711211</v>
      </c>
      <c r="C13" s="158" t="s">
        <v>278</v>
      </c>
      <c r="D13" s="410">
        <v>2980110</v>
      </c>
      <c r="E13" s="410">
        <v>2980110</v>
      </c>
      <c r="F13" s="410">
        <v>3167780</v>
      </c>
      <c r="G13" s="515">
        <f t="shared" si="0"/>
        <v>106.29741855166419</v>
      </c>
      <c r="H13" s="236"/>
    </row>
    <row r="14" spans="2:11" ht="15" customHeight="1">
      <c r="B14" s="101">
        <v>711212</v>
      </c>
      <c r="C14" s="158" t="s">
        <v>279</v>
      </c>
      <c r="D14" s="410">
        <v>78530</v>
      </c>
      <c r="E14" s="410">
        <v>78530</v>
      </c>
      <c r="F14" s="410">
        <v>73255</v>
      </c>
      <c r="G14" s="515">
        <f t="shared" si="0"/>
        <v>93.282821851521717</v>
      </c>
      <c r="H14" s="236"/>
    </row>
    <row r="15" spans="2:11" s="103" customFormat="1" ht="17.100000000000001" customHeight="1">
      <c r="B15" s="185">
        <v>713000</v>
      </c>
      <c r="C15" s="187" t="s">
        <v>281</v>
      </c>
      <c r="D15" s="407">
        <f>D16</f>
        <v>2590</v>
      </c>
      <c r="E15" s="407">
        <f>E16</f>
        <v>2590</v>
      </c>
      <c r="F15" s="407">
        <f>F16</f>
        <v>2107</v>
      </c>
      <c r="G15" s="172">
        <f t="shared" si="0"/>
        <v>81.351351351351354</v>
      </c>
      <c r="H15" s="236"/>
      <c r="I15" s="157"/>
      <c r="J15" s="157"/>
      <c r="K15" s="157"/>
    </row>
    <row r="16" spans="2:11" s="103" customFormat="1" ht="15" customHeight="1">
      <c r="B16" s="104">
        <v>713100</v>
      </c>
      <c r="C16" s="110" t="s">
        <v>378</v>
      </c>
      <c r="D16" s="411">
        <f>SUM(D17:D18)</f>
        <v>2590</v>
      </c>
      <c r="E16" s="411">
        <f>SUM(E17:E18)</f>
        <v>2590</v>
      </c>
      <c r="F16" s="411">
        <f>SUM(F17:F18)</f>
        <v>2107</v>
      </c>
      <c r="G16" s="109">
        <f t="shared" si="0"/>
        <v>81.351351351351354</v>
      </c>
      <c r="H16" s="236"/>
      <c r="I16" s="157"/>
      <c r="J16" s="157"/>
      <c r="K16" s="157"/>
    </row>
    <row r="17" spans="2:11" ht="15" customHeight="1">
      <c r="B17" s="101">
        <v>713111</v>
      </c>
      <c r="C17" s="158" t="s">
        <v>282</v>
      </c>
      <c r="D17" s="409">
        <v>2390</v>
      </c>
      <c r="E17" s="409">
        <v>2390</v>
      </c>
      <c r="F17" s="409">
        <v>1845</v>
      </c>
      <c r="G17" s="515">
        <f t="shared" si="0"/>
        <v>77.196652719665266</v>
      </c>
      <c r="H17" s="200"/>
    </row>
    <row r="18" spans="2:11" ht="15" customHeight="1">
      <c r="B18" s="101">
        <v>713113</v>
      </c>
      <c r="C18" s="158" t="s">
        <v>283</v>
      </c>
      <c r="D18" s="409">
        <v>200</v>
      </c>
      <c r="E18" s="409">
        <v>200</v>
      </c>
      <c r="F18" s="409">
        <v>262</v>
      </c>
      <c r="G18" s="515">
        <f t="shared" si="0"/>
        <v>131</v>
      </c>
      <c r="H18" s="200"/>
    </row>
    <row r="19" spans="2:11" s="103" customFormat="1" ht="17.100000000000001" customHeight="1">
      <c r="B19" s="185">
        <v>714000</v>
      </c>
      <c r="C19" s="187" t="s">
        <v>189</v>
      </c>
      <c r="D19" s="407">
        <f>D20</f>
        <v>301430</v>
      </c>
      <c r="E19" s="407">
        <f>E20</f>
        <v>301430</v>
      </c>
      <c r="F19" s="407">
        <f>F20</f>
        <v>311681</v>
      </c>
      <c r="G19" s="172">
        <f t="shared" si="0"/>
        <v>103.40078956971767</v>
      </c>
      <c r="H19" s="236"/>
      <c r="I19" s="157"/>
      <c r="J19" s="157"/>
      <c r="K19" s="157"/>
    </row>
    <row r="20" spans="2:11" s="103" customFormat="1" ht="15" customHeight="1">
      <c r="B20" s="104">
        <v>714100</v>
      </c>
      <c r="C20" s="110" t="s">
        <v>377</v>
      </c>
      <c r="D20" s="411">
        <f>SUM(D21:D26)</f>
        <v>301430</v>
      </c>
      <c r="E20" s="411">
        <f>SUM(E21:E26)</f>
        <v>301430</v>
      </c>
      <c r="F20" s="411">
        <f>SUM(F21:F26)</f>
        <v>311681</v>
      </c>
      <c r="G20" s="109">
        <f t="shared" si="0"/>
        <v>103.40078956971767</v>
      </c>
      <c r="H20" s="236"/>
      <c r="I20" s="157"/>
      <c r="J20" s="157"/>
      <c r="K20" s="157"/>
    </row>
    <row r="21" spans="2:11" ht="15" customHeight="1">
      <c r="B21" s="101">
        <v>714111</v>
      </c>
      <c r="C21" s="158" t="s">
        <v>284</v>
      </c>
      <c r="D21" s="409">
        <v>40540</v>
      </c>
      <c r="E21" s="409">
        <v>40540</v>
      </c>
      <c r="F21" s="409">
        <v>37649</v>
      </c>
      <c r="G21" s="515">
        <f t="shared" si="0"/>
        <v>92.868771583621111</v>
      </c>
      <c r="H21" s="200"/>
    </row>
    <row r="22" spans="2:11" ht="15" customHeight="1">
      <c r="B22" s="101">
        <v>714112</v>
      </c>
      <c r="C22" s="158" t="s">
        <v>285</v>
      </c>
      <c r="D22" s="410">
        <v>9520</v>
      </c>
      <c r="E22" s="410">
        <v>9520</v>
      </c>
      <c r="F22" s="410">
        <v>8115</v>
      </c>
      <c r="G22" s="515">
        <f t="shared" si="0"/>
        <v>85.241596638655466</v>
      </c>
      <c r="H22" s="200"/>
    </row>
    <row r="23" spans="2:11" ht="15" customHeight="1">
      <c r="B23" s="101">
        <v>714113</v>
      </c>
      <c r="C23" s="158" t="s">
        <v>286</v>
      </c>
      <c r="D23" s="409">
        <v>2460</v>
      </c>
      <c r="E23" s="409">
        <v>2460</v>
      </c>
      <c r="F23" s="409">
        <v>2719</v>
      </c>
      <c r="G23" s="515">
        <f t="shared" si="0"/>
        <v>110.52845528455283</v>
      </c>
      <c r="H23" s="200"/>
    </row>
    <row r="24" spans="2:11" ht="15" customHeight="1">
      <c r="B24" s="101">
        <v>714121</v>
      </c>
      <c r="C24" s="158" t="s">
        <v>287</v>
      </c>
      <c r="D24" s="410">
        <v>13270</v>
      </c>
      <c r="E24" s="410">
        <v>13270</v>
      </c>
      <c r="F24" s="410">
        <v>12702</v>
      </c>
      <c r="G24" s="515">
        <f t="shared" si="0"/>
        <v>95.719668425018838</v>
      </c>
      <c r="H24" s="200"/>
    </row>
    <row r="25" spans="2:11" ht="15" customHeight="1">
      <c r="B25" s="101">
        <v>714131</v>
      </c>
      <c r="C25" s="158" t="s">
        <v>288</v>
      </c>
      <c r="D25" s="410">
        <v>153870</v>
      </c>
      <c r="E25" s="410">
        <v>153870</v>
      </c>
      <c r="F25" s="410">
        <v>167949</v>
      </c>
      <c r="G25" s="515">
        <f t="shared" si="0"/>
        <v>109.1499317605771</v>
      </c>
      <c r="H25" s="200"/>
    </row>
    <row r="26" spans="2:11" ht="15" customHeight="1">
      <c r="B26" s="101">
        <v>714132</v>
      </c>
      <c r="C26" s="158" t="s">
        <v>289</v>
      </c>
      <c r="D26" s="409">
        <v>81770</v>
      </c>
      <c r="E26" s="409">
        <v>81770</v>
      </c>
      <c r="F26" s="409">
        <v>82547</v>
      </c>
      <c r="G26" s="515">
        <f t="shared" si="0"/>
        <v>100.9502262443439</v>
      </c>
      <c r="H26" s="200"/>
    </row>
    <row r="27" spans="2:11" s="103" customFormat="1" ht="25.5" customHeight="1">
      <c r="B27" s="185">
        <v>715000</v>
      </c>
      <c r="C27" s="186" t="s">
        <v>290</v>
      </c>
      <c r="D27" s="407">
        <f>D28+D33+D35</f>
        <v>2100</v>
      </c>
      <c r="E27" s="407">
        <f>E28+E33+E35</f>
        <v>2100</v>
      </c>
      <c r="F27" s="407">
        <f>F28+F33+F35</f>
        <v>1967</v>
      </c>
      <c r="G27" s="172">
        <f t="shared" si="0"/>
        <v>93.666666666666671</v>
      </c>
      <c r="H27" s="236"/>
      <c r="I27" s="157"/>
      <c r="J27" s="157"/>
      <c r="K27" s="157"/>
    </row>
    <row r="28" spans="2:11" s="103" customFormat="1" ht="26.25" customHeight="1">
      <c r="B28" s="104">
        <v>715100</v>
      </c>
      <c r="C28" s="159" t="s">
        <v>294</v>
      </c>
      <c r="D28" s="408">
        <f>SUM(D29:D32)</f>
        <v>760</v>
      </c>
      <c r="E28" s="408">
        <f>SUM(E29:E32)</f>
        <v>760</v>
      </c>
      <c r="F28" s="408">
        <f>SUM(F29:F32)</f>
        <v>727</v>
      </c>
      <c r="G28" s="109">
        <f t="shared" si="0"/>
        <v>95.65789473684211</v>
      </c>
      <c r="H28" s="236"/>
      <c r="I28" s="157"/>
      <c r="J28" s="157"/>
      <c r="K28" s="157"/>
    </row>
    <row r="29" spans="2:11" ht="15" customHeight="1">
      <c r="B29" s="101">
        <v>715131</v>
      </c>
      <c r="C29" s="158" t="s">
        <v>291</v>
      </c>
      <c r="D29" s="409">
        <v>250</v>
      </c>
      <c r="E29" s="409">
        <v>250</v>
      </c>
      <c r="F29" s="409">
        <v>305</v>
      </c>
      <c r="G29" s="515">
        <f t="shared" si="0"/>
        <v>122</v>
      </c>
      <c r="H29" s="200"/>
    </row>
    <row r="30" spans="2:11" ht="15" customHeight="1">
      <c r="B30" s="101">
        <v>715132</v>
      </c>
      <c r="C30" s="158" t="s">
        <v>520</v>
      </c>
      <c r="D30" s="409">
        <v>40</v>
      </c>
      <c r="E30" s="409">
        <v>40</v>
      </c>
      <c r="F30" s="409">
        <v>0</v>
      </c>
      <c r="G30" s="515">
        <f t="shared" si="0"/>
        <v>0</v>
      </c>
      <c r="H30" s="200"/>
    </row>
    <row r="31" spans="2:11" ht="15" customHeight="1">
      <c r="B31" s="101">
        <v>715137</v>
      </c>
      <c r="C31" s="158" t="s">
        <v>292</v>
      </c>
      <c r="D31" s="409">
        <v>50</v>
      </c>
      <c r="E31" s="409">
        <v>50</v>
      </c>
      <c r="F31" s="409">
        <v>0</v>
      </c>
      <c r="G31" s="515">
        <f t="shared" si="0"/>
        <v>0</v>
      </c>
      <c r="H31" s="200"/>
    </row>
    <row r="32" spans="2:11" ht="15" customHeight="1">
      <c r="B32" s="101">
        <v>715141</v>
      </c>
      <c r="C32" s="158" t="s">
        <v>293</v>
      </c>
      <c r="D32" s="409">
        <v>420</v>
      </c>
      <c r="E32" s="409">
        <v>420</v>
      </c>
      <c r="F32" s="409">
        <v>422</v>
      </c>
      <c r="G32" s="515">
        <f t="shared" si="0"/>
        <v>100.47619047619048</v>
      </c>
      <c r="H32" s="200"/>
    </row>
    <row r="33" spans="2:11" s="103" customFormat="1" ht="15" customHeight="1">
      <c r="B33" s="104">
        <v>715200</v>
      </c>
      <c r="C33" s="160" t="s">
        <v>295</v>
      </c>
      <c r="D33" s="408">
        <f>D34</f>
        <v>1290</v>
      </c>
      <c r="E33" s="408">
        <f>E34</f>
        <v>1290</v>
      </c>
      <c r="F33" s="408">
        <f>F34</f>
        <v>1171</v>
      </c>
      <c r="G33" s="109">
        <f t="shared" si="0"/>
        <v>90.775193798449621</v>
      </c>
      <c r="H33" s="236"/>
      <c r="I33" s="157"/>
      <c r="J33" s="157"/>
      <c r="K33" s="157"/>
    </row>
    <row r="34" spans="2:11" ht="15" customHeight="1">
      <c r="B34" s="101">
        <v>715211</v>
      </c>
      <c r="C34" s="158" t="s">
        <v>296</v>
      </c>
      <c r="D34" s="409">
        <v>1290</v>
      </c>
      <c r="E34" s="409">
        <v>1290</v>
      </c>
      <c r="F34" s="409">
        <v>1171</v>
      </c>
      <c r="G34" s="515">
        <f t="shared" si="0"/>
        <v>90.775193798449621</v>
      </c>
      <c r="H34" s="200"/>
    </row>
    <row r="35" spans="2:11" s="103" customFormat="1" ht="15" customHeight="1">
      <c r="B35" s="104">
        <v>715900</v>
      </c>
      <c r="C35" s="160" t="s">
        <v>297</v>
      </c>
      <c r="D35" s="408">
        <f>D36</f>
        <v>50</v>
      </c>
      <c r="E35" s="408">
        <f>E36</f>
        <v>50</v>
      </c>
      <c r="F35" s="408">
        <f>F36</f>
        <v>69</v>
      </c>
      <c r="G35" s="109">
        <f t="shared" si="0"/>
        <v>138</v>
      </c>
      <c r="H35" s="236"/>
      <c r="I35" s="157"/>
      <c r="J35" s="157"/>
      <c r="K35" s="157"/>
    </row>
    <row r="36" spans="2:11" ht="27" customHeight="1">
      <c r="B36" s="101">
        <v>715914</v>
      </c>
      <c r="C36" s="161" t="s">
        <v>298</v>
      </c>
      <c r="D36" s="410">
        <v>50</v>
      </c>
      <c r="E36" s="410">
        <v>50</v>
      </c>
      <c r="F36" s="410">
        <v>69</v>
      </c>
      <c r="G36" s="515">
        <f t="shared" si="0"/>
        <v>138</v>
      </c>
      <c r="H36" s="200"/>
    </row>
    <row r="37" spans="2:11" s="103" customFormat="1" ht="17.100000000000001" customHeight="1">
      <c r="B37" s="185">
        <v>716000</v>
      </c>
      <c r="C37" s="187" t="s">
        <v>190</v>
      </c>
      <c r="D37" s="407">
        <f>D38</f>
        <v>3085670</v>
      </c>
      <c r="E37" s="407">
        <f>E38</f>
        <v>3085670</v>
      </c>
      <c r="F37" s="407">
        <f>F38</f>
        <v>3109449</v>
      </c>
      <c r="G37" s="172">
        <f t="shared" si="0"/>
        <v>100.77062680066243</v>
      </c>
      <c r="H37" s="236"/>
      <c r="I37" s="162"/>
      <c r="J37" s="236"/>
      <c r="K37" s="157"/>
    </row>
    <row r="38" spans="2:11" s="103" customFormat="1" ht="15" customHeight="1">
      <c r="B38" s="104">
        <v>716100</v>
      </c>
      <c r="C38" s="160" t="s">
        <v>299</v>
      </c>
      <c r="D38" s="408">
        <f>SUM(D39:D45)</f>
        <v>3085670</v>
      </c>
      <c r="E38" s="408">
        <f>SUM(E39:E45)</f>
        <v>3085670</v>
      </c>
      <c r="F38" s="408">
        <f>SUM(F39:F45)</f>
        <v>3109449</v>
      </c>
      <c r="G38" s="109">
        <f t="shared" si="0"/>
        <v>100.77062680066243</v>
      </c>
      <c r="H38" s="237"/>
      <c r="I38" s="516"/>
      <c r="J38" s="157"/>
      <c r="K38" s="157"/>
    </row>
    <row r="39" spans="2:11" ht="15" customHeight="1">
      <c r="B39" s="101">
        <v>716111</v>
      </c>
      <c r="C39" s="158" t="s">
        <v>301</v>
      </c>
      <c r="D39" s="410">
        <v>2157840</v>
      </c>
      <c r="E39" s="410">
        <v>2157840</v>
      </c>
      <c r="F39" s="410">
        <v>2196487</v>
      </c>
      <c r="G39" s="515">
        <f t="shared" si="0"/>
        <v>101.79100396692988</v>
      </c>
      <c r="H39" s="236"/>
      <c r="I39" s="516"/>
      <c r="J39" s="157"/>
    </row>
    <row r="40" spans="2:11" ht="15" customHeight="1">
      <c r="B40" s="101">
        <v>716112</v>
      </c>
      <c r="C40" s="158" t="s">
        <v>302</v>
      </c>
      <c r="D40" s="410">
        <v>105500</v>
      </c>
      <c r="E40" s="410">
        <v>105500</v>
      </c>
      <c r="F40" s="410">
        <v>107380</v>
      </c>
      <c r="G40" s="515">
        <f t="shared" si="0"/>
        <v>101.78199052132702</v>
      </c>
      <c r="H40" s="236"/>
      <c r="I40" s="516"/>
      <c r="J40" s="157"/>
    </row>
    <row r="41" spans="2:11" ht="15" customHeight="1">
      <c r="B41" s="101">
        <v>716113</v>
      </c>
      <c r="C41" s="158" t="s">
        <v>303</v>
      </c>
      <c r="D41" s="410">
        <v>153050</v>
      </c>
      <c r="E41" s="410">
        <v>153050</v>
      </c>
      <c r="F41" s="410">
        <v>168863</v>
      </c>
      <c r="G41" s="515">
        <f t="shared" si="0"/>
        <v>110.33191767396275</v>
      </c>
      <c r="H41" s="236"/>
      <c r="I41" s="516"/>
      <c r="J41" s="157"/>
    </row>
    <row r="42" spans="2:11" ht="15" customHeight="1">
      <c r="B42" s="101">
        <v>716114</v>
      </c>
      <c r="C42" s="158" t="s">
        <v>304</v>
      </c>
      <c r="D42" s="410">
        <v>30</v>
      </c>
      <c r="E42" s="410">
        <v>30</v>
      </c>
      <c r="F42" s="410">
        <v>23</v>
      </c>
      <c r="G42" s="515">
        <f t="shared" si="0"/>
        <v>76.666666666666671</v>
      </c>
      <c r="H42" s="236"/>
      <c r="I42" s="516"/>
      <c r="J42" s="157"/>
    </row>
    <row r="43" spans="2:11" ht="25.5" customHeight="1">
      <c r="B43" s="101">
        <v>716115</v>
      </c>
      <c r="C43" s="161" t="s">
        <v>305</v>
      </c>
      <c r="D43" s="410">
        <v>291620</v>
      </c>
      <c r="E43" s="410">
        <v>291620</v>
      </c>
      <c r="F43" s="410">
        <v>283008</v>
      </c>
      <c r="G43" s="515">
        <f t="shared" si="0"/>
        <v>97.046841780399149</v>
      </c>
      <c r="H43" s="236"/>
      <c r="I43" s="516"/>
      <c r="J43" s="157"/>
    </row>
    <row r="44" spans="2:11" ht="15" customHeight="1">
      <c r="B44" s="101">
        <v>716116</v>
      </c>
      <c r="C44" s="158" t="s">
        <v>306</v>
      </c>
      <c r="D44" s="410">
        <v>237920</v>
      </c>
      <c r="E44" s="410">
        <v>237920</v>
      </c>
      <c r="F44" s="410">
        <v>243972</v>
      </c>
      <c r="G44" s="515">
        <f t="shared" si="0"/>
        <v>102.54371217215872</v>
      </c>
      <c r="H44" s="236"/>
      <c r="I44" s="516"/>
      <c r="J44" s="157"/>
    </row>
    <row r="45" spans="2:11" ht="15" customHeight="1">
      <c r="B45" s="101">
        <v>716117</v>
      </c>
      <c r="C45" s="158" t="s">
        <v>300</v>
      </c>
      <c r="D45" s="410">
        <v>139710</v>
      </c>
      <c r="E45" s="410">
        <v>139710</v>
      </c>
      <c r="F45" s="410">
        <v>109716</v>
      </c>
      <c r="G45" s="515">
        <f t="shared" si="0"/>
        <v>78.531243289671465</v>
      </c>
      <c r="H45" s="236"/>
      <c r="I45" s="516"/>
      <c r="J45" s="157"/>
    </row>
    <row r="46" spans="2:11" s="103" customFormat="1" ht="17.100000000000001" customHeight="1">
      <c r="B46" s="185">
        <v>717000</v>
      </c>
      <c r="C46" s="187" t="s">
        <v>191</v>
      </c>
      <c r="D46" s="407">
        <f>D47</f>
        <v>30758120</v>
      </c>
      <c r="E46" s="407">
        <f>E47</f>
        <v>30758120</v>
      </c>
      <c r="F46" s="407">
        <f>F47</f>
        <v>31432346</v>
      </c>
      <c r="G46" s="172">
        <f t="shared" si="0"/>
        <v>102.19202604060327</v>
      </c>
      <c r="H46" s="236"/>
      <c r="I46" s="157"/>
      <c r="J46" s="157"/>
      <c r="K46" s="157"/>
    </row>
    <row r="47" spans="2:11" s="103" customFormat="1" ht="15" customHeight="1">
      <c r="B47" s="104">
        <v>717100</v>
      </c>
      <c r="C47" s="160" t="s">
        <v>307</v>
      </c>
      <c r="D47" s="408">
        <f t="shared" ref="D47:F47" si="1">SUM(D48:D50)</f>
        <v>30758120</v>
      </c>
      <c r="E47" s="408">
        <f t="shared" si="1"/>
        <v>30758120</v>
      </c>
      <c r="F47" s="408">
        <f t="shared" si="1"/>
        <v>31432346</v>
      </c>
      <c r="G47" s="109">
        <f t="shared" si="0"/>
        <v>102.19202604060327</v>
      </c>
      <c r="H47" s="236"/>
      <c r="I47" s="157"/>
      <c r="J47" s="157"/>
      <c r="K47" s="157"/>
    </row>
    <row r="48" spans="2:11" ht="15" customHeight="1">
      <c r="B48" s="101">
        <v>717114</v>
      </c>
      <c r="C48" s="158" t="s">
        <v>613</v>
      </c>
      <c r="D48" s="410">
        <v>0</v>
      </c>
      <c r="E48" s="410">
        <v>0</v>
      </c>
      <c r="F48" s="410">
        <v>0</v>
      </c>
      <c r="G48" s="515" t="str">
        <f t="shared" si="0"/>
        <v/>
      </c>
      <c r="H48" s="534"/>
      <c r="I48" s="527"/>
    </row>
    <row r="49" spans="1:11" ht="15" customHeight="1">
      <c r="B49" s="101">
        <v>717121</v>
      </c>
      <c r="C49" s="158" t="s">
        <v>308</v>
      </c>
      <c r="D49" s="410">
        <v>29941680</v>
      </c>
      <c r="E49" s="410">
        <v>29941680</v>
      </c>
      <c r="F49" s="410">
        <v>31051514</v>
      </c>
      <c r="G49" s="515">
        <f t="shared" si="0"/>
        <v>103.70665239893017</v>
      </c>
      <c r="H49" s="200"/>
      <c r="I49" s="200"/>
    </row>
    <row r="50" spans="1:11" ht="15" customHeight="1">
      <c r="B50" s="101">
        <v>717131</v>
      </c>
      <c r="C50" s="158" t="s">
        <v>309</v>
      </c>
      <c r="D50" s="410">
        <v>816440</v>
      </c>
      <c r="E50" s="410">
        <v>816440</v>
      </c>
      <c r="F50" s="410">
        <f>846703-465871</f>
        <v>380832</v>
      </c>
      <c r="G50" s="515">
        <f t="shared" si="0"/>
        <v>46.645436284356471</v>
      </c>
      <c r="H50" s="534"/>
      <c r="I50" s="527"/>
    </row>
    <row r="51" spans="1:11" s="103" customFormat="1" ht="17.100000000000001" customHeight="1">
      <c r="B51" s="185">
        <v>719000</v>
      </c>
      <c r="C51" s="187" t="s">
        <v>192</v>
      </c>
      <c r="D51" s="407">
        <f>D52</f>
        <v>180</v>
      </c>
      <c r="E51" s="407">
        <f>E52</f>
        <v>180</v>
      </c>
      <c r="F51" s="407">
        <f>F52</f>
        <v>121</v>
      </c>
      <c r="G51" s="172">
        <f t="shared" si="0"/>
        <v>67.222222222222229</v>
      </c>
      <c r="H51" s="236"/>
      <c r="I51" s="199"/>
      <c r="J51" s="157"/>
      <c r="K51" s="157"/>
    </row>
    <row r="52" spans="1:11" s="103" customFormat="1" ht="15" customHeight="1">
      <c r="B52" s="104">
        <v>719100</v>
      </c>
      <c r="C52" s="160" t="s">
        <v>310</v>
      </c>
      <c r="D52" s="408">
        <f>SUM(D53:D55)</f>
        <v>180</v>
      </c>
      <c r="E52" s="408">
        <f>SUM(E53:E55)</f>
        <v>180</v>
      </c>
      <c r="F52" s="408">
        <f>SUM(F53:F55)</f>
        <v>121</v>
      </c>
      <c r="G52" s="109">
        <f t="shared" si="0"/>
        <v>67.222222222222229</v>
      </c>
      <c r="H52" s="236"/>
      <c r="I52" s="157"/>
      <c r="J52" s="157"/>
      <c r="K52" s="157"/>
    </row>
    <row r="53" spans="1:11" ht="15" customHeight="1" thickBot="1">
      <c r="A53" s="135"/>
      <c r="B53" s="101">
        <v>719111</v>
      </c>
      <c r="C53" s="158" t="s">
        <v>310</v>
      </c>
      <c r="D53" s="409">
        <v>110</v>
      </c>
      <c r="E53" s="409">
        <v>110</v>
      </c>
      <c r="F53" s="409">
        <v>83</v>
      </c>
      <c r="G53" s="515">
        <f t="shared" si="0"/>
        <v>75.454545454545453</v>
      </c>
      <c r="H53" s="200"/>
    </row>
    <row r="54" spans="1:11" ht="15" customHeight="1">
      <c r="B54" s="167">
        <v>719114</v>
      </c>
      <c r="C54" s="168" t="s">
        <v>311</v>
      </c>
      <c r="D54" s="412">
        <v>40</v>
      </c>
      <c r="E54" s="412">
        <v>40</v>
      </c>
      <c r="F54" s="412">
        <v>14</v>
      </c>
      <c r="G54" s="517">
        <f t="shared" si="0"/>
        <v>35</v>
      </c>
    </row>
    <row r="55" spans="1:11" ht="25.5">
      <c r="B55" s="101">
        <v>719115</v>
      </c>
      <c r="C55" s="161" t="s">
        <v>312</v>
      </c>
      <c r="D55" s="410">
        <v>30</v>
      </c>
      <c r="E55" s="410">
        <v>30</v>
      </c>
      <c r="F55" s="410">
        <v>24</v>
      </c>
      <c r="G55" s="518">
        <f t="shared" si="0"/>
        <v>80</v>
      </c>
      <c r="H55" s="238"/>
    </row>
    <row r="56" spans="1:11">
      <c r="B56" s="101"/>
      <c r="C56" s="21"/>
      <c r="D56" s="409"/>
      <c r="E56" s="409"/>
      <c r="F56" s="409"/>
      <c r="G56" s="518" t="str">
        <f t="shared" si="0"/>
        <v/>
      </c>
      <c r="H56" s="238"/>
    </row>
    <row r="57" spans="1:11" ht="17.100000000000001" customHeight="1">
      <c r="B57" s="183">
        <v>720000</v>
      </c>
      <c r="C57" s="184" t="s">
        <v>187</v>
      </c>
      <c r="D57" s="406">
        <f>D58+D71+D142</f>
        <v>2692490</v>
      </c>
      <c r="E57" s="406">
        <f>E58+E71+E142</f>
        <v>2692490</v>
      </c>
      <c r="F57" s="406">
        <f>F58+F71+F142</f>
        <v>2824894</v>
      </c>
      <c r="G57" s="171">
        <f t="shared" si="0"/>
        <v>104.91752987012022</v>
      </c>
      <c r="H57" s="239"/>
      <c r="I57" s="200"/>
    </row>
    <row r="58" spans="1:11" ht="26.25">
      <c r="B58" s="185">
        <v>721000</v>
      </c>
      <c r="C58" s="188" t="s">
        <v>209</v>
      </c>
      <c r="D58" s="407">
        <f>D59+D63+D67+D69</f>
        <v>69690</v>
      </c>
      <c r="E58" s="407">
        <f>E59+E63+E67+E69</f>
        <v>69690</v>
      </c>
      <c r="F58" s="407">
        <f>F59+F63+F67+F69</f>
        <v>94010</v>
      </c>
      <c r="G58" s="172">
        <f t="shared" si="0"/>
        <v>134.89740278375663</v>
      </c>
    </row>
    <row r="59" spans="1:11" ht="15" customHeight="1">
      <c r="B59" s="104">
        <v>721100</v>
      </c>
      <c r="C59" s="160" t="s">
        <v>313</v>
      </c>
      <c r="D59" s="408">
        <f>SUM(D60:D62)</f>
        <v>58820</v>
      </c>
      <c r="E59" s="408">
        <f t="shared" ref="E59:F59" si="2">SUM(E60:E62)</f>
        <v>58820</v>
      </c>
      <c r="F59" s="408">
        <f t="shared" si="2"/>
        <v>78870</v>
      </c>
      <c r="G59" s="202">
        <f t="shared" si="0"/>
        <v>134.08704522271336</v>
      </c>
      <c r="I59" s="200"/>
    </row>
    <row r="60" spans="1:11" ht="15" customHeight="1">
      <c r="B60" s="101">
        <v>721112</v>
      </c>
      <c r="C60" s="158" t="s">
        <v>314</v>
      </c>
      <c r="D60" s="410">
        <v>170</v>
      </c>
      <c r="E60" s="410">
        <v>170</v>
      </c>
      <c r="F60" s="410">
        <v>163</v>
      </c>
      <c r="G60" s="518">
        <f t="shared" si="0"/>
        <v>95.882352941176478</v>
      </c>
      <c r="H60" s="508"/>
    </row>
    <row r="61" spans="1:11" ht="15" customHeight="1">
      <c r="B61" s="101">
        <v>721121</v>
      </c>
      <c r="C61" s="158" t="s">
        <v>756</v>
      </c>
      <c r="D61" s="410">
        <v>58650</v>
      </c>
      <c r="E61" s="410">
        <v>58650</v>
      </c>
      <c r="F61" s="410">
        <v>78657</v>
      </c>
      <c r="G61" s="180">
        <f t="shared" si="0"/>
        <v>134.11253196930946</v>
      </c>
      <c r="H61" s="508"/>
      <c r="I61" s="200"/>
    </row>
    <row r="62" spans="1:11" ht="15" customHeight="1">
      <c r="B62" s="101">
        <v>721123</v>
      </c>
      <c r="C62" s="158" t="s">
        <v>785</v>
      </c>
      <c r="D62" s="410">
        <v>0</v>
      </c>
      <c r="E62" s="410">
        <v>0</v>
      </c>
      <c r="F62" s="410">
        <v>50</v>
      </c>
      <c r="G62" s="180" t="str">
        <f t="shared" si="0"/>
        <v/>
      </c>
      <c r="H62" s="508"/>
      <c r="I62" s="239"/>
      <c r="J62" s="519"/>
    </row>
    <row r="63" spans="1:11" ht="15" customHeight="1">
      <c r="B63" s="106">
        <v>721200</v>
      </c>
      <c r="C63" s="160" t="s">
        <v>315</v>
      </c>
      <c r="D63" s="408">
        <f>SUM(D64:D66)</f>
        <v>10520</v>
      </c>
      <c r="E63" s="408">
        <f>SUM(E64:E66)</f>
        <v>10520</v>
      </c>
      <c r="F63" s="408">
        <f>SUM(F64:F66)</f>
        <v>14840</v>
      </c>
      <c r="G63" s="102">
        <f t="shared" si="0"/>
        <v>141.06463878326997</v>
      </c>
    </row>
    <row r="64" spans="1:11" ht="15" customHeight="1">
      <c r="B64" s="107">
        <v>721211</v>
      </c>
      <c r="C64" s="158" t="s">
        <v>316</v>
      </c>
      <c r="D64" s="409">
        <v>390</v>
      </c>
      <c r="E64" s="409">
        <v>390</v>
      </c>
      <c r="F64" s="409">
        <v>394</v>
      </c>
      <c r="G64" s="518">
        <f t="shared" si="0"/>
        <v>101.02564102564102</v>
      </c>
      <c r="I64" s="200"/>
    </row>
    <row r="65" spans="2:11" ht="15" customHeight="1">
      <c r="B65" s="107">
        <v>721225</v>
      </c>
      <c r="C65" s="158" t="s">
        <v>595</v>
      </c>
      <c r="D65" s="410">
        <v>8010</v>
      </c>
      <c r="E65" s="410">
        <v>8010</v>
      </c>
      <c r="F65" s="410">
        <v>8006</v>
      </c>
      <c r="G65" s="518">
        <f t="shared" si="0"/>
        <v>99.950062421972532</v>
      </c>
    </row>
    <row r="66" spans="2:11" ht="15" customHeight="1">
      <c r="B66" s="107">
        <v>721227</v>
      </c>
      <c r="C66" s="158" t="s">
        <v>614</v>
      </c>
      <c r="D66" s="410">
        <v>2120</v>
      </c>
      <c r="E66" s="410">
        <v>2120</v>
      </c>
      <c r="F66" s="410">
        <v>6440</v>
      </c>
      <c r="G66" s="518">
        <f t="shared" si="0"/>
        <v>303.77358490566036</v>
      </c>
    </row>
    <row r="67" spans="2:11" ht="15" customHeight="1">
      <c r="B67" s="106">
        <v>721300</v>
      </c>
      <c r="C67" s="160" t="s">
        <v>317</v>
      </c>
      <c r="D67" s="408">
        <f>SUM(D68:D68)</f>
        <v>50</v>
      </c>
      <c r="E67" s="408">
        <f>SUM(E68:E68)</f>
        <v>50</v>
      </c>
      <c r="F67" s="408">
        <f>SUM(F68:F68)</f>
        <v>50</v>
      </c>
      <c r="G67" s="102">
        <f t="shared" si="0"/>
        <v>100</v>
      </c>
      <c r="I67" s="200"/>
    </row>
    <row r="68" spans="2:11" ht="15" customHeight="1">
      <c r="B68" s="107">
        <v>721311</v>
      </c>
      <c r="C68" s="158" t="s">
        <v>767</v>
      </c>
      <c r="D68" s="409">
        <v>50</v>
      </c>
      <c r="E68" s="409">
        <v>50</v>
      </c>
      <c r="F68" s="409">
        <v>50</v>
      </c>
      <c r="G68" s="518">
        <f t="shared" si="0"/>
        <v>100</v>
      </c>
      <c r="I68" s="200"/>
    </row>
    <row r="69" spans="2:11" ht="15" customHeight="1">
      <c r="B69" s="106">
        <v>721500</v>
      </c>
      <c r="C69" s="160" t="s">
        <v>318</v>
      </c>
      <c r="D69" s="408">
        <f>D70</f>
        <v>300</v>
      </c>
      <c r="E69" s="408">
        <f>E70</f>
        <v>300</v>
      </c>
      <c r="F69" s="408">
        <f>F70</f>
        <v>250</v>
      </c>
      <c r="G69" s="102">
        <f t="shared" si="0"/>
        <v>83.333333333333343</v>
      </c>
    </row>
    <row r="70" spans="2:11" ht="15" customHeight="1">
      <c r="B70" s="107">
        <v>721511</v>
      </c>
      <c r="C70" s="158" t="s">
        <v>318</v>
      </c>
      <c r="D70" s="409">
        <v>300</v>
      </c>
      <c r="E70" s="409">
        <v>300</v>
      </c>
      <c r="F70" s="409">
        <v>250</v>
      </c>
      <c r="G70" s="518">
        <f t="shared" ref="G70:G130" si="3">IF(E70=0,"",F70/E70*100)</f>
        <v>83.333333333333343</v>
      </c>
      <c r="I70" s="200"/>
    </row>
    <row r="71" spans="2:11" ht="15">
      <c r="B71" s="185">
        <v>722000</v>
      </c>
      <c r="C71" s="186" t="s">
        <v>379</v>
      </c>
      <c r="D71" s="406">
        <f>D72+D74+D76+D91+D128+D137</f>
        <v>2024460</v>
      </c>
      <c r="E71" s="406">
        <f>E72+E74+E76+E91+E128+E137</f>
        <v>2024460</v>
      </c>
      <c r="F71" s="406">
        <f>F72+F74+F76+F91+F128+F137</f>
        <v>2102582</v>
      </c>
      <c r="G71" s="172">
        <f t="shared" si="3"/>
        <v>103.85890558469913</v>
      </c>
    </row>
    <row r="72" spans="2:11" ht="15" customHeight="1">
      <c r="B72" s="104">
        <v>722100</v>
      </c>
      <c r="C72" s="112" t="s">
        <v>319</v>
      </c>
      <c r="D72" s="411">
        <f>D73</f>
        <v>113690</v>
      </c>
      <c r="E72" s="411">
        <f>E73</f>
        <v>113690</v>
      </c>
      <c r="F72" s="411">
        <f>F73</f>
        <v>111116</v>
      </c>
      <c r="G72" s="102">
        <f t="shared" si="3"/>
        <v>97.735948632245581</v>
      </c>
      <c r="I72" s="200"/>
    </row>
    <row r="73" spans="2:11" ht="15" customHeight="1">
      <c r="B73" s="520">
        <v>722121</v>
      </c>
      <c r="C73" s="163" t="s">
        <v>320</v>
      </c>
      <c r="D73" s="410">
        <v>113690</v>
      </c>
      <c r="E73" s="410">
        <v>113690</v>
      </c>
      <c r="F73" s="410">
        <v>111116</v>
      </c>
      <c r="G73" s="518">
        <f t="shared" si="3"/>
        <v>97.735948632245581</v>
      </c>
    </row>
    <row r="74" spans="2:11" ht="15" customHeight="1">
      <c r="B74" s="104">
        <v>722200</v>
      </c>
      <c r="C74" s="112" t="s">
        <v>321</v>
      </c>
      <c r="D74" s="411">
        <f>D75</f>
        <v>390290</v>
      </c>
      <c r="E74" s="411">
        <f>E75</f>
        <v>390290</v>
      </c>
      <c r="F74" s="411">
        <f>F75</f>
        <v>398853</v>
      </c>
      <c r="G74" s="102">
        <f t="shared" si="3"/>
        <v>102.19400958261807</v>
      </c>
      <c r="I74" s="200"/>
      <c r="K74" s="508"/>
    </row>
    <row r="75" spans="2:11" ht="15" customHeight="1">
      <c r="B75" s="520">
        <v>722221</v>
      </c>
      <c r="C75" s="163" t="s">
        <v>322</v>
      </c>
      <c r="D75" s="410">
        <v>390290</v>
      </c>
      <c r="E75" s="410">
        <v>390290</v>
      </c>
      <c r="F75" s="410">
        <v>398853</v>
      </c>
      <c r="G75" s="518">
        <f t="shared" si="3"/>
        <v>102.19400958261807</v>
      </c>
    </row>
    <row r="76" spans="2:11" ht="15" customHeight="1">
      <c r="B76" s="104">
        <v>722400</v>
      </c>
      <c r="C76" s="112" t="s">
        <v>323</v>
      </c>
      <c r="D76" s="411">
        <f>D77+D83+D86</f>
        <v>292280</v>
      </c>
      <c r="E76" s="411">
        <f>E77+E83+E86</f>
        <v>292280</v>
      </c>
      <c r="F76" s="411">
        <f>F77+F83+F86</f>
        <v>325818</v>
      </c>
      <c r="G76" s="102">
        <f t="shared" si="3"/>
        <v>111.47461338442591</v>
      </c>
      <c r="I76" s="200"/>
    </row>
    <row r="77" spans="2:11" ht="15" customHeight="1">
      <c r="B77" s="113">
        <v>722420</v>
      </c>
      <c r="C77" s="164" t="s">
        <v>324</v>
      </c>
      <c r="D77" s="413">
        <f>D78+D79+D81+D82</f>
        <v>142580</v>
      </c>
      <c r="E77" s="413">
        <f>E78+E79+E81+E82</f>
        <v>142580</v>
      </c>
      <c r="F77" s="413">
        <f>F78+F79+F81+F82</f>
        <v>146500</v>
      </c>
      <c r="G77" s="102">
        <f t="shared" si="3"/>
        <v>102.74933370739234</v>
      </c>
    </row>
    <row r="78" spans="2:11" ht="15" customHeight="1">
      <c r="B78" s="520">
        <v>722421</v>
      </c>
      <c r="C78" s="163" t="s">
        <v>324</v>
      </c>
      <c r="D78" s="410">
        <v>20</v>
      </c>
      <c r="E78" s="410">
        <v>20</v>
      </c>
      <c r="F78" s="410">
        <v>0</v>
      </c>
      <c r="G78" s="518">
        <f t="shared" si="3"/>
        <v>0</v>
      </c>
    </row>
    <row r="79" spans="2:11" ht="15" customHeight="1">
      <c r="B79" s="520">
        <v>722422</v>
      </c>
      <c r="C79" s="163" t="s">
        <v>387</v>
      </c>
      <c r="D79" s="410">
        <f>D80</f>
        <v>135210</v>
      </c>
      <c r="E79" s="410">
        <f>E80</f>
        <v>135210</v>
      </c>
      <c r="F79" s="410">
        <f>F80</f>
        <v>139391</v>
      </c>
      <c r="G79" s="518">
        <f t="shared" si="3"/>
        <v>103.09222690629392</v>
      </c>
    </row>
    <row r="80" spans="2:11" ht="15" customHeight="1">
      <c r="B80" s="520"/>
      <c r="C80" s="165" t="s">
        <v>603</v>
      </c>
      <c r="D80" s="410">
        <v>135210</v>
      </c>
      <c r="E80" s="410">
        <v>135210</v>
      </c>
      <c r="F80" s="410">
        <f>49059+90332</f>
        <v>139391</v>
      </c>
      <c r="G80" s="518">
        <f t="shared" si="3"/>
        <v>103.09222690629392</v>
      </c>
      <c r="H80" s="535"/>
      <c r="I80" s="508"/>
    </row>
    <row r="81" spans="2:10" ht="15" customHeight="1">
      <c r="B81" s="520">
        <v>722424</v>
      </c>
      <c r="C81" s="163" t="s">
        <v>327</v>
      </c>
      <c r="D81" s="410">
        <v>6850</v>
      </c>
      <c r="E81" s="410">
        <v>6850</v>
      </c>
      <c r="F81" s="410">
        <v>7109</v>
      </c>
      <c r="G81" s="518">
        <f t="shared" si="3"/>
        <v>103.78102189781022</v>
      </c>
      <c r="I81" s="200"/>
    </row>
    <row r="82" spans="2:10" ht="15" customHeight="1">
      <c r="B82" s="520">
        <v>722429</v>
      </c>
      <c r="C82" s="163" t="s">
        <v>325</v>
      </c>
      <c r="D82" s="410">
        <v>500</v>
      </c>
      <c r="E82" s="410">
        <v>500</v>
      </c>
      <c r="F82" s="410">
        <v>0</v>
      </c>
      <c r="G82" s="518">
        <f t="shared" si="3"/>
        <v>0</v>
      </c>
      <c r="J82" s="200"/>
    </row>
    <row r="83" spans="2:10" ht="15" customHeight="1">
      <c r="B83" s="111">
        <v>722450</v>
      </c>
      <c r="C83" s="164" t="s">
        <v>326</v>
      </c>
      <c r="D83" s="413">
        <f>SUM(D84:D85)</f>
        <v>2910</v>
      </c>
      <c r="E83" s="413">
        <f>SUM(E84:E85)</f>
        <v>2910</v>
      </c>
      <c r="F83" s="413">
        <f>SUM(F84:F85)</f>
        <v>2428</v>
      </c>
      <c r="G83" s="102">
        <f t="shared" si="3"/>
        <v>83.43642611683849</v>
      </c>
    </row>
    <row r="84" spans="2:10" ht="15" customHeight="1">
      <c r="B84" s="520">
        <v>722451</v>
      </c>
      <c r="C84" s="163" t="s">
        <v>328</v>
      </c>
      <c r="D84" s="410">
        <v>1590</v>
      </c>
      <c r="E84" s="410">
        <v>1590</v>
      </c>
      <c r="F84" s="410">
        <v>1324</v>
      </c>
      <c r="G84" s="518">
        <f t="shared" si="3"/>
        <v>83.270440251572325</v>
      </c>
    </row>
    <row r="85" spans="2:10" ht="15" customHeight="1">
      <c r="B85" s="520">
        <v>722454</v>
      </c>
      <c r="C85" s="163" t="s">
        <v>329</v>
      </c>
      <c r="D85" s="410">
        <v>1320</v>
      </c>
      <c r="E85" s="410">
        <v>1320</v>
      </c>
      <c r="F85" s="410">
        <v>1104</v>
      </c>
      <c r="G85" s="518">
        <f t="shared" si="3"/>
        <v>83.636363636363626</v>
      </c>
    </row>
    <row r="86" spans="2:10" ht="25.5">
      <c r="B86" s="111">
        <v>722470</v>
      </c>
      <c r="C86" s="166" t="s">
        <v>380</v>
      </c>
      <c r="D86" s="413">
        <f>D87+D89+D90</f>
        <v>146790</v>
      </c>
      <c r="E86" s="413">
        <f>E87+E89+E90</f>
        <v>146790</v>
      </c>
      <c r="F86" s="413">
        <f>F87+F89+F90</f>
        <v>176890</v>
      </c>
      <c r="G86" s="102">
        <f t="shared" si="3"/>
        <v>120.50548402479733</v>
      </c>
      <c r="I86" s="200"/>
    </row>
    <row r="87" spans="2:10" ht="15" customHeight="1">
      <c r="B87" s="520">
        <v>722471</v>
      </c>
      <c r="C87" s="163" t="s">
        <v>330</v>
      </c>
      <c r="D87" s="410">
        <f>D88</f>
        <v>101820</v>
      </c>
      <c r="E87" s="410">
        <f>E88</f>
        <v>101820</v>
      </c>
      <c r="F87" s="410">
        <f>F88</f>
        <v>124330</v>
      </c>
      <c r="G87" s="518">
        <f t="shared" si="3"/>
        <v>122.10764093498329</v>
      </c>
      <c r="I87" s="200"/>
    </row>
    <row r="88" spans="2:10" ht="15" customHeight="1">
      <c r="B88" s="520"/>
      <c r="C88" s="165" t="s">
        <v>751</v>
      </c>
      <c r="D88" s="410">
        <v>101820</v>
      </c>
      <c r="E88" s="410">
        <v>101820</v>
      </c>
      <c r="F88" s="410">
        <f>85159+39171</f>
        <v>124330</v>
      </c>
      <c r="G88" s="518">
        <f t="shared" si="3"/>
        <v>122.10764093498329</v>
      </c>
      <c r="H88" s="200"/>
      <c r="I88" s="508"/>
    </row>
    <row r="89" spans="2:10" ht="25.5">
      <c r="B89" s="520">
        <v>722472</v>
      </c>
      <c r="C89" s="165" t="s">
        <v>331</v>
      </c>
      <c r="D89" s="410">
        <v>42520</v>
      </c>
      <c r="E89" s="410">
        <v>42520</v>
      </c>
      <c r="F89" s="410">
        <v>48636</v>
      </c>
      <c r="G89" s="518">
        <f t="shared" si="3"/>
        <v>114.38381937911571</v>
      </c>
    </row>
    <row r="90" spans="2:10" ht="17.100000000000001" customHeight="1">
      <c r="B90" s="520">
        <v>722479</v>
      </c>
      <c r="C90" s="165" t="s">
        <v>596</v>
      </c>
      <c r="D90" s="410">
        <v>2450</v>
      </c>
      <c r="E90" s="410">
        <v>2450</v>
      </c>
      <c r="F90" s="410">
        <v>3924</v>
      </c>
      <c r="G90" s="518">
        <f t="shared" si="3"/>
        <v>160.16326530612247</v>
      </c>
    </row>
    <row r="91" spans="2:10" ht="17.100000000000001" customHeight="1">
      <c r="B91" s="104">
        <v>722500</v>
      </c>
      <c r="C91" s="45" t="s">
        <v>602</v>
      </c>
      <c r="D91" s="411">
        <f>D92+D97+D107+D110+D112+D121</f>
        <v>770370</v>
      </c>
      <c r="E91" s="411">
        <f>E92+E97+E107+E110+E112+E121</f>
        <v>770370</v>
      </c>
      <c r="F91" s="411">
        <f>F92+F97+F107+F110+F112+F121</f>
        <v>831590</v>
      </c>
      <c r="G91" s="102">
        <f t="shared" si="3"/>
        <v>107.94683074366861</v>
      </c>
      <c r="I91" s="200"/>
    </row>
    <row r="92" spans="2:10" ht="27" customHeight="1">
      <c r="B92" s="111">
        <v>722510</v>
      </c>
      <c r="C92" s="114" t="s">
        <v>381</v>
      </c>
      <c r="D92" s="413">
        <f t="shared" ref="D92" si="4">SUM(D93:D96)</f>
        <v>13770</v>
      </c>
      <c r="E92" s="413">
        <f t="shared" ref="E92:F92" si="5">SUM(E93:E96)</f>
        <v>13770</v>
      </c>
      <c r="F92" s="413">
        <f t="shared" si="5"/>
        <v>12262</v>
      </c>
      <c r="G92" s="102">
        <f t="shared" si="3"/>
        <v>89.048656499636891</v>
      </c>
    </row>
    <row r="93" spans="2:10" ht="25.5">
      <c r="B93" s="101">
        <v>722511</v>
      </c>
      <c r="C93" s="70" t="s">
        <v>615</v>
      </c>
      <c r="D93" s="410">
        <v>20</v>
      </c>
      <c r="E93" s="410">
        <v>20</v>
      </c>
      <c r="F93" s="410">
        <v>10</v>
      </c>
      <c r="G93" s="518">
        <f t="shared" si="3"/>
        <v>50</v>
      </c>
    </row>
    <row r="94" spans="2:10" ht="25.5">
      <c r="B94" s="101">
        <v>722514</v>
      </c>
      <c r="C94" s="70" t="s">
        <v>345</v>
      </c>
      <c r="D94" s="410">
        <v>1490</v>
      </c>
      <c r="E94" s="410">
        <v>1490</v>
      </c>
      <c r="F94" s="410">
        <v>1572</v>
      </c>
      <c r="G94" s="518">
        <f t="shared" si="3"/>
        <v>105.50335570469798</v>
      </c>
    </row>
    <row r="95" spans="2:10" ht="15" customHeight="1">
      <c r="B95" s="101">
        <v>722515</v>
      </c>
      <c r="C95" s="71" t="s">
        <v>332</v>
      </c>
      <c r="D95" s="410">
        <v>12230</v>
      </c>
      <c r="E95" s="410">
        <v>12230</v>
      </c>
      <c r="F95" s="410">
        <v>10661</v>
      </c>
      <c r="G95" s="518">
        <f t="shared" si="3"/>
        <v>87.17089125102207</v>
      </c>
    </row>
    <row r="96" spans="2:10" ht="15" customHeight="1">
      <c r="B96" s="101">
        <v>722516</v>
      </c>
      <c r="C96" s="71" t="s">
        <v>333</v>
      </c>
      <c r="D96" s="410">
        <v>30</v>
      </c>
      <c r="E96" s="410">
        <v>30</v>
      </c>
      <c r="F96" s="410">
        <v>19</v>
      </c>
      <c r="G96" s="518">
        <f t="shared" si="3"/>
        <v>63.333333333333329</v>
      </c>
    </row>
    <row r="97" spans="2:9" ht="15" customHeight="1">
      <c r="B97" s="111">
        <v>722520</v>
      </c>
      <c r="C97" s="115" t="s">
        <v>334</v>
      </c>
      <c r="D97" s="413">
        <f>D98+D100+D101+D102+D103+D104+D105+D106</f>
        <v>231810</v>
      </c>
      <c r="E97" s="413">
        <f t="shared" ref="E97:F97" si="6">E98+E100+E101+E102+E103+E104+E105+E106</f>
        <v>231810</v>
      </c>
      <c r="F97" s="413">
        <f t="shared" si="6"/>
        <v>228848</v>
      </c>
      <c r="G97" s="102">
        <f t="shared" si="3"/>
        <v>98.722229412018464</v>
      </c>
    </row>
    <row r="98" spans="2:9" ht="25.5">
      <c r="B98" s="101">
        <v>722521</v>
      </c>
      <c r="C98" s="70" t="s">
        <v>346</v>
      </c>
      <c r="D98" s="410">
        <f>D99</f>
        <v>95740</v>
      </c>
      <c r="E98" s="410">
        <f>E99</f>
        <v>95740</v>
      </c>
      <c r="F98" s="410">
        <f>F99</f>
        <v>96295</v>
      </c>
      <c r="G98" s="518">
        <f t="shared" si="3"/>
        <v>100.57969500731147</v>
      </c>
    </row>
    <row r="99" spans="2:9" ht="15" customHeight="1">
      <c r="B99" s="520"/>
      <c r="C99" s="165" t="s">
        <v>752</v>
      </c>
      <c r="D99" s="410">
        <v>95740</v>
      </c>
      <c r="E99" s="410">
        <v>95740</v>
      </c>
      <c r="F99" s="410">
        <v>96295</v>
      </c>
      <c r="G99" s="518">
        <f t="shared" si="3"/>
        <v>100.57969500731147</v>
      </c>
    </row>
    <row r="100" spans="2:9" ht="25.5" customHeight="1">
      <c r="B100" s="167">
        <v>722522</v>
      </c>
      <c r="C100" s="169" t="s">
        <v>347</v>
      </c>
      <c r="D100" s="412">
        <v>27610</v>
      </c>
      <c r="E100" s="412">
        <v>27610</v>
      </c>
      <c r="F100" s="412">
        <v>27069</v>
      </c>
      <c r="G100" s="521">
        <f t="shared" si="3"/>
        <v>98.040565012676566</v>
      </c>
    </row>
    <row r="101" spans="2:9" ht="25.5">
      <c r="B101" s="101">
        <v>722523</v>
      </c>
      <c r="C101" s="70" t="s">
        <v>348</v>
      </c>
      <c r="D101" s="410">
        <v>5160</v>
      </c>
      <c r="E101" s="410">
        <v>5160</v>
      </c>
      <c r="F101" s="410">
        <v>5139</v>
      </c>
      <c r="G101" s="515">
        <f t="shared" si="3"/>
        <v>99.593023255813947</v>
      </c>
    </row>
    <row r="102" spans="2:9" ht="27" customHeight="1">
      <c r="B102" s="101">
        <v>722524</v>
      </c>
      <c r="C102" s="522" t="s">
        <v>600</v>
      </c>
      <c r="D102" s="410">
        <v>470</v>
      </c>
      <c r="E102" s="410">
        <v>470</v>
      </c>
      <c r="F102" s="410">
        <v>480</v>
      </c>
      <c r="G102" s="515">
        <f t="shared" si="3"/>
        <v>102.12765957446808</v>
      </c>
    </row>
    <row r="103" spans="2:9" ht="25.5">
      <c r="B103" s="101">
        <v>722525</v>
      </c>
      <c r="C103" s="522" t="s">
        <v>599</v>
      </c>
      <c r="D103" s="410">
        <v>40</v>
      </c>
      <c r="E103" s="410">
        <v>40</v>
      </c>
      <c r="F103" s="410">
        <v>32</v>
      </c>
      <c r="G103" s="515">
        <f t="shared" si="3"/>
        <v>80</v>
      </c>
    </row>
    <row r="104" spans="2:9" ht="15" customHeight="1">
      <c r="B104" s="101">
        <v>722527</v>
      </c>
      <c r="C104" s="71" t="s">
        <v>522</v>
      </c>
      <c r="D104" s="410">
        <v>18220</v>
      </c>
      <c r="E104" s="410">
        <v>18220</v>
      </c>
      <c r="F104" s="410">
        <v>15767</v>
      </c>
      <c r="G104" s="181">
        <f t="shared" si="3"/>
        <v>86.536772777167954</v>
      </c>
    </row>
    <row r="105" spans="2:9" ht="15" customHeight="1">
      <c r="B105" s="101">
        <v>722528</v>
      </c>
      <c r="C105" s="71" t="s">
        <v>335</v>
      </c>
      <c r="D105" s="410">
        <v>1010</v>
      </c>
      <c r="E105" s="410">
        <v>1010</v>
      </c>
      <c r="F105" s="410">
        <v>957</v>
      </c>
      <c r="G105" s="515">
        <f t="shared" si="3"/>
        <v>94.752475247524742</v>
      </c>
    </row>
    <row r="106" spans="2:9" ht="15" customHeight="1">
      <c r="B106" s="101">
        <v>722529</v>
      </c>
      <c r="C106" s="71" t="s">
        <v>336</v>
      </c>
      <c r="D106" s="410">
        <v>83560</v>
      </c>
      <c r="E106" s="410">
        <v>83560</v>
      </c>
      <c r="F106" s="410">
        <v>83109</v>
      </c>
      <c r="G106" s="515">
        <f t="shared" si="3"/>
        <v>99.460268070847292</v>
      </c>
    </row>
    <row r="107" spans="2:9" ht="15" customHeight="1">
      <c r="B107" s="111">
        <v>722530</v>
      </c>
      <c r="C107" s="115" t="s">
        <v>337</v>
      </c>
      <c r="D107" s="413">
        <f>SUM(D108:D109)</f>
        <v>270560</v>
      </c>
      <c r="E107" s="413">
        <f>SUM(E108:E109)</f>
        <v>270560</v>
      </c>
      <c r="F107" s="413">
        <f>SUM(F108:F109)</f>
        <v>353505</v>
      </c>
      <c r="G107" s="109">
        <f t="shared" si="3"/>
        <v>130.6567859254879</v>
      </c>
    </row>
    <row r="108" spans="2:9" ht="15" customHeight="1">
      <c r="B108" s="101">
        <v>722531</v>
      </c>
      <c r="C108" s="71" t="s">
        <v>338</v>
      </c>
      <c r="D108" s="410">
        <v>99960</v>
      </c>
      <c r="E108" s="410">
        <v>99960</v>
      </c>
      <c r="F108" s="410">
        <v>102928</v>
      </c>
      <c r="G108" s="515">
        <f t="shared" si="3"/>
        <v>102.96918767507002</v>
      </c>
      <c r="H108" s="526"/>
      <c r="I108" s="508"/>
    </row>
    <row r="109" spans="2:9" ht="15" customHeight="1">
      <c r="B109" s="101">
        <v>722532</v>
      </c>
      <c r="C109" s="71" t="s">
        <v>339</v>
      </c>
      <c r="D109" s="410">
        <v>170600</v>
      </c>
      <c r="E109" s="410">
        <v>170600</v>
      </c>
      <c r="F109" s="410">
        <v>250577</v>
      </c>
      <c r="G109" s="515">
        <f t="shared" si="3"/>
        <v>146.87983587338803</v>
      </c>
      <c r="H109" s="526"/>
      <c r="I109" s="508"/>
    </row>
    <row r="110" spans="2:9" ht="15" customHeight="1">
      <c r="B110" s="111">
        <v>722540</v>
      </c>
      <c r="C110" s="115" t="s">
        <v>340</v>
      </c>
      <c r="D110" s="413">
        <f>D111</f>
        <v>300</v>
      </c>
      <c r="E110" s="413">
        <f>E111</f>
        <v>300</v>
      </c>
      <c r="F110" s="413">
        <f>F111</f>
        <v>296</v>
      </c>
      <c r="G110" s="109">
        <f t="shared" si="3"/>
        <v>98.666666666666671</v>
      </c>
    </row>
    <row r="111" spans="2:9" ht="15" customHeight="1">
      <c r="B111" s="101">
        <v>722541</v>
      </c>
      <c r="C111" s="71" t="s">
        <v>341</v>
      </c>
      <c r="D111" s="410">
        <v>300</v>
      </c>
      <c r="E111" s="410">
        <v>300</v>
      </c>
      <c r="F111" s="410">
        <v>296</v>
      </c>
      <c r="G111" s="515">
        <f t="shared" si="3"/>
        <v>98.666666666666671</v>
      </c>
    </row>
    <row r="112" spans="2:9" ht="15" customHeight="1">
      <c r="B112" s="111">
        <v>722550</v>
      </c>
      <c r="C112" s="115" t="s">
        <v>342</v>
      </c>
      <c r="D112" s="413">
        <f>D113+D115+D117+D119</f>
        <v>180000</v>
      </c>
      <c r="E112" s="413">
        <f>E113+E115+E117+E119</f>
        <v>180000</v>
      </c>
      <c r="F112" s="413">
        <f>F113+F115+F117+F119</f>
        <v>180000</v>
      </c>
      <c r="G112" s="109">
        <f t="shared" si="3"/>
        <v>100</v>
      </c>
      <c r="I112" s="199"/>
    </row>
    <row r="113" spans="2:9" ht="15" customHeight="1">
      <c r="B113" s="101">
        <v>722551</v>
      </c>
      <c r="C113" s="71" t="s">
        <v>343</v>
      </c>
      <c r="D113" s="410">
        <f>D114</f>
        <v>15170</v>
      </c>
      <c r="E113" s="410">
        <f>E114</f>
        <v>15170</v>
      </c>
      <c r="F113" s="410">
        <f>F114</f>
        <v>14761</v>
      </c>
      <c r="G113" s="515">
        <f t="shared" si="3"/>
        <v>97.303889255108771</v>
      </c>
    </row>
    <row r="114" spans="2:9" ht="15" customHeight="1">
      <c r="B114" s="520"/>
      <c r="C114" s="165" t="s">
        <v>752</v>
      </c>
      <c r="D114" s="410">
        <v>15170</v>
      </c>
      <c r="E114" s="410">
        <v>15170</v>
      </c>
      <c r="F114" s="410">
        <v>14761</v>
      </c>
      <c r="G114" s="515">
        <f t="shared" si="3"/>
        <v>97.303889255108771</v>
      </c>
    </row>
    <row r="115" spans="2:9" ht="15" customHeight="1">
      <c r="B115" s="101">
        <v>722552</v>
      </c>
      <c r="C115" s="507" t="s">
        <v>769</v>
      </c>
      <c r="D115" s="410">
        <f>D116</f>
        <v>20</v>
      </c>
      <c r="E115" s="410">
        <f>E116</f>
        <v>20</v>
      </c>
      <c r="F115" s="410">
        <f>F116</f>
        <v>16</v>
      </c>
      <c r="G115" s="515">
        <f t="shared" si="3"/>
        <v>80</v>
      </c>
    </row>
    <row r="116" spans="2:9" ht="15" customHeight="1">
      <c r="B116" s="520"/>
      <c r="C116" s="165" t="s">
        <v>752</v>
      </c>
      <c r="D116" s="410">
        <v>20</v>
      </c>
      <c r="E116" s="410">
        <v>20</v>
      </c>
      <c r="F116" s="410">
        <v>16</v>
      </c>
      <c r="G116" s="515">
        <f t="shared" si="3"/>
        <v>80</v>
      </c>
    </row>
    <row r="117" spans="2:9" ht="25.5">
      <c r="B117" s="101">
        <v>722555</v>
      </c>
      <c r="C117" s="70" t="s">
        <v>349</v>
      </c>
      <c r="D117" s="410">
        <f>D118</f>
        <v>61190</v>
      </c>
      <c r="E117" s="410">
        <f>E118</f>
        <v>61190</v>
      </c>
      <c r="F117" s="410">
        <f>F118</f>
        <v>61977</v>
      </c>
      <c r="G117" s="515">
        <f t="shared" si="3"/>
        <v>101.28615786893282</v>
      </c>
    </row>
    <row r="118" spans="2:9" ht="17.100000000000001" customHeight="1">
      <c r="B118" s="520"/>
      <c r="C118" s="165" t="s">
        <v>752</v>
      </c>
      <c r="D118" s="410">
        <v>61190</v>
      </c>
      <c r="E118" s="410">
        <v>61190</v>
      </c>
      <c r="F118" s="410">
        <v>61977</v>
      </c>
      <c r="G118" s="515">
        <f t="shared" si="3"/>
        <v>101.28615786893282</v>
      </c>
    </row>
    <row r="119" spans="2:9" ht="25.5">
      <c r="B119" s="101">
        <v>722556</v>
      </c>
      <c r="C119" s="70" t="s">
        <v>350</v>
      </c>
      <c r="D119" s="410">
        <f>D120</f>
        <v>103620</v>
      </c>
      <c r="E119" s="410">
        <f>E120</f>
        <v>103620</v>
      </c>
      <c r="F119" s="410">
        <f>F120</f>
        <v>103246</v>
      </c>
      <c r="G119" s="515">
        <f t="shared" si="3"/>
        <v>99.639065817409772</v>
      </c>
    </row>
    <row r="120" spans="2:9" ht="15" customHeight="1">
      <c r="B120" s="520"/>
      <c r="C120" s="165" t="s">
        <v>521</v>
      </c>
      <c r="D120" s="410">
        <v>103620</v>
      </c>
      <c r="E120" s="410">
        <v>103620</v>
      </c>
      <c r="F120" s="410">
        <f>123015-19769</f>
        <v>103246</v>
      </c>
      <c r="G120" s="515">
        <f t="shared" si="3"/>
        <v>99.639065817409772</v>
      </c>
      <c r="H120" s="534"/>
      <c r="I120" s="508"/>
    </row>
    <row r="121" spans="2:9" ht="15" customHeight="1">
      <c r="B121" s="111">
        <v>722580</v>
      </c>
      <c r="C121" s="115" t="s">
        <v>351</v>
      </c>
      <c r="D121" s="413">
        <f>D122+D124+D125+D126+D127</f>
        <v>73930</v>
      </c>
      <c r="E121" s="413">
        <f>E122+E124+E125+E126+E127</f>
        <v>73930</v>
      </c>
      <c r="F121" s="413">
        <f>F122+F124+F125+F126+F127</f>
        <v>56679</v>
      </c>
      <c r="G121" s="109">
        <f t="shared" si="3"/>
        <v>76.665764912755307</v>
      </c>
    </row>
    <row r="122" spans="2:9" ht="25.5">
      <c r="B122" s="101">
        <v>722581</v>
      </c>
      <c r="C122" s="70" t="s">
        <v>601</v>
      </c>
      <c r="D122" s="410">
        <f>D123</f>
        <v>65990</v>
      </c>
      <c r="E122" s="410">
        <f>E123</f>
        <v>65990</v>
      </c>
      <c r="F122" s="410">
        <f>F123</f>
        <v>48615</v>
      </c>
      <c r="G122" s="515">
        <f t="shared" si="3"/>
        <v>73.670253068646758</v>
      </c>
    </row>
    <row r="123" spans="2:9" ht="15" customHeight="1">
      <c r="B123" s="520"/>
      <c r="C123" s="165" t="s">
        <v>750</v>
      </c>
      <c r="D123" s="410">
        <v>65990</v>
      </c>
      <c r="E123" s="410">
        <v>65990</v>
      </c>
      <c r="F123" s="410">
        <f>62372-13757</f>
        <v>48615</v>
      </c>
      <c r="G123" s="515">
        <f t="shared" si="3"/>
        <v>73.670253068646758</v>
      </c>
      <c r="I123" s="199"/>
    </row>
    <row r="124" spans="2:9" ht="37.5" customHeight="1">
      <c r="B124" s="101">
        <v>722582</v>
      </c>
      <c r="C124" s="522" t="s">
        <v>598</v>
      </c>
      <c r="D124" s="410">
        <v>5170</v>
      </c>
      <c r="E124" s="410">
        <v>5170</v>
      </c>
      <c r="F124" s="410">
        <v>5086</v>
      </c>
      <c r="G124" s="515">
        <f t="shared" si="3"/>
        <v>98.375241779497102</v>
      </c>
    </row>
    <row r="125" spans="2:9" ht="26.25" customHeight="1">
      <c r="B125" s="101">
        <v>722583</v>
      </c>
      <c r="C125" s="70" t="s">
        <v>352</v>
      </c>
      <c r="D125" s="410">
        <v>1050</v>
      </c>
      <c r="E125" s="410">
        <v>1050</v>
      </c>
      <c r="F125" s="410">
        <v>1262</v>
      </c>
      <c r="G125" s="515">
        <f t="shared" si="3"/>
        <v>120.19047619047618</v>
      </c>
    </row>
    <row r="126" spans="2:9" ht="25.5">
      <c r="B126" s="101">
        <v>722584</v>
      </c>
      <c r="C126" s="70" t="s">
        <v>353</v>
      </c>
      <c r="D126" s="410">
        <v>810</v>
      </c>
      <c r="E126" s="410">
        <v>810</v>
      </c>
      <c r="F126" s="410">
        <v>1033</v>
      </c>
      <c r="G126" s="515">
        <f t="shared" si="3"/>
        <v>127.53086419753086</v>
      </c>
    </row>
    <row r="127" spans="2:9" ht="25.5">
      <c r="B127" s="101">
        <v>722585</v>
      </c>
      <c r="C127" s="70" t="s">
        <v>354</v>
      </c>
      <c r="D127" s="410">
        <v>910</v>
      </c>
      <c r="E127" s="410">
        <v>910</v>
      </c>
      <c r="F127" s="410">
        <v>683</v>
      </c>
      <c r="G127" s="515">
        <f t="shared" si="3"/>
        <v>75.054945054945051</v>
      </c>
    </row>
    <row r="128" spans="2:9" ht="15" customHeight="1">
      <c r="B128" s="104">
        <v>722600</v>
      </c>
      <c r="C128" s="45" t="s">
        <v>344</v>
      </c>
      <c r="D128" s="411">
        <f>SUM(D129:D136)</f>
        <v>405410</v>
      </c>
      <c r="E128" s="411">
        <f t="shared" ref="E128:F128" si="7">SUM(E129:E136)</f>
        <v>405410</v>
      </c>
      <c r="F128" s="411">
        <f t="shared" si="7"/>
        <v>397608</v>
      </c>
      <c r="G128" s="109">
        <f t="shared" si="3"/>
        <v>98.075528477343923</v>
      </c>
    </row>
    <row r="129" spans="2:10" ht="15" customHeight="1">
      <c r="B129" s="520">
        <v>722611</v>
      </c>
      <c r="C129" s="71" t="s">
        <v>355</v>
      </c>
      <c r="D129" s="410">
        <v>121950</v>
      </c>
      <c r="E129" s="410">
        <v>121950</v>
      </c>
      <c r="F129" s="410">
        <v>125212</v>
      </c>
      <c r="G129" s="515">
        <f t="shared" si="3"/>
        <v>102.67486674866748</v>
      </c>
    </row>
    <row r="130" spans="2:10" ht="15" customHeight="1">
      <c r="B130" s="520">
        <v>722612</v>
      </c>
      <c r="C130" s="71" t="s">
        <v>356</v>
      </c>
      <c r="D130" s="410">
        <v>91330</v>
      </c>
      <c r="E130" s="410">
        <v>91330</v>
      </c>
      <c r="F130" s="410">
        <v>86862</v>
      </c>
      <c r="G130" s="515">
        <f t="shared" si="3"/>
        <v>95.107850651483631</v>
      </c>
    </row>
    <row r="131" spans="2:10" ht="15" customHeight="1">
      <c r="B131" s="520">
        <v>722613</v>
      </c>
      <c r="C131" s="71" t="s">
        <v>357</v>
      </c>
      <c r="D131" s="410">
        <v>9550</v>
      </c>
      <c r="E131" s="410">
        <v>9550</v>
      </c>
      <c r="F131" s="410">
        <v>9485</v>
      </c>
      <c r="G131" s="515">
        <f t="shared" ref="G131:G186" si="8">IF(E131=0,"",F131/E131*100)</f>
        <v>99.319371727748688</v>
      </c>
    </row>
    <row r="132" spans="2:10" ht="15" customHeight="1">
      <c r="B132" s="520">
        <v>722621</v>
      </c>
      <c r="C132" s="71" t="s">
        <v>358</v>
      </c>
      <c r="D132" s="410">
        <v>132380</v>
      </c>
      <c r="E132" s="410">
        <v>132380</v>
      </c>
      <c r="F132" s="410">
        <v>124352</v>
      </c>
      <c r="G132" s="515">
        <f t="shared" si="8"/>
        <v>93.935639824746943</v>
      </c>
    </row>
    <row r="133" spans="2:10" ht="15" customHeight="1">
      <c r="B133" s="520">
        <v>722631</v>
      </c>
      <c r="C133" s="71" t="s">
        <v>359</v>
      </c>
      <c r="D133" s="410">
        <v>50140</v>
      </c>
      <c r="E133" s="410">
        <v>50140</v>
      </c>
      <c r="F133" s="410">
        <v>51392</v>
      </c>
      <c r="G133" s="515">
        <f t="shared" si="8"/>
        <v>102.49700837654568</v>
      </c>
    </row>
    <row r="134" spans="2:10" ht="15" customHeight="1">
      <c r="B134" s="520">
        <v>722632</v>
      </c>
      <c r="C134" s="71" t="s">
        <v>525</v>
      </c>
      <c r="D134" s="410">
        <v>50</v>
      </c>
      <c r="E134" s="410">
        <v>50</v>
      </c>
      <c r="F134" s="410">
        <v>0</v>
      </c>
      <c r="G134" s="515">
        <f t="shared" si="8"/>
        <v>0</v>
      </c>
    </row>
    <row r="135" spans="2:10" ht="15" customHeight="1">
      <c r="B135" s="520">
        <v>722633</v>
      </c>
      <c r="C135" s="507" t="s">
        <v>770</v>
      </c>
      <c r="D135" s="410">
        <v>10</v>
      </c>
      <c r="E135" s="410">
        <v>10</v>
      </c>
      <c r="F135" s="410">
        <v>5</v>
      </c>
      <c r="G135" s="515">
        <f t="shared" si="8"/>
        <v>50</v>
      </c>
    </row>
    <row r="136" spans="2:10" ht="15" customHeight="1">
      <c r="B136" s="520">
        <v>722634</v>
      </c>
      <c r="C136" s="507" t="s">
        <v>786</v>
      </c>
      <c r="D136" s="410">
        <v>0</v>
      </c>
      <c r="E136" s="410">
        <v>0</v>
      </c>
      <c r="F136" s="410">
        <v>300</v>
      </c>
      <c r="G136" s="515" t="str">
        <f t="shared" si="8"/>
        <v/>
      </c>
    </row>
    <row r="137" spans="2:10" ht="15" customHeight="1">
      <c r="B137" s="111">
        <v>722700</v>
      </c>
      <c r="C137" s="45" t="s">
        <v>360</v>
      </c>
      <c r="D137" s="411">
        <f>SUM(D138:D141)</f>
        <v>52420</v>
      </c>
      <c r="E137" s="411">
        <f>SUM(E138:E141)</f>
        <v>52420</v>
      </c>
      <c r="F137" s="411">
        <f>SUM(F138:F141)</f>
        <v>37597</v>
      </c>
      <c r="G137" s="109">
        <f t="shared" si="8"/>
        <v>71.72262495230828</v>
      </c>
    </row>
    <row r="138" spans="2:10" ht="15" customHeight="1">
      <c r="B138" s="520">
        <v>722719</v>
      </c>
      <c r="C138" s="71" t="s">
        <v>523</v>
      </c>
      <c r="D138" s="410">
        <v>150</v>
      </c>
      <c r="E138" s="410">
        <v>150</v>
      </c>
      <c r="F138" s="410">
        <v>0</v>
      </c>
      <c r="G138" s="515">
        <f t="shared" si="8"/>
        <v>0</v>
      </c>
    </row>
    <row r="139" spans="2:10" ht="15" customHeight="1">
      <c r="B139" s="520">
        <v>722732</v>
      </c>
      <c r="C139" s="71" t="s">
        <v>361</v>
      </c>
      <c r="D139" s="410">
        <v>50</v>
      </c>
      <c r="E139" s="410">
        <v>50</v>
      </c>
      <c r="F139" s="410">
        <v>0</v>
      </c>
      <c r="G139" s="515">
        <f t="shared" si="8"/>
        <v>0</v>
      </c>
    </row>
    <row r="140" spans="2:10" ht="15" customHeight="1">
      <c r="B140" s="520">
        <v>722741</v>
      </c>
      <c r="C140" s="71" t="s">
        <v>787</v>
      </c>
      <c r="D140" s="410">
        <v>0</v>
      </c>
      <c r="E140" s="410">
        <v>0</v>
      </c>
      <c r="F140" s="410">
        <v>56</v>
      </c>
      <c r="G140" s="515" t="str">
        <f t="shared" si="8"/>
        <v/>
      </c>
      <c r="I140" s="519"/>
      <c r="J140" s="519"/>
    </row>
    <row r="141" spans="2:10" ht="15" customHeight="1">
      <c r="B141" s="520">
        <v>722791</v>
      </c>
      <c r="C141" s="71" t="s">
        <v>362</v>
      </c>
      <c r="D141" s="410">
        <v>52220</v>
      </c>
      <c r="E141" s="410">
        <v>52220</v>
      </c>
      <c r="F141" s="410">
        <v>37541</v>
      </c>
      <c r="G141" s="515">
        <f t="shared" si="8"/>
        <v>71.890080428954434</v>
      </c>
    </row>
    <row r="142" spans="2:10" ht="17.100000000000001" customHeight="1">
      <c r="B142" s="185">
        <v>723000</v>
      </c>
      <c r="C142" s="186" t="s">
        <v>193</v>
      </c>
      <c r="D142" s="407">
        <f>D143</f>
        <v>598340</v>
      </c>
      <c r="E142" s="407">
        <f>E143</f>
        <v>598340</v>
      </c>
      <c r="F142" s="407">
        <f>F143</f>
        <v>628302</v>
      </c>
      <c r="G142" s="172">
        <f t="shared" si="8"/>
        <v>105.00752080756762</v>
      </c>
    </row>
    <row r="143" spans="2:10" ht="15" customHeight="1">
      <c r="B143" s="106">
        <v>723100</v>
      </c>
      <c r="C143" s="114" t="s">
        <v>363</v>
      </c>
      <c r="D143" s="413">
        <f>SUM(D144:D147)</f>
        <v>598340</v>
      </c>
      <c r="E143" s="413">
        <f>SUM(E144:E147)</f>
        <v>598340</v>
      </c>
      <c r="F143" s="413">
        <f>SUM(F144:F147)</f>
        <v>628302</v>
      </c>
      <c r="G143" s="515">
        <f t="shared" si="8"/>
        <v>105.00752080756762</v>
      </c>
    </row>
    <row r="144" spans="2:10" ht="15" customHeight="1">
      <c r="B144" s="520">
        <v>723121</v>
      </c>
      <c r="C144" s="21" t="s">
        <v>364</v>
      </c>
      <c r="D144" s="409">
        <v>390</v>
      </c>
      <c r="E144" s="409">
        <v>390</v>
      </c>
      <c r="F144" s="409">
        <v>540</v>
      </c>
      <c r="G144" s="515">
        <f t="shared" si="8"/>
        <v>138.46153846153845</v>
      </c>
    </row>
    <row r="145" spans="2:9" ht="15" customHeight="1">
      <c r="B145" s="520">
        <v>723122</v>
      </c>
      <c r="C145" s="21" t="s">
        <v>365</v>
      </c>
      <c r="D145" s="410">
        <v>50</v>
      </c>
      <c r="E145" s="410">
        <v>50</v>
      </c>
      <c r="F145" s="410">
        <v>0</v>
      </c>
      <c r="G145" s="515">
        <f t="shared" si="8"/>
        <v>0</v>
      </c>
    </row>
    <row r="146" spans="2:9" ht="25.5">
      <c r="B146" s="520">
        <v>723123</v>
      </c>
      <c r="C146" s="43" t="s">
        <v>367</v>
      </c>
      <c r="D146" s="409">
        <v>590370</v>
      </c>
      <c r="E146" s="409">
        <v>590370</v>
      </c>
      <c r="F146" s="409">
        <v>620598</v>
      </c>
      <c r="G146" s="515">
        <f t="shared" si="8"/>
        <v>105.1201788708776</v>
      </c>
    </row>
    <row r="147" spans="2:9" ht="15" customHeight="1">
      <c r="B147" s="523">
        <v>723129</v>
      </c>
      <c r="C147" s="170" t="s">
        <v>366</v>
      </c>
      <c r="D147" s="414">
        <v>7530</v>
      </c>
      <c r="E147" s="414">
        <v>7530</v>
      </c>
      <c r="F147" s="414">
        <v>7164</v>
      </c>
      <c r="G147" s="517">
        <f t="shared" si="8"/>
        <v>95.139442231075705</v>
      </c>
    </row>
    <row r="148" spans="2:9">
      <c r="B148" s="520"/>
      <c r="C148" s="524"/>
      <c r="D148" s="409"/>
      <c r="E148" s="409"/>
      <c r="F148" s="409"/>
      <c r="G148" s="518" t="str">
        <f t="shared" si="8"/>
        <v/>
      </c>
    </row>
    <row r="149" spans="2:9" ht="17.100000000000001" customHeight="1">
      <c r="B149" s="599" t="s">
        <v>385</v>
      </c>
      <c r="C149" s="600"/>
      <c r="D149" s="415">
        <f>D5+D57</f>
        <v>39904330</v>
      </c>
      <c r="E149" s="415">
        <f>E5+E57</f>
        <v>39904330</v>
      </c>
      <c r="F149" s="415">
        <f>F5+F57</f>
        <v>40926294</v>
      </c>
      <c r="G149" s="173">
        <f t="shared" si="8"/>
        <v>102.56103535631347</v>
      </c>
      <c r="I149" s="200"/>
    </row>
    <row r="150" spans="2:9">
      <c r="B150" s="46"/>
      <c r="C150" s="44"/>
      <c r="D150" s="409"/>
      <c r="E150" s="409"/>
      <c r="F150" s="409"/>
      <c r="G150" s="518" t="str">
        <f t="shared" si="8"/>
        <v/>
      </c>
    </row>
    <row r="151" spans="2:9" ht="17.100000000000001" customHeight="1">
      <c r="B151" s="183">
        <v>730000</v>
      </c>
      <c r="C151" s="189" t="s">
        <v>438</v>
      </c>
      <c r="D151" s="406">
        <f>D152+D158+D172</f>
        <v>1825750</v>
      </c>
      <c r="E151" s="406">
        <f>E152+E158+E172</f>
        <v>1825750</v>
      </c>
      <c r="F151" s="406">
        <f>F152+F158+F172</f>
        <v>968494</v>
      </c>
      <c r="G151" s="171">
        <f t="shared" si="8"/>
        <v>53.046364507736541</v>
      </c>
    </row>
    <row r="152" spans="2:9" ht="26.25">
      <c r="B152" s="190">
        <v>731000</v>
      </c>
      <c r="C152" s="191" t="s">
        <v>420</v>
      </c>
      <c r="D152" s="407">
        <f>D153</f>
        <v>50270</v>
      </c>
      <c r="E152" s="407">
        <f>E153</f>
        <v>50270</v>
      </c>
      <c r="F152" s="407">
        <f>F153</f>
        <v>224</v>
      </c>
      <c r="G152" s="172">
        <f t="shared" si="8"/>
        <v>0.44559379351501893</v>
      </c>
    </row>
    <row r="153" spans="2:9" ht="15" customHeight="1">
      <c r="B153" s="111">
        <v>731100</v>
      </c>
      <c r="C153" s="164" t="s">
        <v>421</v>
      </c>
      <c r="D153" s="413">
        <f>D154+D155</f>
        <v>50270</v>
      </c>
      <c r="E153" s="413">
        <f>E154+E155</f>
        <v>50270</v>
      </c>
      <c r="F153" s="413">
        <f>F154+F155</f>
        <v>224</v>
      </c>
      <c r="G153" s="102">
        <f t="shared" si="8"/>
        <v>0.44559379351501893</v>
      </c>
    </row>
    <row r="154" spans="2:9" ht="15" customHeight="1">
      <c r="B154" s="520">
        <v>731111</v>
      </c>
      <c r="C154" s="158" t="s">
        <v>537</v>
      </c>
      <c r="D154" s="409">
        <v>0</v>
      </c>
      <c r="E154" s="409">
        <v>0</v>
      </c>
      <c r="F154" s="409">
        <v>0</v>
      </c>
      <c r="G154" s="518" t="str">
        <f t="shared" si="8"/>
        <v/>
      </c>
    </row>
    <row r="155" spans="2:9" ht="15" customHeight="1">
      <c r="B155" s="520">
        <v>731121</v>
      </c>
      <c r="C155" s="158" t="s">
        <v>422</v>
      </c>
      <c r="D155" s="409">
        <f>SUM(D156:D157)</f>
        <v>50270</v>
      </c>
      <c r="E155" s="409">
        <f>SUM(E156:E157)</f>
        <v>50270</v>
      </c>
      <c r="F155" s="409">
        <f>SUM(F156:F157)</f>
        <v>224</v>
      </c>
      <c r="G155" s="518">
        <f t="shared" si="8"/>
        <v>0.44559379351501893</v>
      </c>
    </row>
    <row r="156" spans="2:9" ht="15" customHeight="1">
      <c r="B156" s="520"/>
      <c r="C156" s="344" t="s">
        <v>671</v>
      </c>
      <c r="D156" s="410">
        <v>50000</v>
      </c>
      <c r="E156" s="410">
        <v>50000</v>
      </c>
      <c r="F156" s="410">
        <v>0</v>
      </c>
      <c r="G156" s="518">
        <f t="shared" si="8"/>
        <v>0</v>
      </c>
    </row>
    <row r="157" spans="2:9" ht="15" customHeight="1">
      <c r="B157" s="520"/>
      <c r="C157" s="165" t="s">
        <v>762</v>
      </c>
      <c r="D157" s="410">
        <v>270</v>
      </c>
      <c r="E157" s="410">
        <v>270</v>
      </c>
      <c r="F157" s="410">
        <v>224</v>
      </c>
      <c r="G157" s="518">
        <f t="shared" si="8"/>
        <v>82.962962962962962</v>
      </c>
    </row>
    <row r="158" spans="2:9" ht="17.100000000000001" customHeight="1">
      <c r="B158" s="192">
        <v>732000</v>
      </c>
      <c r="C158" s="191" t="s">
        <v>423</v>
      </c>
      <c r="D158" s="407">
        <f>D159</f>
        <v>1775480</v>
      </c>
      <c r="E158" s="407">
        <f>E159</f>
        <v>1775480</v>
      </c>
      <c r="F158" s="407">
        <f>F159</f>
        <v>968270</v>
      </c>
      <c r="G158" s="172">
        <f t="shared" si="8"/>
        <v>54.535674859756234</v>
      </c>
    </row>
    <row r="159" spans="2:9" ht="15" customHeight="1">
      <c r="B159" s="111">
        <v>732100</v>
      </c>
      <c r="C159" s="164" t="s">
        <v>424</v>
      </c>
      <c r="D159" s="413">
        <f>D160+D167+D169</f>
        <v>1775480</v>
      </c>
      <c r="E159" s="413">
        <f>E160+E167+E169</f>
        <v>1775480</v>
      </c>
      <c r="F159" s="413">
        <f>F160+F167+F169</f>
        <v>968270</v>
      </c>
      <c r="G159" s="102">
        <f t="shared" si="8"/>
        <v>54.535674859756234</v>
      </c>
    </row>
    <row r="160" spans="2:9" ht="15" customHeight="1">
      <c r="B160" s="104">
        <v>732110</v>
      </c>
      <c r="C160" s="108" t="s">
        <v>425</v>
      </c>
      <c r="D160" s="411">
        <f>D161+D165</f>
        <v>1749080</v>
      </c>
      <c r="E160" s="411">
        <f>E161+E165</f>
        <v>1749080</v>
      </c>
      <c r="F160" s="411">
        <f>F161+F165</f>
        <v>943670</v>
      </c>
      <c r="G160" s="102">
        <f t="shared" si="8"/>
        <v>53.952363528254857</v>
      </c>
    </row>
    <row r="161" spans="2:9" ht="15" customHeight="1">
      <c r="B161" s="520">
        <v>732112</v>
      </c>
      <c r="C161" s="158" t="s">
        <v>426</v>
      </c>
      <c r="D161" s="409">
        <f>SUM(D162:D164)</f>
        <v>1744080</v>
      </c>
      <c r="E161" s="409">
        <f>SUM(E162:E164)</f>
        <v>1744080</v>
      </c>
      <c r="F161" s="409">
        <f>SUM(F162:F164)</f>
        <v>938670</v>
      </c>
      <c r="G161" s="518">
        <f t="shared" si="8"/>
        <v>53.820352277418472</v>
      </c>
    </row>
    <row r="162" spans="2:9" ht="25.5">
      <c r="B162" s="520"/>
      <c r="C162" s="165" t="s">
        <v>383</v>
      </c>
      <c r="D162" s="410">
        <v>261820</v>
      </c>
      <c r="E162" s="410">
        <v>261820</v>
      </c>
      <c r="F162" s="410">
        <v>260510</v>
      </c>
      <c r="G162" s="518">
        <f t="shared" si="8"/>
        <v>99.49965625238714</v>
      </c>
    </row>
    <row r="163" spans="2:9" ht="25.5">
      <c r="B163" s="520"/>
      <c r="C163" s="165" t="s">
        <v>746</v>
      </c>
      <c r="D163" s="410">
        <v>8160</v>
      </c>
      <c r="E163" s="410">
        <v>8160</v>
      </c>
      <c r="F163" s="410">
        <v>8160</v>
      </c>
      <c r="G163" s="518">
        <f t="shared" si="8"/>
        <v>100</v>
      </c>
    </row>
    <row r="164" spans="2:9" ht="17.100000000000001" customHeight="1">
      <c r="B164" s="520"/>
      <c r="C164" s="165" t="s">
        <v>384</v>
      </c>
      <c r="D164" s="410">
        <v>1474100</v>
      </c>
      <c r="E164" s="410">
        <v>1474100</v>
      </c>
      <c r="F164" s="410">
        <v>670000</v>
      </c>
      <c r="G164" s="518">
        <f t="shared" si="8"/>
        <v>45.451461908961399</v>
      </c>
    </row>
    <row r="165" spans="2:9" ht="15" customHeight="1">
      <c r="B165" s="520">
        <v>732115</v>
      </c>
      <c r="C165" s="158" t="s">
        <v>618</v>
      </c>
      <c r="D165" s="409">
        <f>D166</f>
        <v>5000</v>
      </c>
      <c r="E165" s="409">
        <f>E166</f>
        <v>5000</v>
      </c>
      <c r="F165" s="410">
        <f>F166</f>
        <v>5000</v>
      </c>
      <c r="G165" s="518">
        <f t="shared" si="8"/>
        <v>100</v>
      </c>
      <c r="I165" s="200"/>
    </row>
    <row r="166" spans="2:9" ht="15" customHeight="1">
      <c r="B166" s="520"/>
      <c r="C166" s="165" t="s">
        <v>776</v>
      </c>
      <c r="D166" s="410">
        <v>5000</v>
      </c>
      <c r="E166" s="410">
        <v>5000</v>
      </c>
      <c r="F166" s="410">
        <v>5000</v>
      </c>
      <c r="G166" s="518">
        <f t="shared" si="8"/>
        <v>100</v>
      </c>
    </row>
    <row r="167" spans="2:9" ht="15" customHeight="1">
      <c r="B167" s="104">
        <v>732120</v>
      </c>
      <c r="C167" s="108" t="s">
        <v>427</v>
      </c>
      <c r="D167" s="411">
        <f>SUM(D168:D168)</f>
        <v>0</v>
      </c>
      <c r="E167" s="411">
        <f>SUM(E168:E168)</f>
        <v>0</v>
      </c>
      <c r="F167" s="411">
        <f>SUM(F168:F168)</f>
        <v>0</v>
      </c>
      <c r="G167" s="102" t="str">
        <f t="shared" si="8"/>
        <v/>
      </c>
    </row>
    <row r="168" spans="2:9" ht="15" customHeight="1">
      <c r="B168" s="107">
        <v>732125</v>
      </c>
      <c r="C168" s="163" t="s">
        <v>597</v>
      </c>
      <c r="D168" s="410">
        <v>0</v>
      </c>
      <c r="E168" s="410">
        <v>0</v>
      </c>
      <c r="F168" s="410">
        <v>0</v>
      </c>
      <c r="G168" s="518" t="str">
        <f t="shared" si="8"/>
        <v/>
      </c>
      <c r="H168" s="242"/>
    </row>
    <row r="169" spans="2:9" ht="15" customHeight="1">
      <c r="B169" s="104">
        <v>732130</v>
      </c>
      <c r="C169" s="108" t="s">
        <v>589</v>
      </c>
      <c r="D169" s="411">
        <f>SUM(D170:D171)</f>
        <v>26400</v>
      </c>
      <c r="E169" s="411">
        <f>SUM(E170:E171)</f>
        <v>26400</v>
      </c>
      <c r="F169" s="411">
        <f>SUM(F170:F171)</f>
        <v>24600</v>
      </c>
      <c r="G169" s="102">
        <f t="shared" si="8"/>
        <v>93.181818181818173</v>
      </c>
    </row>
    <row r="170" spans="2:9" ht="15" customHeight="1">
      <c r="B170" s="107">
        <v>732131</v>
      </c>
      <c r="C170" s="163" t="s">
        <v>608</v>
      </c>
      <c r="D170" s="410">
        <v>26400</v>
      </c>
      <c r="E170" s="410">
        <v>26400</v>
      </c>
      <c r="F170" s="410">
        <v>24600</v>
      </c>
      <c r="G170" s="518">
        <f t="shared" si="8"/>
        <v>93.181818181818173</v>
      </c>
      <c r="I170" s="508"/>
    </row>
    <row r="171" spans="2:9" ht="15" customHeight="1">
      <c r="B171" s="107">
        <v>732131</v>
      </c>
      <c r="C171" s="163" t="s">
        <v>609</v>
      </c>
      <c r="D171" s="410">
        <v>0</v>
      </c>
      <c r="E171" s="410">
        <v>0</v>
      </c>
      <c r="F171" s="410"/>
      <c r="G171" s="518" t="str">
        <f t="shared" si="8"/>
        <v/>
      </c>
      <c r="H171" s="508"/>
    </row>
    <row r="172" spans="2:9" ht="17.100000000000001" customHeight="1">
      <c r="B172" s="192">
        <v>733000</v>
      </c>
      <c r="C172" s="191" t="s">
        <v>368</v>
      </c>
      <c r="D172" s="407">
        <f>D173</f>
        <v>0</v>
      </c>
      <c r="E172" s="407">
        <f>E173</f>
        <v>0</v>
      </c>
      <c r="F172" s="407">
        <f>F173</f>
        <v>0</v>
      </c>
      <c r="G172" s="172" t="str">
        <f t="shared" si="8"/>
        <v/>
      </c>
    </row>
    <row r="173" spans="2:9" ht="15" customHeight="1">
      <c r="B173" s="111">
        <v>733100</v>
      </c>
      <c r="C173" s="164" t="s">
        <v>369</v>
      </c>
      <c r="D173" s="413">
        <f>D174+D175</f>
        <v>0</v>
      </c>
      <c r="E173" s="413">
        <f>E174+E175</f>
        <v>0</v>
      </c>
      <c r="F173" s="413">
        <f>F174+F175</f>
        <v>0</v>
      </c>
      <c r="G173" s="102" t="str">
        <f t="shared" si="8"/>
        <v/>
      </c>
    </row>
    <row r="174" spans="2:9" ht="15" customHeight="1">
      <c r="B174" s="104">
        <v>733110</v>
      </c>
      <c r="C174" s="108" t="s">
        <v>370</v>
      </c>
      <c r="D174" s="411">
        <v>0</v>
      </c>
      <c r="E174" s="411">
        <v>0</v>
      </c>
      <c r="F174" s="411">
        <v>0</v>
      </c>
      <c r="G174" s="102" t="str">
        <f t="shared" si="8"/>
        <v/>
      </c>
    </row>
    <row r="175" spans="2:9" ht="15" customHeight="1">
      <c r="B175" s="104">
        <v>733120</v>
      </c>
      <c r="C175" s="108" t="s">
        <v>371</v>
      </c>
      <c r="D175" s="411">
        <v>0</v>
      </c>
      <c r="E175" s="411">
        <v>0</v>
      </c>
      <c r="F175" s="411">
        <v>0</v>
      </c>
      <c r="G175" s="102" t="str">
        <f t="shared" si="8"/>
        <v/>
      </c>
    </row>
    <row r="176" spans="2:9" ht="15">
      <c r="B176" s="30"/>
      <c r="C176" s="45"/>
      <c r="D176" s="408"/>
      <c r="E176" s="408"/>
      <c r="F176" s="408"/>
      <c r="G176" s="518" t="str">
        <f t="shared" si="8"/>
        <v/>
      </c>
    </row>
    <row r="177" spans="2:9" ht="17.100000000000001" customHeight="1">
      <c r="B177" s="183">
        <v>740000</v>
      </c>
      <c r="C177" s="189" t="s">
        <v>428</v>
      </c>
      <c r="D177" s="406">
        <f>D178+D183</f>
        <v>261340</v>
      </c>
      <c r="E177" s="406">
        <f>E178+E183</f>
        <v>266340</v>
      </c>
      <c r="F177" s="406">
        <f>F178+F183</f>
        <v>152132</v>
      </c>
      <c r="G177" s="171">
        <f t="shared" si="8"/>
        <v>57.119471352406705</v>
      </c>
    </row>
    <row r="178" spans="2:9" ht="26.25">
      <c r="B178" s="192">
        <v>741000</v>
      </c>
      <c r="C178" s="191" t="s">
        <v>429</v>
      </c>
      <c r="D178" s="407">
        <f t="shared" ref="D178:F179" si="9">D179</f>
        <v>107480</v>
      </c>
      <c r="E178" s="407">
        <f t="shared" si="9"/>
        <v>107480</v>
      </c>
      <c r="F178" s="407">
        <f t="shared" si="9"/>
        <v>5143</v>
      </c>
      <c r="G178" s="172">
        <f t="shared" si="8"/>
        <v>4.7850762932638631</v>
      </c>
    </row>
    <row r="179" spans="2:9" ht="25.5">
      <c r="B179" s="111">
        <v>741100</v>
      </c>
      <c r="C179" s="166" t="s">
        <v>430</v>
      </c>
      <c r="D179" s="413">
        <f t="shared" si="9"/>
        <v>107480</v>
      </c>
      <c r="E179" s="413">
        <f t="shared" si="9"/>
        <v>107480</v>
      </c>
      <c r="F179" s="413">
        <f t="shared" si="9"/>
        <v>5143</v>
      </c>
      <c r="G179" s="102">
        <f t="shared" si="8"/>
        <v>4.7850762932638631</v>
      </c>
    </row>
    <row r="180" spans="2:9" ht="15" customHeight="1">
      <c r="B180" s="107">
        <v>741111</v>
      </c>
      <c r="C180" s="158" t="s">
        <v>431</v>
      </c>
      <c r="D180" s="409">
        <f>SUM(D181:D182)</f>
        <v>107480</v>
      </c>
      <c r="E180" s="409">
        <f>SUM(E181:E182)</f>
        <v>107480</v>
      </c>
      <c r="F180" s="409">
        <f>SUM(F181:F182)</f>
        <v>5143</v>
      </c>
      <c r="G180" s="518">
        <f t="shared" si="8"/>
        <v>4.7850762932638631</v>
      </c>
    </row>
    <row r="181" spans="2:9" ht="26.25" customHeight="1">
      <c r="B181" s="520"/>
      <c r="C181" s="165" t="s">
        <v>788</v>
      </c>
      <c r="D181" s="410">
        <v>102330</v>
      </c>
      <c r="E181" s="410">
        <v>102330</v>
      </c>
      <c r="F181" s="410">
        <v>0</v>
      </c>
      <c r="G181" s="518">
        <f t="shared" si="8"/>
        <v>0</v>
      </c>
      <c r="H181" s="526"/>
      <c r="I181" s="508"/>
    </row>
    <row r="182" spans="2:9" ht="15" customHeight="1">
      <c r="B182" s="520"/>
      <c r="C182" s="165" t="s">
        <v>761</v>
      </c>
      <c r="D182" s="410">
        <v>5150</v>
      </c>
      <c r="E182" s="410">
        <v>5150</v>
      </c>
      <c r="F182" s="410">
        <v>5143</v>
      </c>
      <c r="G182" s="518">
        <f t="shared" si="8"/>
        <v>99.864077669902912</v>
      </c>
    </row>
    <row r="183" spans="2:9" ht="25.5" customHeight="1">
      <c r="B183" s="192">
        <v>742000</v>
      </c>
      <c r="C183" s="191" t="s">
        <v>432</v>
      </c>
      <c r="D183" s="407">
        <f>D184+D197</f>
        <v>153860</v>
      </c>
      <c r="E183" s="407">
        <f>E184+E197</f>
        <v>158860</v>
      </c>
      <c r="F183" s="407">
        <f>F184+F197</f>
        <v>146989</v>
      </c>
      <c r="G183" s="172">
        <f t="shared" si="8"/>
        <v>92.527382601032357</v>
      </c>
    </row>
    <row r="184" spans="2:9" ht="15" customHeight="1">
      <c r="B184" s="111">
        <v>742100</v>
      </c>
      <c r="C184" s="166" t="s">
        <v>433</v>
      </c>
      <c r="D184" s="413">
        <f>D185+D186+D194</f>
        <v>148310</v>
      </c>
      <c r="E184" s="413">
        <f>E185+E186+E194</f>
        <v>153310</v>
      </c>
      <c r="F184" s="413">
        <f>F185+F186+F194</f>
        <v>141439</v>
      </c>
      <c r="G184" s="102">
        <f t="shared" si="8"/>
        <v>92.256865175135346</v>
      </c>
    </row>
    <row r="185" spans="2:9" ht="15" customHeight="1">
      <c r="B185" s="107">
        <v>742111</v>
      </c>
      <c r="C185" s="158" t="s">
        <v>538</v>
      </c>
      <c r="D185" s="409">
        <v>0</v>
      </c>
      <c r="E185" s="409">
        <v>0</v>
      </c>
      <c r="F185" s="409">
        <v>0</v>
      </c>
      <c r="G185" s="518" t="str">
        <f t="shared" si="8"/>
        <v/>
      </c>
    </row>
    <row r="186" spans="2:9" ht="15" customHeight="1">
      <c r="B186" s="107">
        <v>742112</v>
      </c>
      <c r="C186" s="158" t="s">
        <v>434</v>
      </c>
      <c r="D186" s="409">
        <f>SUM(D187:D193)</f>
        <v>143310</v>
      </c>
      <c r="E186" s="409">
        <f>SUM(E187:E193)</f>
        <v>143310</v>
      </c>
      <c r="F186" s="409">
        <f>SUM(F187:F193)</f>
        <v>131439</v>
      </c>
      <c r="G186" s="518">
        <f t="shared" si="8"/>
        <v>91.716558509524802</v>
      </c>
    </row>
    <row r="187" spans="2:9" ht="25.5">
      <c r="B187" s="104"/>
      <c r="C187" s="165" t="s">
        <v>789</v>
      </c>
      <c r="D187" s="410">
        <v>100000</v>
      </c>
      <c r="E187" s="410">
        <v>100000</v>
      </c>
      <c r="F187" s="410">
        <v>100000</v>
      </c>
      <c r="G187" s="518">
        <f t="shared" ref="G187:G216" si="10">IF(E187=0,"",F187/E187*100)</f>
        <v>100</v>
      </c>
    </row>
    <row r="188" spans="2:9" ht="26.25" customHeight="1">
      <c r="B188" s="520"/>
      <c r="C188" s="165" t="s">
        <v>790</v>
      </c>
      <c r="D188" s="410">
        <v>11860</v>
      </c>
      <c r="E188" s="410">
        <v>11860</v>
      </c>
      <c r="F188" s="410">
        <v>0</v>
      </c>
      <c r="G188" s="518">
        <f t="shared" si="10"/>
        <v>0</v>
      </c>
      <c r="H188" s="526"/>
      <c r="I188" s="508"/>
    </row>
    <row r="189" spans="2:9" ht="25.5">
      <c r="B189" s="520"/>
      <c r="C189" s="165" t="s">
        <v>791</v>
      </c>
      <c r="D189" s="410">
        <v>11940</v>
      </c>
      <c r="E189" s="410">
        <v>11940</v>
      </c>
      <c r="F189" s="410">
        <v>11941</v>
      </c>
      <c r="G189" s="518">
        <f t="shared" si="10"/>
        <v>100.00837520938023</v>
      </c>
    </row>
    <row r="190" spans="2:9" ht="25.5">
      <c r="B190" s="520"/>
      <c r="C190" s="165" t="s">
        <v>791</v>
      </c>
      <c r="D190" s="410">
        <v>4880</v>
      </c>
      <c r="E190" s="410">
        <v>4880</v>
      </c>
      <c r="F190" s="410">
        <v>4875</v>
      </c>
      <c r="G190" s="518">
        <f t="shared" si="10"/>
        <v>99.897540983606561</v>
      </c>
    </row>
    <row r="191" spans="2:9" ht="25.5">
      <c r="B191" s="520"/>
      <c r="C191" s="165" t="s">
        <v>748</v>
      </c>
      <c r="D191" s="410">
        <v>4660</v>
      </c>
      <c r="E191" s="410">
        <v>4660</v>
      </c>
      <c r="F191" s="410">
        <v>4660</v>
      </c>
      <c r="G191" s="518">
        <f t="shared" si="10"/>
        <v>100</v>
      </c>
      <c r="I191" s="533"/>
    </row>
    <row r="192" spans="2:9" ht="25.5">
      <c r="B192" s="520"/>
      <c r="C192" s="165" t="s">
        <v>748</v>
      </c>
      <c r="D192" s="410">
        <v>5070</v>
      </c>
      <c r="E192" s="410">
        <v>5070</v>
      </c>
      <c r="F192" s="410">
        <v>5064</v>
      </c>
      <c r="G192" s="518">
        <f t="shared" si="10"/>
        <v>99.881656804733737</v>
      </c>
    </row>
    <row r="193" spans="2:7" ht="25.5">
      <c r="B193" s="520"/>
      <c r="C193" s="165" t="s">
        <v>749</v>
      </c>
      <c r="D193" s="410">
        <v>4900</v>
      </c>
      <c r="E193" s="410">
        <v>4900</v>
      </c>
      <c r="F193" s="410">
        <v>4899</v>
      </c>
      <c r="G193" s="518">
        <f t="shared" si="10"/>
        <v>99.979591836734699</v>
      </c>
    </row>
    <row r="194" spans="2:7" ht="15" customHeight="1">
      <c r="B194" s="107">
        <v>742114</v>
      </c>
      <c r="C194" s="158" t="s">
        <v>774</v>
      </c>
      <c r="D194" s="409">
        <f>SUM(D195:D196)</f>
        <v>5000</v>
      </c>
      <c r="E194" s="409">
        <f>SUM(E195:E196)</f>
        <v>10000</v>
      </c>
      <c r="F194" s="409">
        <f t="shared" ref="F194" si="11">SUM(F195:F196)</f>
        <v>10000</v>
      </c>
      <c r="G194" s="518">
        <f t="shared" si="10"/>
        <v>100</v>
      </c>
    </row>
    <row r="195" spans="2:7" ht="27" customHeight="1">
      <c r="B195" s="104"/>
      <c r="C195" s="165" t="s">
        <v>792</v>
      </c>
      <c r="D195" s="410">
        <v>5000</v>
      </c>
      <c r="E195" s="410">
        <v>5000</v>
      </c>
      <c r="F195" s="410">
        <v>5000</v>
      </c>
      <c r="G195" s="518">
        <f t="shared" si="10"/>
        <v>100</v>
      </c>
    </row>
    <row r="196" spans="2:7" ht="27" customHeight="1">
      <c r="B196" s="104"/>
      <c r="C196" s="165" t="s">
        <v>793</v>
      </c>
      <c r="D196" s="410">
        <v>0</v>
      </c>
      <c r="E196" s="410">
        <v>5000</v>
      </c>
      <c r="F196" s="410">
        <v>5000</v>
      </c>
      <c r="G196" s="518">
        <f t="shared" si="10"/>
        <v>100</v>
      </c>
    </row>
    <row r="197" spans="2:7" ht="15" customHeight="1">
      <c r="B197" s="111">
        <v>742200</v>
      </c>
      <c r="C197" s="166" t="s">
        <v>616</v>
      </c>
      <c r="D197" s="413">
        <f>D198</f>
        <v>5550</v>
      </c>
      <c r="E197" s="413">
        <f>E198</f>
        <v>5550</v>
      </c>
      <c r="F197" s="413">
        <f>F198</f>
        <v>5550</v>
      </c>
      <c r="G197" s="102">
        <f t="shared" si="10"/>
        <v>100</v>
      </c>
    </row>
    <row r="198" spans="2:7" ht="15" customHeight="1">
      <c r="B198" s="107">
        <v>742212</v>
      </c>
      <c r="C198" s="158" t="s">
        <v>617</v>
      </c>
      <c r="D198" s="409">
        <f>SUM(D199:D201)</f>
        <v>5550</v>
      </c>
      <c r="E198" s="409">
        <f>SUM(E199:E201)</f>
        <v>5550</v>
      </c>
      <c r="F198" s="409">
        <f>SUM(F199:F201)</f>
        <v>5550</v>
      </c>
      <c r="G198" s="518">
        <f t="shared" si="10"/>
        <v>100</v>
      </c>
    </row>
    <row r="199" spans="2:7" ht="15" customHeight="1">
      <c r="B199" s="104"/>
      <c r="C199" s="165" t="s">
        <v>773</v>
      </c>
      <c r="D199" s="410">
        <v>550</v>
      </c>
      <c r="E199" s="410">
        <v>550</v>
      </c>
      <c r="F199" s="410">
        <v>550</v>
      </c>
      <c r="G199" s="518">
        <f t="shared" si="10"/>
        <v>100</v>
      </c>
    </row>
    <row r="200" spans="2:7" ht="15" customHeight="1">
      <c r="B200" s="104"/>
      <c r="C200" s="165" t="s">
        <v>772</v>
      </c>
      <c r="D200" s="410">
        <v>3000</v>
      </c>
      <c r="E200" s="410">
        <v>3000</v>
      </c>
      <c r="F200" s="410">
        <v>3000</v>
      </c>
      <c r="G200" s="518">
        <f t="shared" si="10"/>
        <v>100</v>
      </c>
    </row>
    <row r="201" spans="2:7" ht="15" customHeight="1">
      <c r="B201" s="104"/>
      <c r="C201" s="165" t="s">
        <v>771</v>
      </c>
      <c r="D201" s="410">
        <v>2000</v>
      </c>
      <c r="E201" s="410">
        <v>2000</v>
      </c>
      <c r="F201" s="410">
        <v>2000</v>
      </c>
      <c r="G201" s="518">
        <f t="shared" si="10"/>
        <v>100</v>
      </c>
    </row>
    <row r="202" spans="2:7">
      <c r="B202" s="104"/>
      <c r="C202" s="165"/>
      <c r="D202" s="410"/>
      <c r="E202" s="410"/>
      <c r="F202" s="410"/>
      <c r="G202" s="518" t="str">
        <f t="shared" si="10"/>
        <v/>
      </c>
    </row>
    <row r="203" spans="2:7" ht="17.100000000000001" customHeight="1">
      <c r="B203" s="183">
        <v>777000</v>
      </c>
      <c r="C203" s="184" t="s">
        <v>372</v>
      </c>
      <c r="D203" s="407">
        <f>SUM(D204:D204)</f>
        <v>1690</v>
      </c>
      <c r="E203" s="407">
        <f>SUM(E204:E204)</f>
        <v>1690</v>
      </c>
      <c r="F203" s="407">
        <f>SUM(F204:F204)</f>
        <v>1315</v>
      </c>
      <c r="G203" s="179">
        <f t="shared" si="10"/>
        <v>77.810650887573956</v>
      </c>
    </row>
    <row r="204" spans="2:7" ht="15" customHeight="1">
      <c r="B204" s="101">
        <v>777778</v>
      </c>
      <c r="C204" s="163" t="s">
        <v>373</v>
      </c>
      <c r="D204" s="409">
        <v>1690</v>
      </c>
      <c r="E204" s="409">
        <v>1690</v>
      </c>
      <c r="F204" s="409">
        <v>1315</v>
      </c>
      <c r="G204" s="518">
        <f t="shared" si="10"/>
        <v>77.810650887573956</v>
      </c>
    </row>
    <row r="205" spans="2:7" ht="15" customHeight="1">
      <c r="B205" s="63"/>
      <c r="C205" s="64"/>
      <c r="D205" s="410"/>
      <c r="E205" s="410"/>
      <c r="F205" s="410"/>
      <c r="G205" s="518" t="str">
        <f t="shared" si="10"/>
        <v/>
      </c>
    </row>
    <row r="206" spans="2:7" ht="15" customHeight="1">
      <c r="B206" s="599" t="s">
        <v>386</v>
      </c>
      <c r="C206" s="600"/>
      <c r="D206" s="415">
        <f>D149+D151+D177+D203</f>
        <v>41993110</v>
      </c>
      <c r="E206" s="415">
        <f>E149+E151+E177+E203</f>
        <v>41998110</v>
      </c>
      <c r="F206" s="415">
        <f>F149+F151+F177+F203</f>
        <v>42048235</v>
      </c>
      <c r="G206" s="173">
        <f t="shared" si="10"/>
        <v>100.11935060887265</v>
      </c>
    </row>
    <row r="207" spans="2:7" ht="15" customHeight="1">
      <c r="B207" s="116"/>
      <c r="C207" s="117"/>
      <c r="D207" s="415"/>
      <c r="E207" s="415"/>
      <c r="F207" s="415"/>
      <c r="G207" s="518" t="str">
        <f t="shared" si="10"/>
        <v/>
      </c>
    </row>
    <row r="208" spans="2:7" ht="17.100000000000001" customHeight="1">
      <c r="B208" s="183">
        <v>810000</v>
      </c>
      <c r="C208" s="184" t="s">
        <v>374</v>
      </c>
      <c r="D208" s="406">
        <f>D209</f>
        <v>5440</v>
      </c>
      <c r="E208" s="406">
        <f>E209</f>
        <v>5440</v>
      </c>
      <c r="F208" s="406">
        <f>F209</f>
        <v>5436</v>
      </c>
      <c r="G208" s="172">
        <f t="shared" si="10"/>
        <v>99.92647058823529</v>
      </c>
    </row>
    <row r="209" spans="2:7" ht="17.100000000000001" customHeight="1">
      <c r="B209" s="190">
        <v>811000</v>
      </c>
      <c r="C209" s="191" t="s">
        <v>376</v>
      </c>
      <c r="D209" s="407">
        <f>SUM(D210:D210)</f>
        <v>5440</v>
      </c>
      <c r="E209" s="407">
        <f>SUM(E210:E210)</f>
        <v>5440</v>
      </c>
      <c r="F209" s="407">
        <f>SUM(F210:F210)</f>
        <v>5436</v>
      </c>
      <c r="G209" s="172">
        <f t="shared" si="10"/>
        <v>99.92647058823529</v>
      </c>
    </row>
    <row r="210" spans="2:7" ht="15" customHeight="1">
      <c r="B210" s="111">
        <v>811100</v>
      </c>
      <c r="C210" s="115" t="s">
        <v>375</v>
      </c>
      <c r="D210" s="411">
        <f>D211+D213</f>
        <v>5440</v>
      </c>
      <c r="E210" s="411">
        <f>E211+E213</f>
        <v>5440</v>
      </c>
      <c r="F210" s="411">
        <f>F211+F213</f>
        <v>5436</v>
      </c>
      <c r="G210" s="102">
        <f t="shared" si="10"/>
        <v>99.92647058823529</v>
      </c>
    </row>
    <row r="211" spans="2:7" ht="15" customHeight="1">
      <c r="B211" s="101">
        <v>811111</v>
      </c>
      <c r="C211" s="163" t="s">
        <v>529</v>
      </c>
      <c r="D211" s="409">
        <f>D212</f>
        <v>4080</v>
      </c>
      <c r="E211" s="409">
        <f>E212</f>
        <v>4080</v>
      </c>
      <c r="F211" s="409">
        <f>F212</f>
        <v>4080</v>
      </c>
      <c r="G211" s="518">
        <f t="shared" si="10"/>
        <v>100</v>
      </c>
    </row>
    <row r="212" spans="2:7" ht="15" customHeight="1">
      <c r="B212" s="101"/>
      <c r="C212" s="165" t="s">
        <v>775</v>
      </c>
      <c r="D212" s="409">
        <v>4080</v>
      </c>
      <c r="E212" s="409">
        <v>4080</v>
      </c>
      <c r="F212" s="409">
        <v>4080</v>
      </c>
      <c r="G212" s="518">
        <f t="shared" si="10"/>
        <v>100</v>
      </c>
    </row>
    <row r="213" spans="2:7" ht="15" customHeight="1">
      <c r="B213" s="101">
        <v>811114</v>
      </c>
      <c r="C213" s="158" t="s">
        <v>530</v>
      </c>
      <c r="D213" s="409">
        <f>D214</f>
        <v>1360</v>
      </c>
      <c r="E213" s="409">
        <f>E214</f>
        <v>1360</v>
      </c>
      <c r="F213" s="409">
        <f>F214</f>
        <v>1356</v>
      </c>
      <c r="G213" s="518">
        <f t="shared" si="10"/>
        <v>99.705882352941174</v>
      </c>
    </row>
    <row r="214" spans="2:7" ht="15" customHeight="1">
      <c r="B214" s="101"/>
      <c r="C214" s="165" t="s">
        <v>619</v>
      </c>
      <c r="D214" s="409">
        <v>1360</v>
      </c>
      <c r="E214" s="409">
        <v>1360</v>
      </c>
      <c r="F214" s="409">
        <v>1356</v>
      </c>
      <c r="G214" s="518">
        <f t="shared" si="10"/>
        <v>99.705882352941174</v>
      </c>
    </row>
    <row r="215" spans="2:7" ht="15" customHeight="1" thickBot="1">
      <c r="B215" s="136"/>
      <c r="C215" s="137"/>
      <c r="D215" s="416"/>
      <c r="E215" s="416"/>
      <c r="F215" s="416"/>
      <c r="G215" s="525" t="str">
        <f t="shared" si="10"/>
        <v/>
      </c>
    </row>
    <row r="216" spans="2:7" ht="17.100000000000001" customHeight="1" thickBot="1">
      <c r="B216" s="595" t="s">
        <v>435</v>
      </c>
      <c r="C216" s="596"/>
      <c r="D216" s="417">
        <f>D206+D208</f>
        <v>41998550</v>
      </c>
      <c r="E216" s="417">
        <f>E206+E208</f>
        <v>42003550</v>
      </c>
      <c r="F216" s="417">
        <f>F206+F208</f>
        <v>42053671</v>
      </c>
      <c r="G216" s="174">
        <f t="shared" si="10"/>
        <v>100.11932562842902</v>
      </c>
    </row>
    <row r="219" spans="2:7">
      <c r="D219" s="65"/>
      <c r="E219" s="65"/>
    </row>
  </sheetData>
  <mergeCells count="4">
    <mergeCell ref="B216:C216"/>
    <mergeCell ref="B2:G2"/>
    <mergeCell ref="B149:C149"/>
    <mergeCell ref="B206:C206"/>
  </mergeCells>
  <pageMargins left="0.91" right="0.31496062992125984" top="0.57999999999999996" bottom="0.51181102362204722" header="0.57999999999999996" footer="0.31496062992125984"/>
  <pageSetup paperSize="9" scale="88" firstPageNumber="2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2:V119"/>
  <sheetViews>
    <sheetView topLeftCell="G1" zoomScaleNormal="100" workbookViewId="0">
      <selection activeCell="O9" sqref="O9"/>
    </sheetView>
  </sheetViews>
  <sheetFormatPr defaultRowHeight="12" customHeight="1"/>
  <cols>
    <col min="1" max="1" width="0.5703125" style="9" hidden="1" customWidth="1"/>
    <col min="2" max="2" width="5.7109375" style="9" hidden="1" customWidth="1"/>
    <col min="3" max="3" width="7.85546875" style="17" customWidth="1"/>
    <col min="4" max="4" width="5.7109375" style="267" customWidth="1"/>
    <col min="5" max="5" width="49.7109375" style="9" customWidth="1"/>
    <col min="6" max="6" width="11.7109375" style="262" customWidth="1"/>
    <col min="7" max="7" width="9.7109375" style="262" customWidth="1"/>
    <col min="8" max="8" width="11.7109375" style="9" customWidth="1"/>
    <col min="9" max="9" width="11.7109375" style="262" customWidth="1"/>
    <col min="10" max="10" width="9.7109375" style="262" customWidth="1"/>
    <col min="11" max="12" width="11.7109375" style="262" customWidth="1"/>
    <col min="13" max="13" width="9.7109375" style="262" customWidth="1"/>
    <col min="14" max="14" width="11.7109375" style="262" customWidth="1"/>
    <col min="15" max="15" width="7" style="79" customWidth="1"/>
    <col min="16" max="16" width="9.140625" style="9"/>
    <col min="17" max="17" width="13.140625" style="9" bestFit="1" customWidth="1"/>
    <col min="18" max="19" width="10.140625" style="9" bestFit="1" customWidth="1"/>
    <col min="20" max="16384" width="9.140625" style="9"/>
  </cols>
  <sheetData>
    <row r="2" spans="2:19" ht="2.25" customHeight="1"/>
    <row r="3" spans="2:19" s="1" customFormat="1" ht="30.75" customHeight="1" thickBot="1">
      <c r="C3" s="603" t="s">
        <v>77</v>
      </c>
      <c r="D3" s="603"/>
      <c r="E3" s="603"/>
      <c r="F3" s="347"/>
      <c r="G3" s="347"/>
      <c r="H3" s="601"/>
      <c r="I3" s="601"/>
      <c r="J3" s="601"/>
      <c r="K3" s="601"/>
      <c r="L3" s="601"/>
      <c r="M3" s="601"/>
      <c r="N3" s="601"/>
      <c r="O3" s="602"/>
    </row>
    <row r="4" spans="2:19" s="1" customFormat="1" ht="39.75" customHeight="1">
      <c r="B4" s="3" t="s">
        <v>78</v>
      </c>
      <c r="C4" s="609" t="s">
        <v>583</v>
      </c>
      <c r="D4" s="611" t="s">
        <v>621</v>
      </c>
      <c r="E4" s="613" t="s">
        <v>80</v>
      </c>
      <c r="F4" s="606" t="s">
        <v>795</v>
      </c>
      <c r="G4" s="607"/>
      <c r="H4" s="608"/>
      <c r="I4" s="606" t="s">
        <v>812</v>
      </c>
      <c r="J4" s="607"/>
      <c r="K4" s="608"/>
      <c r="L4" s="606" t="s">
        <v>796</v>
      </c>
      <c r="M4" s="607"/>
      <c r="N4" s="608"/>
      <c r="O4" s="615" t="s">
        <v>814</v>
      </c>
    </row>
    <row r="5" spans="2:19" s="259" customFormat="1" ht="28.5" customHeight="1">
      <c r="B5" s="351"/>
      <c r="C5" s="610"/>
      <c r="D5" s="612"/>
      <c r="E5" s="614"/>
      <c r="F5" s="385" t="s">
        <v>672</v>
      </c>
      <c r="G5" s="385" t="s">
        <v>673</v>
      </c>
      <c r="H5" s="360" t="s">
        <v>410</v>
      </c>
      <c r="I5" s="385" t="s">
        <v>672</v>
      </c>
      <c r="J5" s="385" t="s">
        <v>673</v>
      </c>
      <c r="K5" s="360" t="s">
        <v>410</v>
      </c>
      <c r="L5" s="385" t="s">
        <v>672</v>
      </c>
      <c r="M5" s="385" t="s">
        <v>673</v>
      </c>
      <c r="N5" s="360" t="s">
        <v>410</v>
      </c>
      <c r="O5" s="616"/>
    </row>
    <row r="6" spans="2:19" s="2" customFormat="1" ht="14.1" customHeight="1">
      <c r="B6" s="4">
        <v>1</v>
      </c>
      <c r="C6" s="478">
        <v>1</v>
      </c>
      <c r="D6" s="295"/>
      <c r="E6" s="309">
        <v>2</v>
      </c>
      <c r="F6" s="309">
        <v>3</v>
      </c>
      <c r="G6" s="309">
        <v>4</v>
      </c>
      <c r="H6" s="480" t="s">
        <v>763</v>
      </c>
      <c r="I6" s="309">
        <v>6</v>
      </c>
      <c r="J6" s="309">
        <v>7</v>
      </c>
      <c r="K6" s="480" t="s">
        <v>675</v>
      </c>
      <c r="L6" s="309">
        <v>9</v>
      </c>
      <c r="M6" s="309">
        <v>10</v>
      </c>
      <c r="N6" s="480" t="s">
        <v>813</v>
      </c>
      <c r="O6" s="479">
        <v>9</v>
      </c>
    </row>
    <row r="7" spans="2:19" s="2" customFormat="1" ht="15" customHeight="1">
      <c r="B7" s="4"/>
      <c r="C7" s="390"/>
      <c r="D7" s="391"/>
      <c r="E7" s="392" t="s">
        <v>159</v>
      </c>
      <c r="F7" s="393">
        <f t="shared" ref="F7:K7" si="0">F9+F15+F21+F24+F46+F91+F94+F99+F105</f>
        <v>39444090</v>
      </c>
      <c r="G7" s="393">
        <f t="shared" si="0"/>
        <v>2551790</v>
      </c>
      <c r="H7" s="367">
        <f t="shared" si="0"/>
        <v>41995880</v>
      </c>
      <c r="I7" s="393">
        <f t="shared" si="0"/>
        <v>39444090</v>
      </c>
      <c r="J7" s="393">
        <f t="shared" si="0"/>
        <v>2556790</v>
      </c>
      <c r="K7" s="367">
        <f t="shared" si="0"/>
        <v>42000880</v>
      </c>
      <c r="L7" s="393">
        <f t="shared" ref="L7:M7" si="1">L9+L15+L21+L24+L46+L91+L94+L99+L105</f>
        <v>39136906</v>
      </c>
      <c r="M7" s="393">
        <f t="shared" si="1"/>
        <v>1931687.2</v>
      </c>
      <c r="N7" s="367">
        <f t="shared" ref="N7" si="2">N9+N15+N21+N24+N46+N91+N94+N99+N105</f>
        <v>41068593.200000003</v>
      </c>
      <c r="O7" s="394">
        <f>IF(K7=0,"",N7/K7*100)</f>
        <v>97.780316031473632</v>
      </c>
      <c r="Q7" s="134"/>
    </row>
    <row r="8" spans="2:19" s="2" customFormat="1" ht="9" customHeight="1">
      <c r="B8" s="4"/>
      <c r="C8" s="4"/>
      <c r="D8" s="295"/>
      <c r="E8" s="19"/>
      <c r="F8" s="256"/>
      <c r="G8" s="256"/>
      <c r="H8" s="367"/>
      <c r="I8" s="256"/>
      <c r="J8" s="256"/>
      <c r="K8" s="367"/>
      <c r="L8" s="256"/>
      <c r="M8" s="256"/>
      <c r="N8" s="367"/>
      <c r="O8" s="86" t="str">
        <f t="shared" ref="O8:O71" si="3">IF(K8=0,"",N8/K8*100)</f>
        <v/>
      </c>
      <c r="Q8" s="78"/>
    </row>
    <row r="9" spans="2:19" s="2" customFormat="1" ht="15" customHeight="1">
      <c r="B9" s="4"/>
      <c r="C9" s="395">
        <v>600000</v>
      </c>
      <c r="D9" s="396"/>
      <c r="E9" s="392" t="s">
        <v>120</v>
      </c>
      <c r="F9" s="393">
        <f t="shared" ref="F9:N9" si="4">F10+F11+F12+F13</f>
        <v>610000</v>
      </c>
      <c r="G9" s="393">
        <f t="shared" si="4"/>
        <v>0</v>
      </c>
      <c r="H9" s="367">
        <f t="shared" si="4"/>
        <v>610000</v>
      </c>
      <c r="I9" s="393">
        <f t="shared" si="4"/>
        <v>610000</v>
      </c>
      <c r="J9" s="393">
        <f t="shared" si="4"/>
        <v>0</v>
      </c>
      <c r="K9" s="367">
        <f t="shared" ref="K9" si="5">K10+K11+K12+K13</f>
        <v>610000</v>
      </c>
      <c r="L9" s="393">
        <f t="shared" ref="L9:M9" si="6">L10+L11+L12+L13</f>
        <v>609613</v>
      </c>
      <c r="M9" s="393">
        <f t="shared" si="6"/>
        <v>0</v>
      </c>
      <c r="N9" s="367">
        <f t="shared" si="4"/>
        <v>609613</v>
      </c>
      <c r="O9" s="394">
        <f t="shared" si="3"/>
        <v>99.936557377049184</v>
      </c>
      <c r="Q9" s="134"/>
    </row>
    <row r="10" spans="2:19" s="2" customFormat="1" ht="15" customHeight="1">
      <c r="B10" s="4"/>
      <c r="C10" s="217">
        <v>600000</v>
      </c>
      <c r="D10" s="297"/>
      <c r="E10" s="35" t="s">
        <v>97</v>
      </c>
      <c r="F10" s="201">
        <f>'3'!H9</f>
        <v>550000</v>
      </c>
      <c r="G10" s="201">
        <f>'3'!I9</f>
        <v>0</v>
      </c>
      <c r="H10" s="386">
        <f>'3'!J9</f>
        <v>550000</v>
      </c>
      <c r="I10" s="201">
        <f>'3'!K9</f>
        <v>550000</v>
      </c>
      <c r="J10" s="201">
        <f>'3'!L9</f>
        <v>0</v>
      </c>
      <c r="K10" s="386">
        <f>SUM(I10:J10)</f>
        <v>550000</v>
      </c>
      <c r="L10" s="201">
        <f>'3'!N9</f>
        <v>549813</v>
      </c>
      <c r="M10" s="201">
        <f>'3'!O9</f>
        <v>0</v>
      </c>
      <c r="N10" s="386">
        <f>SUM(L10:M10)</f>
        <v>549813</v>
      </c>
      <c r="O10" s="86">
        <f t="shared" si="3"/>
        <v>99.965999999999994</v>
      </c>
      <c r="S10" s="78"/>
    </row>
    <row r="11" spans="2:19" s="2" customFormat="1" ht="15" customHeight="1">
      <c r="B11" s="4"/>
      <c r="C11" s="217">
        <v>600000</v>
      </c>
      <c r="D11" s="297"/>
      <c r="E11" s="35" t="s">
        <v>98</v>
      </c>
      <c r="F11" s="38">
        <f>'3'!H10</f>
        <v>30000</v>
      </c>
      <c r="G11" s="38">
        <f>'3'!I10</f>
        <v>0</v>
      </c>
      <c r="H11" s="386">
        <f>'3'!J10</f>
        <v>30000</v>
      </c>
      <c r="I11" s="38">
        <f>'3'!K10</f>
        <v>30000</v>
      </c>
      <c r="J11" s="38">
        <f>'3'!L10</f>
        <v>0</v>
      </c>
      <c r="K11" s="386">
        <f t="shared" ref="K11:K13" si="7">SUM(I11:J11)</f>
        <v>30000</v>
      </c>
      <c r="L11" s="38">
        <f>'3'!N10</f>
        <v>29900</v>
      </c>
      <c r="M11" s="38">
        <f>'3'!O10</f>
        <v>0</v>
      </c>
      <c r="N11" s="386">
        <f t="shared" ref="N11:N13" si="8">SUM(L11:M11)</f>
        <v>29900</v>
      </c>
      <c r="O11" s="86">
        <f t="shared" si="3"/>
        <v>99.666666666666671</v>
      </c>
      <c r="R11" s="78"/>
    </row>
    <row r="12" spans="2:19" s="2" customFormat="1" ht="15" customHeight="1">
      <c r="B12" s="4"/>
      <c r="C12" s="217">
        <v>600000</v>
      </c>
      <c r="D12" s="297"/>
      <c r="E12" s="35" t="s">
        <v>121</v>
      </c>
      <c r="F12" s="38">
        <f>'3'!H11</f>
        <v>15000</v>
      </c>
      <c r="G12" s="38">
        <f>'3'!I11</f>
        <v>0</v>
      </c>
      <c r="H12" s="386">
        <f>'3'!J11</f>
        <v>15000</v>
      </c>
      <c r="I12" s="38">
        <f>'3'!K11</f>
        <v>15000</v>
      </c>
      <c r="J12" s="38">
        <f>'3'!L11</f>
        <v>0</v>
      </c>
      <c r="K12" s="386">
        <f t="shared" si="7"/>
        <v>15000</v>
      </c>
      <c r="L12" s="38">
        <f>'3'!N11</f>
        <v>14900</v>
      </c>
      <c r="M12" s="38">
        <f>'3'!O11</f>
        <v>0</v>
      </c>
      <c r="N12" s="386">
        <f t="shared" si="8"/>
        <v>14900</v>
      </c>
      <c r="O12" s="86">
        <f t="shared" si="3"/>
        <v>99.333333333333329</v>
      </c>
      <c r="S12" s="78"/>
    </row>
    <row r="13" spans="2:19" s="2" customFormat="1" ht="15" customHeight="1">
      <c r="B13" s="4"/>
      <c r="C13" s="217">
        <v>600000</v>
      </c>
      <c r="D13" s="297"/>
      <c r="E13" s="35" t="s">
        <v>109</v>
      </c>
      <c r="F13" s="38">
        <f>'16'!H9</f>
        <v>15000</v>
      </c>
      <c r="G13" s="38">
        <f>'16'!I9</f>
        <v>0</v>
      </c>
      <c r="H13" s="386">
        <f>'16'!J9</f>
        <v>15000</v>
      </c>
      <c r="I13" s="38">
        <f>'16'!K9</f>
        <v>15000</v>
      </c>
      <c r="J13" s="38">
        <f>'16'!L9</f>
        <v>0</v>
      </c>
      <c r="K13" s="386">
        <f t="shared" si="7"/>
        <v>15000</v>
      </c>
      <c r="L13" s="38">
        <f>'16'!N9</f>
        <v>15000</v>
      </c>
      <c r="M13" s="38">
        <f>'16'!O9</f>
        <v>0</v>
      </c>
      <c r="N13" s="386">
        <f t="shared" si="8"/>
        <v>15000</v>
      </c>
      <c r="O13" s="86">
        <f t="shared" si="3"/>
        <v>100</v>
      </c>
    </row>
    <row r="14" spans="2:19" s="2" customFormat="1" ht="10.5" customHeight="1">
      <c r="B14" s="4"/>
      <c r="C14" s="217"/>
      <c r="D14" s="297"/>
      <c r="E14" s="35"/>
      <c r="F14" s="275"/>
      <c r="G14" s="275"/>
      <c r="H14" s="367"/>
      <c r="I14" s="275"/>
      <c r="J14" s="275"/>
      <c r="K14" s="367"/>
      <c r="L14" s="275"/>
      <c r="M14" s="275"/>
      <c r="N14" s="367"/>
      <c r="O14" s="86" t="str">
        <f t="shared" si="3"/>
        <v/>
      </c>
    </row>
    <row r="15" spans="2:19" s="1" customFormat="1" ht="15" customHeight="1">
      <c r="B15" s="6"/>
      <c r="C15" s="395">
        <v>611000</v>
      </c>
      <c r="D15" s="396"/>
      <c r="E15" s="397" t="s">
        <v>163</v>
      </c>
      <c r="F15" s="398">
        <f t="shared" ref="F15:N15" si="9">F16+F17</f>
        <v>21343590</v>
      </c>
      <c r="G15" s="398">
        <f t="shared" si="9"/>
        <v>0</v>
      </c>
      <c r="H15" s="365">
        <f t="shared" si="9"/>
        <v>21343590</v>
      </c>
      <c r="I15" s="398">
        <f t="shared" si="9"/>
        <v>21155150</v>
      </c>
      <c r="J15" s="398">
        <f t="shared" si="9"/>
        <v>0</v>
      </c>
      <c r="K15" s="365">
        <f t="shared" ref="K15" si="10">K16+K17</f>
        <v>21155150</v>
      </c>
      <c r="L15" s="398">
        <f t="shared" ref="L15:M15" si="11">L16+L17</f>
        <v>21036637</v>
      </c>
      <c r="M15" s="398">
        <f t="shared" si="11"/>
        <v>0</v>
      </c>
      <c r="N15" s="365">
        <f t="shared" si="9"/>
        <v>21036637</v>
      </c>
      <c r="O15" s="399">
        <f t="shared" si="3"/>
        <v>99.439791256502559</v>
      </c>
      <c r="Q15" s="58"/>
      <c r="R15" s="58"/>
    </row>
    <row r="16" spans="2:19" ht="15" customHeight="1">
      <c r="B16" s="10"/>
      <c r="C16" s="218">
        <v>611100</v>
      </c>
      <c r="D16" s="297"/>
      <c r="E16" s="18" t="s">
        <v>198</v>
      </c>
      <c r="F16" s="269">
        <f>'1'!H9+'3'!H14+'4'!H9+'5'!H9+'6'!H9+'8'!H9+'9'!H9+'10'!H9+'11'!H9+'12'!H9+'13'!H9+'14'!H9+'15'!H9+'16'!H12+'17'!H9+'18'!H9+'19'!H9+'20'!H9+'22'!H9+'23'!H9+'21'!H9+'24'!H9+'25'!H9+'26'!H9+'27'!H9+'28'!H9+'29'!H9+'30'!H9+'31'!H9+'32'!H9+'33'!H9+'34'!H9+'35'!H9+'36'!H9+'37'!H9+'7'!H9</f>
        <v>17491150</v>
      </c>
      <c r="G16" s="269">
        <f>'1'!I9+'3'!I14+'4'!I9+'5'!I9+'6'!I9+'8'!I9+'9'!I9+'10'!I9+'11'!I9+'12'!I9+'13'!I9+'14'!I9+'15'!I9+'16'!I12+'17'!I9+'18'!I9+'19'!I9+'20'!I9+'22'!I9+'23'!I9+'21'!I9+'24'!I9+'25'!I9+'26'!I9+'27'!I9+'28'!I9+'29'!I9+'30'!I9+'31'!I9+'32'!I9+'33'!I9+'34'!I9+'35'!I9+'36'!I9+'37'!I9+'7'!I9</f>
        <v>0</v>
      </c>
      <c r="H16" s="364">
        <f>'1'!J9+'3'!J14+'4'!J9+'5'!J9+'6'!J9+'8'!J9+'9'!J9+'10'!J9+'11'!J9+'12'!J9+'13'!J9+'14'!J9+'15'!J9+'16'!J12+'17'!J9+'18'!J9+'19'!J9+'20'!J9+'22'!J9+'23'!J9+'21'!J9+'24'!J9+'25'!J9+'26'!J9+'27'!J9+'28'!J9+'29'!J9+'30'!J9+'31'!J9+'32'!J9+'33'!J9+'34'!J9+'35'!J9+'36'!J9+'37'!J9+'7'!J9</f>
        <v>17491150</v>
      </c>
      <c r="I16" s="269">
        <f>'1'!K9+'3'!K14+'4'!K9+'5'!K9+'6'!K9+'8'!K9+'9'!K9+'10'!K9+'11'!K9+'12'!K9+'13'!K9+'14'!K9+'15'!K9+'16'!K12+'17'!K9+'18'!K9+'19'!K9+'20'!K9+'22'!K9+'23'!K9+'21'!K9+'24'!K9+'25'!K9+'26'!K9+'27'!K9+'28'!K9+'29'!K9+'30'!K9+'31'!K9+'32'!K9+'33'!K9+'34'!K9+'35'!K9+'36'!K9+'37'!K9+'7'!K9</f>
        <v>17397130</v>
      </c>
      <c r="J16" s="269">
        <f>'1'!L9+'3'!L14+'4'!L9+'5'!L9+'6'!L9+'8'!L9+'9'!L9+'10'!L9+'11'!L9+'12'!L9+'13'!L9+'14'!L9+'15'!L9+'16'!L12+'17'!L9+'18'!L9+'19'!L9+'20'!L9+'22'!L9+'23'!L9+'21'!L9+'24'!L9+'25'!L9+'26'!L9+'27'!L9+'28'!L9+'29'!L9+'30'!L9+'31'!L9+'32'!L9+'33'!L9+'34'!L9+'35'!L9+'36'!L9+'37'!L9+'7'!L9</f>
        <v>0</v>
      </c>
      <c r="K16" s="364">
        <f>SUM(I16:J16)</f>
        <v>17397130</v>
      </c>
      <c r="L16" s="269">
        <f>'1'!N9+'3'!N14+'4'!N9+'5'!N9+'6'!N9+'8'!N9+'9'!N9+'10'!N9+'11'!N9+'12'!N9+'13'!N9+'14'!N9+'15'!N9+'16'!N12+'17'!N9+'18'!N9+'19'!N9+'20'!N9+'22'!N9+'23'!N9+'21'!N9+'24'!N9+'25'!N9+'26'!N9+'27'!N9+'28'!N9+'29'!N9+'30'!N9+'31'!N9+'32'!N9+'33'!N9+'34'!N9+'35'!N9+'36'!N9+'37'!N9+'7'!N9</f>
        <v>17330794</v>
      </c>
      <c r="M16" s="269">
        <f>'1'!O9+'3'!O14+'4'!O9+'5'!O9+'6'!O9+'8'!O9+'9'!O9+'10'!O9+'11'!O9+'12'!O9+'13'!O9+'14'!O9+'15'!O9+'16'!O12+'17'!O9+'18'!O9+'19'!O9+'20'!O9+'22'!O9+'23'!O9+'21'!O9+'24'!O9+'25'!O9+'26'!O9+'27'!O9+'28'!O9+'29'!O9+'30'!O9+'31'!O9+'32'!O9+'33'!O9+'34'!O9+'35'!O9+'36'!O9+'37'!O9+'7'!O9</f>
        <v>0</v>
      </c>
      <c r="N16" s="364">
        <f>SUM(L16:M16)</f>
        <v>17330794</v>
      </c>
      <c r="O16" s="86">
        <f t="shared" si="3"/>
        <v>99.618695727398716</v>
      </c>
      <c r="Q16" s="57"/>
    </row>
    <row r="17" spans="2:18" ht="15" customHeight="1">
      <c r="B17" s="10"/>
      <c r="C17" s="218">
        <v>611200</v>
      </c>
      <c r="D17" s="297"/>
      <c r="E17" s="18" t="s">
        <v>199</v>
      </c>
      <c r="F17" s="269">
        <f t="shared" ref="F17:G17" si="12">F18+F19</f>
        <v>3852440</v>
      </c>
      <c r="G17" s="269">
        <f t="shared" si="12"/>
        <v>0</v>
      </c>
      <c r="H17" s="364">
        <f t="shared" ref="H17:M17" si="13">H18+H19</f>
        <v>3852440</v>
      </c>
      <c r="I17" s="269">
        <f t="shared" ref="I17:J17" si="14">I18+I19</f>
        <v>3758020</v>
      </c>
      <c r="J17" s="269">
        <f t="shared" si="14"/>
        <v>0</v>
      </c>
      <c r="K17" s="364">
        <f t="shared" ref="K17:K19" si="15">SUM(I17:J17)</f>
        <v>3758020</v>
      </c>
      <c r="L17" s="269">
        <f t="shared" si="13"/>
        <v>3705843</v>
      </c>
      <c r="M17" s="269">
        <f t="shared" si="13"/>
        <v>0</v>
      </c>
      <c r="N17" s="364">
        <f t="shared" ref="N17:N19" si="16">SUM(L17:M17)</f>
        <v>3705843</v>
      </c>
      <c r="O17" s="86">
        <f t="shared" si="3"/>
        <v>98.611582695142658</v>
      </c>
      <c r="Q17" s="57"/>
    </row>
    <row r="18" spans="2:18" ht="15" customHeight="1">
      <c r="B18" s="10"/>
      <c r="C18" s="219">
        <v>611200</v>
      </c>
      <c r="D18" s="298"/>
      <c r="E18" s="206" t="s">
        <v>199</v>
      </c>
      <c r="F18" s="278">
        <f>'1'!H10+'3'!H15+'4'!H10+'5'!H10+'6'!H10+'8'!H10+'9'!H10+'10'!H10+'11'!H10+'12'!H10+'13'!H10+'14'!H10+'15'!H10+'16'!H13+'17'!H10+'18'!H10+'19'!H10+'20'!H10+'22'!H10+'23'!H10+'21'!H10+'24'!H10+'25'!H10+'26'!H10+'27'!H10+'28'!H10+'29'!H10+'30'!H10+'31'!H10+'32'!H10+'33'!H10+'34'!H10+'35'!H10+'36'!H10+'37'!H10+'7'!H10</f>
        <v>3789850</v>
      </c>
      <c r="G18" s="278">
        <f>'1'!I10+'3'!I15+'4'!I10+'5'!I10+'6'!I10+'8'!I10+'9'!I10+'10'!I10+'11'!I10+'12'!I10+'13'!I10+'14'!I10+'15'!I10+'16'!I13+'17'!I10+'18'!I10+'19'!I10+'20'!I10+'22'!I10+'23'!I10+'21'!I10+'24'!I10+'25'!I10+'26'!I10+'27'!I10+'28'!I10+'29'!I10+'30'!I10+'31'!I10+'32'!I10+'33'!I10+'34'!I10+'35'!I10+'36'!I10+'37'!I10+'7'!I10</f>
        <v>0</v>
      </c>
      <c r="H18" s="387">
        <f>'1'!J10+'3'!J15+'4'!J10+'5'!J10+'6'!J10+'8'!J10+'9'!J10+'10'!J10+'11'!J10+'12'!J10+'13'!J10+'14'!J10+'15'!J10+'16'!J13+'17'!J10+'18'!J10+'19'!J10+'20'!J10+'22'!J10+'23'!J10+'21'!J10+'24'!J10+'25'!J10+'26'!J10+'27'!J10+'28'!J10+'29'!J10+'30'!J10+'31'!J10+'32'!J10+'33'!J10+'34'!J10+'35'!J10+'36'!J10+'37'!J10+'7'!J10</f>
        <v>3789850</v>
      </c>
      <c r="I18" s="278">
        <f>'1'!K10+'3'!K15+'4'!K10+'5'!K10+'6'!K10+'8'!K10+'9'!K10+'10'!K10+'11'!K10+'12'!K10+'13'!K10+'14'!K10+'15'!K10+'16'!K13+'17'!K10+'18'!K10+'19'!K10+'20'!K10+'22'!K10+'23'!K10+'21'!K10+'24'!K10+'25'!K10+'26'!K10+'27'!K10+'28'!K10+'29'!K10+'30'!K10+'31'!K10+'32'!K10+'33'!K10+'34'!K10+'35'!K10+'36'!K10+'37'!K10+'7'!K10</f>
        <v>3695430</v>
      </c>
      <c r="J18" s="278">
        <f>'1'!L10+'3'!L15+'4'!L10+'5'!L10+'6'!L10+'8'!L10+'9'!L10+'10'!L10+'11'!L10+'12'!L10+'13'!L10+'14'!L10+'15'!L10+'16'!L13+'17'!L10+'18'!L10+'19'!L10+'20'!L10+'22'!L10+'23'!L10+'21'!L10+'24'!L10+'25'!L10+'26'!L10+'27'!L10+'28'!L10+'29'!L10+'30'!L10+'31'!L10+'32'!L10+'33'!L10+'34'!L10+'35'!L10+'36'!L10+'37'!L10+'7'!L10</f>
        <v>0</v>
      </c>
      <c r="K18" s="509">
        <f t="shared" si="15"/>
        <v>3695430</v>
      </c>
      <c r="L18" s="278">
        <f>'1'!N10+'3'!N15+'4'!N10+'5'!N10+'6'!N10+'8'!N10+'9'!N10+'10'!N10+'11'!N10+'12'!N10+'13'!N10+'14'!N10+'15'!N10+'16'!N13+'17'!N10+'18'!N10+'19'!N10+'20'!N10+'22'!N10+'23'!N10+'21'!N10+'24'!N10+'25'!N10+'26'!N10+'27'!N10+'28'!N10+'29'!N10+'30'!N10+'31'!N10+'32'!N10+'33'!N10+'34'!N10+'35'!N10+'36'!N10+'37'!N10+'7'!N10</f>
        <v>3643467</v>
      </c>
      <c r="M18" s="278">
        <f>'1'!O10+'3'!O15+'4'!O10+'5'!O10+'6'!O10+'8'!O10+'9'!O10+'10'!O10+'11'!O10+'12'!O10+'13'!O10+'14'!O10+'15'!O10+'16'!O13+'17'!O10+'18'!O10+'19'!O10+'20'!O10+'22'!O10+'23'!O10+'21'!O10+'24'!O10+'25'!O10+'26'!O10+'27'!O10+'28'!O10+'29'!O10+'30'!O10+'31'!O10+'32'!O10+'33'!O10+'34'!O10+'35'!O10+'36'!O10+'37'!O10+'7'!O10</f>
        <v>0</v>
      </c>
      <c r="N18" s="509">
        <f t="shared" si="16"/>
        <v>3643467</v>
      </c>
      <c r="O18" s="207">
        <f t="shared" si="3"/>
        <v>98.593857818981817</v>
      </c>
      <c r="Q18" s="57"/>
    </row>
    <row r="19" spans="2:18" ht="15" customHeight="1">
      <c r="B19" s="10"/>
      <c r="C19" s="219">
        <v>611200</v>
      </c>
      <c r="D19" s="298" t="s">
        <v>622</v>
      </c>
      <c r="E19" s="277" t="s">
        <v>798</v>
      </c>
      <c r="F19" s="278">
        <f>'1'!H11+'3'!H16+'4'!H11+'5'!H11+'6'!H11+'8'!H11+'9'!H11+'10'!H11+'11'!H11+'12'!H11+'13'!H11+'14'!H11+'15'!H11+'16'!H14+'17'!H11+'18'!H11+'19'!H11+'20'!H11+'22'!H11+'23'!H11+'21'!H11+'24'!H11+'25'!H11+'26'!H11+'27'!H11+'28'!H11+'29'!H11+'30'!H11+'31'!H11+'32'!H11+'33'!H11+'34'!H11+'35'!H11+'36'!H11+'37'!H11+'7'!H11</f>
        <v>62590</v>
      </c>
      <c r="G19" s="278">
        <f>'1'!I11+'3'!I16+'4'!I11+'5'!I11+'6'!I11+'8'!I11+'9'!I11+'10'!I11+'11'!I11+'12'!I11+'13'!I11+'14'!I11+'15'!I11+'16'!I14+'17'!I11+'18'!I11+'19'!I11+'20'!I11+'22'!I11+'23'!I11+'21'!I11+'24'!I11+'25'!I11+'26'!I11+'27'!I11+'28'!I11+'29'!I11+'30'!I11+'31'!I11+'32'!I11+'33'!I11+'34'!I11+'35'!I11+'36'!I11+'37'!I11+'7'!I11</f>
        <v>0</v>
      </c>
      <c r="H19" s="387">
        <f>'1'!J11+'3'!J16+'4'!J11+'5'!J11+'6'!J11+'8'!J11+'9'!J11+'10'!J11+'11'!J11+'12'!J11+'13'!J11+'14'!J11+'15'!J11+'16'!J14+'17'!J11+'18'!J11+'19'!J11+'20'!J11+'22'!J11+'23'!J11+'21'!J11+'24'!J11+'25'!J11+'26'!J11+'27'!J11+'28'!J11+'29'!J11+'30'!J11+'31'!J11+'32'!J11+'33'!J11+'34'!J11+'35'!J11+'36'!J11+'37'!J11+'7'!J11</f>
        <v>62590</v>
      </c>
      <c r="I19" s="278">
        <f>'1'!K11+'3'!K16+'4'!K11+'5'!K11+'6'!K11+'8'!K11+'9'!K11+'10'!K11+'11'!K11+'12'!K11+'13'!K11+'14'!K11+'15'!K11+'16'!K14+'17'!K11+'18'!K11+'19'!K11+'20'!K11+'22'!K11+'23'!K11+'21'!K11+'24'!K11+'25'!K11+'26'!K11+'27'!K11+'28'!K11+'29'!K11+'30'!K11+'31'!K11+'32'!K11+'33'!K11+'34'!K11+'35'!K11+'36'!K11+'37'!K11+'7'!K11</f>
        <v>62590</v>
      </c>
      <c r="J19" s="278">
        <f>'1'!L11+'3'!L16+'4'!L11+'5'!L11+'6'!L11+'8'!L11+'9'!L11+'10'!L11+'11'!L11+'12'!L11+'13'!L11+'14'!L11+'15'!L11+'16'!L14+'17'!L11+'18'!L11+'19'!L11+'20'!L11+'22'!L11+'23'!L11+'21'!L11+'24'!L11+'25'!L11+'26'!L11+'27'!L11+'28'!L11+'29'!L11+'30'!L11+'31'!L11+'32'!L11+'33'!L11+'34'!L11+'35'!L11+'36'!L11+'37'!L11+'7'!L11</f>
        <v>0</v>
      </c>
      <c r="K19" s="509">
        <f t="shared" si="15"/>
        <v>62590</v>
      </c>
      <c r="L19" s="278">
        <f>'1'!N11+'3'!N16+'4'!N11+'5'!N11+'6'!N11+'8'!N11+'9'!N11+'10'!N11+'11'!N11+'12'!N11+'13'!N11+'14'!N11+'15'!N11+'16'!N14+'17'!N11+'18'!N11+'19'!N11+'20'!N11+'22'!N11+'23'!N11+'21'!N11+'24'!N11+'25'!N11+'26'!N11+'27'!N11+'28'!N11+'29'!N11+'30'!N11+'31'!N11+'32'!N11+'33'!N11+'34'!N11+'35'!N11+'36'!N11+'37'!N11+'7'!N11</f>
        <v>62376</v>
      </c>
      <c r="M19" s="278">
        <f>'1'!O11+'3'!O16+'4'!O11+'5'!O11+'6'!O11+'8'!O11+'9'!O11+'10'!O11+'11'!O11+'12'!O11+'13'!O11+'14'!O11+'15'!O11+'16'!O14+'17'!O11+'18'!O11+'19'!O11+'20'!O11+'22'!O11+'23'!O11+'21'!O11+'24'!O11+'25'!O11+'26'!O11+'27'!O11+'28'!O11+'29'!O11+'30'!O11+'31'!O11+'32'!O11+'33'!O11+'34'!O11+'35'!O11+'36'!O11+'37'!O11+'7'!O11</f>
        <v>0</v>
      </c>
      <c r="N19" s="509">
        <f t="shared" si="16"/>
        <v>62376</v>
      </c>
      <c r="O19" s="207">
        <f t="shared" si="3"/>
        <v>99.658092347020286</v>
      </c>
      <c r="Q19" s="57"/>
    </row>
    <row r="20" spans="2:18" ht="12.75" customHeight="1">
      <c r="B20" s="10"/>
      <c r="C20" s="218"/>
      <c r="D20" s="297"/>
      <c r="E20" s="11"/>
      <c r="F20" s="258"/>
      <c r="G20" s="258"/>
      <c r="H20" s="364"/>
      <c r="I20" s="258"/>
      <c r="J20" s="258"/>
      <c r="K20" s="364"/>
      <c r="L20" s="258"/>
      <c r="M20" s="258"/>
      <c r="N20" s="364"/>
      <c r="O20" s="86" t="str">
        <f t="shared" si="3"/>
        <v/>
      </c>
      <c r="Q20" s="57"/>
    </row>
    <row r="21" spans="2:18" ht="15" customHeight="1">
      <c r="B21" s="10"/>
      <c r="C21" s="395">
        <v>612000</v>
      </c>
      <c r="D21" s="396"/>
      <c r="E21" s="397" t="s">
        <v>162</v>
      </c>
      <c r="F21" s="398">
        <f t="shared" ref="F21:N21" si="17">F22</f>
        <v>2087970</v>
      </c>
      <c r="G21" s="398">
        <f t="shared" si="17"/>
        <v>0</v>
      </c>
      <c r="H21" s="365">
        <f t="shared" si="17"/>
        <v>2087970</v>
      </c>
      <c r="I21" s="398">
        <f t="shared" si="17"/>
        <v>2089410</v>
      </c>
      <c r="J21" s="398">
        <f t="shared" si="17"/>
        <v>0</v>
      </c>
      <c r="K21" s="365">
        <f t="shared" si="17"/>
        <v>2089410</v>
      </c>
      <c r="L21" s="398">
        <f t="shared" si="17"/>
        <v>2072125</v>
      </c>
      <c r="M21" s="398">
        <f t="shared" si="17"/>
        <v>0</v>
      </c>
      <c r="N21" s="365">
        <f t="shared" si="17"/>
        <v>2072125</v>
      </c>
      <c r="O21" s="399">
        <f t="shared" si="3"/>
        <v>99.172732972465923</v>
      </c>
      <c r="Q21" s="58"/>
      <c r="R21" s="57"/>
    </row>
    <row r="22" spans="2:18" s="1" customFormat="1" ht="15" customHeight="1">
      <c r="B22" s="12"/>
      <c r="C22" s="218">
        <v>612100</v>
      </c>
      <c r="D22" s="297"/>
      <c r="E22" s="13" t="s">
        <v>83</v>
      </c>
      <c r="F22" s="269">
        <f>'1'!H14+'3'!H19+'4'!H14+'5'!H14+'6'!H14+'8'!H14+'9'!H14+'10'!H14+'11'!H14+'12'!H14+'13'!H14+'14'!H14+'15'!H14+'16'!H17+'17'!H14+'18'!H14+'19'!H14+'20'!H14+'22'!H14+'23'!H14+'21'!H14+'24'!H14+'25'!H14+'26'!H14+'27'!H14+'28'!H14+'29'!H14+'30'!H14+'31'!H14+'32'!H14+'33'!H14+'34'!H14+'35'!H14+'36'!H14+'37'!H14+'7'!H14</f>
        <v>2087970</v>
      </c>
      <c r="G22" s="269">
        <f>'1'!I14+'3'!I19+'4'!I14+'5'!I14+'6'!I14+'8'!I14+'9'!I14+'10'!I14+'11'!I14+'12'!I14+'13'!I14+'14'!I14+'15'!I14+'16'!I17+'17'!I14+'18'!I14+'19'!I14+'20'!I14+'22'!I14+'23'!I14+'21'!I14+'24'!I14+'25'!I14+'26'!I14+'27'!I14+'28'!I14+'29'!I14+'30'!I14+'31'!I14+'32'!I14+'33'!I14+'34'!I14+'35'!I14+'36'!I14+'37'!I14+'7'!I14</f>
        <v>0</v>
      </c>
      <c r="H22" s="364">
        <f>'1'!J14+'3'!J19+'4'!J14+'5'!J14+'6'!J14+'8'!J14+'9'!J14+'10'!J14+'11'!J14+'12'!J14+'13'!J14+'14'!J14+'15'!J14+'16'!J17+'17'!J14+'18'!J14+'19'!J14+'20'!J14+'22'!J14+'23'!J14+'21'!J14+'24'!J14+'25'!J14+'26'!J14+'27'!J14+'28'!J14+'29'!J14+'30'!J14+'31'!J14+'32'!J14+'33'!J14+'34'!J14+'35'!J14+'36'!J14+'37'!J14+'7'!J14</f>
        <v>2087970</v>
      </c>
      <c r="I22" s="269">
        <f>'1'!K14+'3'!K19+'4'!K14+'5'!K14+'6'!K14+'8'!K14+'9'!K14+'10'!K14+'11'!K14+'12'!K14+'13'!K14+'14'!K14+'15'!K14+'16'!K17+'17'!K14+'18'!K14+'19'!K14+'20'!K14+'22'!K14+'23'!K14+'21'!K14+'24'!K14+'25'!K14+'26'!K14+'27'!K14+'28'!K14+'29'!K14+'30'!K14+'31'!K14+'32'!K14+'33'!K14+'34'!K14+'35'!K14+'36'!K14+'37'!K14+'7'!K14</f>
        <v>2089410</v>
      </c>
      <c r="J22" s="269">
        <f>'1'!L14+'3'!L19+'4'!L14+'5'!L14+'6'!L14+'8'!L14+'9'!L14+'10'!L14+'11'!L14+'12'!L14+'13'!L14+'14'!L14+'15'!L14+'16'!L17+'17'!L14+'18'!L14+'19'!L14+'20'!L14+'22'!L14+'23'!L14+'21'!L14+'24'!L14+'25'!L14+'26'!L14+'27'!L14+'28'!L14+'29'!L14+'30'!L14+'31'!L14+'32'!L14+'33'!L14+'34'!L14+'35'!L14+'36'!L14+'37'!L14+'7'!L14</f>
        <v>0</v>
      </c>
      <c r="K22" s="364">
        <f>SUM(I22:J22)</f>
        <v>2089410</v>
      </c>
      <c r="L22" s="269">
        <f>'1'!N14+'3'!N19+'4'!N14+'5'!N14+'6'!N14+'8'!N14+'9'!N14+'10'!N14+'11'!N14+'12'!N14+'13'!N14+'14'!N14+'15'!N14+'16'!N17+'17'!N14+'18'!N14+'19'!N14+'20'!N14+'22'!N14+'23'!N14+'21'!N14+'24'!N14+'25'!N14+'26'!N14+'27'!N14+'28'!N14+'29'!N14+'30'!N14+'31'!N14+'32'!N14+'33'!N14+'34'!N14+'35'!N14+'36'!N14+'37'!N14+'7'!N14</f>
        <v>2072125</v>
      </c>
      <c r="M22" s="269">
        <f>'1'!O14+'3'!O19+'4'!O14+'5'!O14+'6'!O14+'8'!O14+'9'!O14+'10'!O14+'11'!O14+'12'!O14+'13'!O14+'14'!O14+'15'!O14+'16'!O17+'17'!O14+'18'!O14+'19'!O14+'20'!O14+'22'!O14+'23'!O14+'21'!O14+'24'!O14+'25'!O14+'26'!O14+'27'!O14+'28'!O14+'29'!O14+'30'!O14+'31'!O14+'32'!O14+'33'!O14+'34'!O14+'35'!O14+'36'!O14+'37'!O14+'7'!O14</f>
        <v>0</v>
      </c>
      <c r="N22" s="364">
        <f>SUM(L22:M22)</f>
        <v>2072125</v>
      </c>
      <c r="O22" s="86">
        <f t="shared" si="3"/>
        <v>99.172732972465923</v>
      </c>
      <c r="Q22" s="58"/>
    </row>
    <row r="23" spans="2:18" ht="11.25" customHeight="1">
      <c r="B23" s="10"/>
      <c r="C23" s="218"/>
      <c r="D23" s="297"/>
      <c r="E23" s="18"/>
      <c r="F23" s="269"/>
      <c r="G23" s="269"/>
      <c r="H23" s="364"/>
      <c r="I23" s="269"/>
      <c r="J23" s="269"/>
      <c r="K23" s="364"/>
      <c r="L23" s="269"/>
      <c r="M23" s="269"/>
      <c r="N23" s="364"/>
      <c r="O23" s="86" t="str">
        <f t="shared" si="3"/>
        <v/>
      </c>
    </row>
    <row r="24" spans="2:18" ht="15" customHeight="1">
      <c r="B24" s="10"/>
      <c r="C24" s="395">
        <v>613000</v>
      </c>
      <c r="D24" s="396"/>
      <c r="E24" s="397" t="s">
        <v>164</v>
      </c>
      <c r="F24" s="398">
        <f t="shared" ref="F24:N24" si="18">F25+F26+F27+F28+F29+F30+F31+F34+F37</f>
        <v>4022140</v>
      </c>
      <c r="G24" s="398">
        <f t="shared" si="18"/>
        <v>255240</v>
      </c>
      <c r="H24" s="365">
        <f t="shared" si="18"/>
        <v>4277380</v>
      </c>
      <c r="I24" s="398">
        <f t="shared" si="18"/>
        <v>3982140</v>
      </c>
      <c r="J24" s="398">
        <f t="shared" si="18"/>
        <v>255240</v>
      </c>
      <c r="K24" s="365">
        <f t="shared" ref="K24" si="19">K25+K26+K27+K28+K29+K30+K31+K34+K37</f>
        <v>4237380</v>
      </c>
      <c r="L24" s="398">
        <f t="shared" ref="L24:M24" si="20">L25+L26+L27+L28+L29+L30+L31+L34+L37</f>
        <v>3756792</v>
      </c>
      <c r="M24" s="398">
        <f t="shared" si="20"/>
        <v>188402</v>
      </c>
      <c r="N24" s="365">
        <f t="shared" si="18"/>
        <v>3945194</v>
      </c>
      <c r="O24" s="399">
        <f t="shared" si="3"/>
        <v>93.104559893141513</v>
      </c>
      <c r="Q24" s="58"/>
    </row>
    <row r="25" spans="2:18" s="1" customFormat="1" ht="15" customHeight="1">
      <c r="B25" s="12"/>
      <c r="C25" s="218">
        <v>613100</v>
      </c>
      <c r="D25" s="297"/>
      <c r="E25" s="11" t="s">
        <v>84</v>
      </c>
      <c r="F25" s="269">
        <f>'1'!H17+'3'!H22+'4'!H17+'5'!H17+'6'!H17+'8'!H17+'9'!H17+'10'!H17+'11'!H17+'12'!H17+'13'!H17+'14'!H17+'15'!H17+'16'!H20+'17'!H17+'18'!H17+'19'!H17+'20'!H17+'22'!H17+'23'!H17+'21'!H17+'24'!H17+'25'!H17+'26'!H17+'27'!H17+'28'!H17+'29'!H17+'30'!H17+'31'!H17+'32'!H17+'33'!H17+'34'!H17+'35'!H17+'36'!H17+'37'!H17+'7'!H17</f>
        <v>152100</v>
      </c>
      <c r="G25" s="269">
        <f>'1'!I17+'3'!I22+'4'!I17+'5'!I17+'6'!I17+'8'!I17+'9'!I17+'10'!I17+'11'!I17+'12'!I17+'13'!I17+'14'!I17+'15'!I17+'16'!I20+'17'!I17+'18'!I17+'19'!I17+'20'!I17+'22'!I17+'23'!I17+'21'!I17+'24'!I17+'25'!I17+'26'!I17+'27'!I17+'28'!I17+'29'!I17+'30'!I17+'31'!I17+'32'!I17+'33'!I17+'34'!I17+'35'!I17+'36'!I17+'37'!I17+'7'!I17</f>
        <v>0</v>
      </c>
      <c r="H25" s="364">
        <f>SUM(F25:G25)</f>
        <v>152100</v>
      </c>
      <c r="I25" s="269">
        <f>'1'!K17+'3'!K22+'4'!K17+'5'!K17+'6'!K17+'8'!K17+'9'!K17+'10'!K17+'11'!K17+'12'!K17+'13'!K17+'14'!K17+'15'!K17+'16'!K20+'17'!K17+'18'!K17+'19'!K17+'20'!K17+'22'!K17+'23'!K17+'21'!K17+'24'!K17+'25'!K17+'26'!K17+'27'!K17+'28'!K17+'29'!K17+'30'!K17+'31'!K17+'32'!K17+'33'!K17+'34'!K17+'35'!K17+'36'!K17+'37'!K17+'7'!K17</f>
        <v>150800</v>
      </c>
      <c r="J25" s="269">
        <f>'1'!L17+'3'!L22+'4'!L17+'5'!L17+'6'!L17+'8'!L17+'9'!L17+'10'!L17+'11'!L17+'12'!L17+'13'!L17+'14'!L17+'15'!L17+'16'!L20+'17'!L17+'18'!L17+'19'!L17+'20'!L17+'22'!L17+'23'!L17+'21'!L17+'24'!L17+'25'!L17+'26'!L17+'27'!L17+'28'!L17+'29'!L17+'30'!L17+'31'!L17+'32'!L17+'33'!L17+'34'!L17+'35'!L17+'36'!L17+'37'!L17+'7'!L17</f>
        <v>0</v>
      </c>
      <c r="K25" s="364">
        <f>SUM(I25:J25)</f>
        <v>150800</v>
      </c>
      <c r="L25" s="269">
        <f>'1'!N17+'3'!N22+'4'!N17+'5'!N17+'6'!N17+'8'!N17+'9'!N17+'10'!N17+'11'!N17+'12'!N17+'13'!N17+'14'!N17+'15'!N17+'16'!N20+'17'!N17+'18'!N17+'19'!N17+'20'!N17+'22'!N17+'23'!N17+'21'!N17+'24'!N17+'25'!N17+'26'!N17+'27'!N17+'28'!N17+'29'!N17+'30'!N17+'31'!N17+'32'!N17+'33'!N17+'34'!N17+'35'!N17+'36'!N17+'37'!N17+'7'!N17</f>
        <v>125054</v>
      </c>
      <c r="M25" s="269">
        <f>'1'!O17+'3'!O22+'4'!O17+'5'!O17+'6'!O17+'8'!O17+'9'!O17+'10'!O17+'11'!O17+'12'!O17+'13'!O17+'14'!O17+'15'!O17+'16'!O20+'17'!O17+'18'!O17+'19'!O17+'20'!O17+'22'!O17+'23'!O17+'21'!O17+'24'!O17+'25'!O17+'26'!O17+'27'!O17+'28'!O17+'29'!O17+'30'!O17+'31'!O17+'32'!O17+'33'!O17+'34'!O17+'35'!O17+'36'!O17+'37'!O17+'7'!O17</f>
        <v>0</v>
      </c>
      <c r="N25" s="364">
        <f>SUM(L25:M25)</f>
        <v>125054</v>
      </c>
      <c r="O25" s="86">
        <f t="shared" si="3"/>
        <v>82.92705570291777</v>
      </c>
      <c r="Q25" s="58"/>
    </row>
    <row r="26" spans="2:18" ht="15" customHeight="1">
      <c r="B26" s="10"/>
      <c r="C26" s="218">
        <v>613200</v>
      </c>
      <c r="D26" s="297"/>
      <c r="E26" s="11" t="s">
        <v>85</v>
      </c>
      <c r="F26" s="269">
        <f>'1'!H18+'3'!H23+'4'!H18+'5'!H18+'6'!H18+'8'!H18+'9'!H18+'10'!H18+'11'!H18+'12'!H18+'13'!H18+'14'!H18+'15'!H18+'16'!H21+'17'!H18+'18'!H18+'19'!H18+'20'!H18+'22'!H18+'23'!H18+'21'!H18+'24'!H18+'25'!H18+'26'!H18+'27'!H18+'28'!H18+'29'!H18+'30'!H18+'31'!H18+'32'!H18+'33'!H18+'34'!H18+'35'!H18+'36'!H18+'37'!H18+'7'!H18</f>
        <v>808600</v>
      </c>
      <c r="G26" s="269">
        <f>'1'!I18+'3'!I23+'4'!I18+'5'!I18+'6'!I18+'8'!I18+'9'!I18+'10'!I18+'11'!I18+'12'!I18+'13'!I18+'14'!I18+'15'!I18+'16'!I21+'17'!I18+'18'!I18+'19'!I18+'20'!I18+'22'!I18+'23'!I18+'21'!I18+'24'!I18+'25'!I18+'26'!I18+'27'!I18+'28'!I18+'29'!I18+'30'!I18+'31'!I18+'32'!I18+'33'!I18+'34'!I18+'35'!I18+'36'!I18+'37'!I18+'7'!I18</f>
        <v>0</v>
      </c>
      <c r="H26" s="364">
        <f t="shared" ref="H26:H44" si="21">SUM(F26:G26)</f>
        <v>808600</v>
      </c>
      <c r="I26" s="269">
        <f>'1'!K18+'3'!K23+'4'!K18+'5'!K18+'6'!K18+'8'!K18+'9'!K18+'10'!K18+'11'!K18+'12'!K18+'13'!K18+'14'!K18+'15'!K18+'16'!K21+'17'!K18+'18'!K18+'19'!K18+'20'!K18+'22'!K18+'23'!K18+'21'!K18+'24'!K18+'25'!K18+'26'!K18+'27'!K18+'28'!K18+'29'!K18+'30'!K18+'31'!K18+'32'!K18+'33'!K18+'34'!K18+'35'!K18+'36'!K18+'37'!K18+'7'!K18</f>
        <v>808030</v>
      </c>
      <c r="J26" s="269">
        <f>'1'!L18+'3'!L23+'4'!L18+'5'!L18+'6'!L18+'8'!L18+'9'!L18+'10'!L18+'11'!L18+'12'!L18+'13'!L18+'14'!L18+'15'!L18+'16'!L21+'17'!L18+'18'!L18+'19'!L18+'20'!L18+'22'!L18+'23'!L18+'21'!L18+'24'!L18+'25'!L18+'26'!L18+'27'!L18+'28'!L18+'29'!L18+'30'!L18+'31'!L18+'32'!L18+'33'!L18+'34'!L18+'35'!L18+'36'!L18+'37'!L18+'7'!L18</f>
        <v>0</v>
      </c>
      <c r="K26" s="364">
        <f t="shared" ref="K26:K44" si="22">SUM(I26:J26)</f>
        <v>808030</v>
      </c>
      <c r="L26" s="269">
        <f>'1'!N18+'3'!N23+'4'!N18+'5'!N18+'6'!N18+'8'!N18+'9'!N18+'10'!N18+'11'!N18+'12'!N18+'13'!N18+'14'!N18+'15'!N18+'16'!N21+'17'!N18+'18'!N18+'19'!N18+'20'!N18+'22'!N18+'23'!N18+'21'!N18+'24'!N18+'25'!N18+'26'!N18+'27'!N18+'28'!N18+'29'!N18+'30'!N18+'31'!N18+'32'!N18+'33'!N18+'34'!N18+'35'!N18+'36'!N18+'37'!N18+'7'!N18</f>
        <v>778621</v>
      </c>
      <c r="M26" s="269">
        <f>'1'!O18+'3'!O23+'4'!O18+'5'!O18+'6'!O18+'8'!O18+'9'!O18+'10'!O18+'11'!O18+'12'!O18+'13'!O18+'14'!O18+'15'!O18+'16'!O21+'17'!O18+'18'!O18+'19'!O18+'20'!O18+'22'!O18+'23'!O18+'21'!O18+'24'!O18+'25'!O18+'26'!O18+'27'!O18+'28'!O18+'29'!O18+'30'!O18+'31'!O18+'32'!O18+'33'!O18+'34'!O18+'35'!O18+'36'!O18+'37'!O18+'7'!O18</f>
        <v>0</v>
      </c>
      <c r="N26" s="364">
        <f t="shared" ref="N26:N44" si="23">SUM(L26:M26)</f>
        <v>778621</v>
      </c>
      <c r="O26" s="86">
        <f t="shared" si="3"/>
        <v>96.360407410615949</v>
      </c>
      <c r="Q26" s="58"/>
    </row>
    <row r="27" spans="2:18" ht="15" customHeight="1">
      <c r="B27" s="10"/>
      <c r="C27" s="218">
        <v>613300</v>
      </c>
      <c r="D27" s="297"/>
      <c r="E27" s="18" t="s">
        <v>200</v>
      </c>
      <c r="F27" s="269">
        <f>'1'!H19+'3'!H24+'4'!H19+'5'!H19+'6'!H19+'8'!H19+'9'!H19+'10'!H19+'11'!H19+'12'!H19+'13'!H19+'14'!H19+'15'!H19+'16'!H22+'17'!H19+'18'!H19+'19'!H19+'20'!H19+'22'!H19+'23'!H19+'21'!H19+'24'!H19+'25'!H19+'26'!H19+'27'!H19+'28'!H19+'29'!H19+'30'!H19+'31'!H19+'32'!H19+'33'!H19+'34'!H19+'35'!H19+'36'!H19+'37'!H19+'7'!H19</f>
        <v>409180</v>
      </c>
      <c r="G27" s="269">
        <f>'1'!I19+'3'!I24+'4'!I19+'5'!I19+'6'!I19+'8'!I19+'9'!I19+'10'!I19+'11'!I19+'12'!I19+'13'!I19+'14'!I19+'15'!I19+'16'!I22+'17'!I19+'18'!I19+'19'!I19+'20'!I19+'22'!I19+'23'!I19+'21'!I19+'24'!I19+'25'!I19+'26'!I19+'27'!I19+'28'!I19+'29'!I19+'30'!I19+'31'!I19+'32'!I19+'33'!I19+'34'!I19+'35'!I19+'36'!I19+'37'!I19+'7'!I19</f>
        <v>0</v>
      </c>
      <c r="H27" s="364">
        <f t="shared" si="21"/>
        <v>409180</v>
      </c>
      <c r="I27" s="269">
        <f>'1'!K19+'3'!K24+'4'!K19+'5'!K19+'6'!K19+'8'!K19+'9'!K19+'10'!K19+'11'!K19+'12'!K19+'13'!K19+'14'!K19+'15'!K19+'16'!K22+'17'!K19+'18'!K19+'19'!K19+'20'!K19+'22'!K19+'23'!K19+'21'!K19+'24'!K19+'25'!K19+'26'!K19+'27'!K19+'28'!K19+'29'!K19+'30'!K19+'31'!K19+'32'!K19+'33'!K19+'34'!K19+'35'!K19+'36'!K19+'37'!K19+'7'!K19</f>
        <v>409180</v>
      </c>
      <c r="J27" s="269">
        <f>'1'!L19+'3'!L24+'4'!L19+'5'!L19+'6'!L19+'8'!L19+'9'!L19+'10'!L19+'11'!L19+'12'!L19+'13'!L19+'14'!L19+'15'!L19+'16'!L22+'17'!L19+'18'!L19+'19'!L19+'20'!L19+'22'!L19+'23'!L19+'21'!L19+'24'!L19+'25'!L19+'26'!L19+'27'!L19+'28'!L19+'29'!L19+'30'!L19+'31'!L19+'32'!L19+'33'!L19+'34'!L19+'35'!L19+'36'!L19+'37'!L19+'7'!L19</f>
        <v>0</v>
      </c>
      <c r="K27" s="364">
        <f t="shared" si="22"/>
        <v>409180</v>
      </c>
      <c r="L27" s="269">
        <f>'1'!N19+'3'!N24+'4'!N19+'5'!N19+'6'!N19+'8'!N19+'9'!N19+'10'!N19+'11'!N19+'12'!N19+'13'!N19+'14'!N19+'15'!N19+'16'!N22+'17'!N19+'18'!N19+'19'!N19+'20'!N19+'22'!N19+'23'!N19+'21'!N19+'24'!N19+'25'!N19+'26'!N19+'27'!N19+'28'!N19+'29'!N19+'30'!N19+'31'!N19+'32'!N19+'33'!N19+'34'!N19+'35'!N19+'36'!N19+'37'!N19+'7'!N19</f>
        <v>368348</v>
      </c>
      <c r="M27" s="269">
        <f>'1'!O19+'3'!O24+'4'!O19+'5'!O19+'6'!O19+'8'!O19+'9'!O19+'10'!O19+'11'!O19+'12'!O19+'13'!O19+'14'!O19+'15'!O19+'16'!O22+'17'!O19+'18'!O19+'19'!O19+'20'!O19+'22'!O19+'23'!O19+'21'!O19+'24'!O19+'25'!O19+'26'!O19+'27'!O19+'28'!O19+'29'!O19+'30'!O19+'31'!O19+'32'!O19+'33'!O19+'34'!O19+'35'!O19+'36'!O19+'37'!O19+'7'!O19</f>
        <v>0</v>
      </c>
      <c r="N27" s="364">
        <f t="shared" si="23"/>
        <v>368348</v>
      </c>
      <c r="O27" s="86">
        <f t="shared" si="3"/>
        <v>90.021017645046186</v>
      </c>
      <c r="Q27" s="58"/>
    </row>
    <row r="28" spans="2:18" ht="15" customHeight="1">
      <c r="B28" s="10"/>
      <c r="C28" s="218">
        <v>613400</v>
      </c>
      <c r="D28" s="297"/>
      <c r="E28" s="18" t="s">
        <v>165</v>
      </c>
      <c r="F28" s="269">
        <f>'1'!H20+'3'!H25+'4'!H20+'5'!H20+'6'!H20+'8'!H20+'9'!H20+'10'!H20+'11'!H20+'12'!H20+'13'!H20+'14'!H20+'15'!H20+'16'!H23+'17'!H20+'18'!H20+'19'!H20+'20'!H20+'22'!H20+'23'!H20+'21'!H20+'24'!H20+'25'!H20+'26'!H20+'27'!H20+'28'!H20+'29'!H20+'30'!H20+'31'!H20+'32'!H20+'33'!H20+'34'!H20+'35'!H20+'36'!H20+'37'!H20+'7'!H20</f>
        <v>463280</v>
      </c>
      <c r="G28" s="269">
        <f>'1'!I20+'3'!I25+'4'!I20+'5'!I20+'6'!I20+'8'!I20+'9'!I20+'10'!I20+'11'!I20+'12'!I20+'13'!I20+'14'!I20+'15'!I20+'16'!I23+'17'!I20+'18'!I20+'19'!I20+'20'!I20+'22'!I20+'23'!I20+'21'!I20+'24'!I20+'25'!I20+'26'!I20+'27'!I20+'28'!I20+'29'!I20+'30'!I20+'31'!I20+'32'!I20+'33'!I20+'34'!I20+'35'!I20+'36'!I20+'37'!I20+'7'!I20</f>
        <v>8160</v>
      </c>
      <c r="H28" s="364">
        <f t="shared" si="21"/>
        <v>471440</v>
      </c>
      <c r="I28" s="269">
        <f>'1'!K20+'3'!K25+'4'!K20+'5'!K20+'6'!K20+'8'!K20+'9'!K20+'10'!K20+'11'!K20+'12'!K20+'13'!K20+'14'!K20+'15'!K20+'16'!K23+'17'!K20+'18'!K20+'19'!K20+'20'!K20+'22'!K20+'23'!K20+'21'!K20+'24'!K20+'25'!K20+'26'!K20+'27'!K20+'28'!K20+'29'!K20+'30'!K20+'31'!K20+'32'!K20+'33'!K20+'34'!K20+'35'!K20+'36'!K20+'37'!K20+'7'!K20</f>
        <v>423280</v>
      </c>
      <c r="J28" s="274">
        <f>'1'!L20+'3'!L25+'4'!L20+'5'!L20+'6'!L20+'8'!L20+'9'!L20+'10'!L20+'11'!L20+'12'!L20+'13'!L20+'14'!L20+'15'!L20+'16'!L23+'17'!L20+'18'!L20+'19'!L20+'20'!L20+'22'!L20+'23'!L20+'21'!L20+'24'!L20+'25'!L20+'26'!L20+'27'!L20+'28'!L20+'29'!L20+'30'!L20+'31'!L20+'32'!L20+'33'!L20+'34'!L20+'35'!L20+'36'!L20+'37'!L20+'7'!L20</f>
        <v>8160</v>
      </c>
      <c r="K28" s="364">
        <f t="shared" si="22"/>
        <v>431440</v>
      </c>
      <c r="L28" s="269">
        <f>'1'!N20+'3'!N25+'4'!N20+'5'!N20+'6'!N20+'8'!N20+'9'!N20+'10'!N20+'11'!N20+'12'!N20+'13'!N20+'14'!N20+'15'!N20+'16'!N23+'17'!N20+'18'!N20+'19'!N20+'20'!N20+'22'!N20+'23'!N20+'21'!N20+'24'!N20+'25'!N20+'26'!N20+'27'!N20+'28'!N20+'29'!N20+'30'!N20+'31'!N20+'32'!N20+'33'!N20+'34'!N20+'35'!N20+'36'!N20+'37'!N20+'7'!N20</f>
        <v>407094</v>
      </c>
      <c r="M28" s="274">
        <f>'1'!O20+'3'!O25+'4'!O20+'5'!O20+'6'!O20+'8'!O20+'9'!O20+'10'!O20+'11'!O20+'12'!O20+'13'!O20+'14'!O20+'15'!O20+'16'!O23+'17'!O20+'18'!O20+'19'!O20+'20'!O20+'22'!O20+'23'!O20+'21'!O20+'24'!O20+'25'!O20+'26'!O20+'27'!O20+'28'!O20+'29'!O20+'30'!O20+'31'!O20+'32'!O20+'33'!O20+'34'!O20+'35'!O20+'36'!O20+'37'!O20+'7'!O20</f>
        <v>8160</v>
      </c>
      <c r="N28" s="364">
        <f t="shared" si="23"/>
        <v>415254</v>
      </c>
      <c r="O28" s="86">
        <f t="shared" si="3"/>
        <v>96.248377526423141</v>
      </c>
      <c r="Q28" s="58"/>
    </row>
    <row r="29" spans="2:18" ht="15" customHeight="1">
      <c r="B29" s="10"/>
      <c r="C29" s="218">
        <v>613500</v>
      </c>
      <c r="D29" s="297"/>
      <c r="E29" s="14" t="s">
        <v>86</v>
      </c>
      <c r="F29" s="269">
        <f>'1'!H21+'3'!H26+'4'!H21+'5'!H21+'6'!H21+'8'!H21+'9'!H21+'10'!H21+'11'!H21+'12'!H21+'13'!H21+'14'!H21+'15'!H21+'16'!H24+'17'!H21+'18'!H21+'19'!H21+'20'!H21+'22'!H21+'23'!H21+'21'!H21+'24'!H21+'25'!H21+'26'!H21+'27'!H21+'28'!H21+'29'!H21+'30'!H21+'31'!H21+'32'!H21+'33'!H21+'34'!H21+'35'!H21+'36'!H21+'37'!H21+'7'!H21</f>
        <v>222300</v>
      </c>
      <c r="G29" s="269">
        <f>'1'!I21+'3'!I26+'4'!I21+'5'!I21+'6'!I21+'8'!I21+'9'!I21+'10'!I21+'11'!I21+'12'!I21+'13'!I21+'14'!I21+'15'!I21+'16'!I24+'17'!I21+'18'!I21+'19'!I21+'20'!I21+'22'!I21+'23'!I21+'21'!I21+'24'!I21+'25'!I21+'26'!I21+'27'!I21+'28'!I21+'29'!I21+'30'!I21+'31'!I21+'32'!I21+'33'!I21+'34'!I21+'35'!I21+'36'!I21+'37'!I21+'7'!I21</f>
        <v>0</v>
      </c>
      <c r="H29" s="364">
        <f t="shared" si="21"/>
        <v>222300</v>
      </c>
      <c r="I29" s="269">
        <f>'1'!K21+'3'!K26+'4'!K21+'5'!K21+'6'!K21+'8'!K21+'9'!K21+'10'!K21+'11'!K21+'12'!K21+'13'!K21+'14'!K21+'15'!K21+'16'!K24+'17'!K21+'18'!K21+'19'!K21+'20'!K21+'22'!K21+'23'!K21+'21'!K21+'24'!K21+'25'!K21+'26'!K21+'27'!K21+'28'!K21+'29'!K21+'30'!K21+'31'!K21+'32'!K21+'33'!K21+'34'!K21+'35'!K21+'36'!K21+'37'!K21+'7'!K21</f>
        <v>222300</v>
      </c>
      <c r="J29" s="274">
        <f>'1'!L21+'3'!L26+'4'!L21+'5'!L21+'6'!L21+'8'!L21+'9'!L21+'10'!L21+'11'!L21+'12'!L21+'13'!L21+'14'!L21+'15'!L21+'16'!L24+'17'!L21+'18'!L21+'19'!L21+'20'!L21+'22'!L21+'23'!L21+'21'!L21+'24'!L21+'25'!L21+'26'!L21+'27'!L21+'28'!L21+'29'!L21+'30'!L21+'31'!L21+'32'!L21+'33'!L21+'34'!L21+'35'!L21+'36'!L21+'37'!L21+'7'!L21</f>
        <v>0</v>
      </c>
      <c r="K29" s="364">
        <f t="shared" si="22"/>
        <v>222300</v>
      </c>
      <c r="L29" s="269">
        <f>'1'!N21+'3'!N26+'4'!N21+'5'!N21+'6'!N21+'8'!N21+'9'!N21+'10'!N21+'11'!N21+'12'!N21+'13'!N21+'14'!N21+'15'!N21+'16'!N24+'17'!N21+'18'!N21+'19'!N21+'20'!N21+'22'!N21+'23'!N21+'21'!N21+'24'!N21+'25'!N21+'26'!N21+'27'!N21+'28'!N21+'29'!N21+'30'!N21+'31'!N21+'32'!N21+'33'!N21+'34'!N21+'35'!N21+'36'!N21+'37'!N21+'7'!N21</f>
        <v>214604</v>
      </c>
      <c r="M29" s="274">
        <f>'1'!O21+'3'!O26+'4'!O21+'5'!O21+'6'!O21+'8'!O21+'9'!O21+'10'!O21+'11'!O21+'12'!O21+'13'!O21+'14'!O21+'15'!O21+'16'!O24+'17'!O21+'18'!O21+'19'!O21+'20'!O21+'22'!O21+'23'!O21+'21'!O21+'24'!O21+'25'!O21+'26'!O21+'27'!O21+'28'!O21+'29'!O21+'30'!O21+'31'!O21+'32'!O21+'33'!O21+'34'!O21+'35'!O21+'36'!O21+'37'!O21+'7'!O21</f>
        <v>0</v>
      </c>
      <c r="N29" s="364">
        <f t="shared" si="23"/>
        <v>214604</v>
      </c>
      <c r="O29" s="86">
        <f t="shared" si="3"/>
        <v>96.538011695906434</v>
      </c>
      <c r="Q29" s="58"/>
    </row>
    <row r="30" spans="2:18" ht="15" customHeight="1">
      <c r="B30" s="10"/>
      <c r="C30" s="218">
        <v>613600</v>
      </c>
      <c r="D30" s="297"/>
      <c r="E30" s="68" t="s">
        <v>201</v>
      </c>
      <c r="F30" s="269">
        <f>'1'!H22+'3'!H27+'4'!H22+'5'!H22+'6'!H22+'8'!H22+'9'!H22+'10'!H22+'11'!H22+'12'!H22+'13'!H22+'14'!H22+'15'!H22+'16'!H25+'17'!H22+'18'!H22+'19'!H22+'20'!H22+'22'!H22+'23'!H22+'21'!H22+'24'!H22+'25'!H22+'26'!H22+'27'!H22+'28'!H22+'29'!H22+'30'!H22+'31'!H22+'32'!H22+'33'!H22+'34'!H22+'35'!H22+'36'!H22+'37'!H22+'7'!H22</f>
        <v>36050</v>
      </c>
      <c r="G30" s="269">
        <f>'1'!I22+'3'!I27+'4'!I22+'5'!I22+'6'!I22+'8'!I22+'9'!I22+'10'!I22+'11'!I22+'12'!I22+'13'!I22+'14'!I22+'15'!I22+'16'!I25+'17'!I22+'18'!I22+'19'!I22+'20'!I22+'22'!I22+'23'!I22+'21'!I22+'24'!I22+'25'!I22+'26'!I22+'27'!I22+'28'!I22+'29'!I22+'30'!I22+'31'!I22+'32'!I22+'33'!I22+'34'!I22+'35'!I22+'36'!I22+'37'!I22+'7'!I22</f>
        <v>0</v>
      </c>
      <c r="H30" s="364">
        <f t="shared" si="21"/>
        <v>36050</v>
      </c>
      <c r="I30" s="269">
        <f>'1'!K22+'3'!K27+'4'!K22+'5'!K22+'6'!K22+'8'!K22+'9'!K22+'10'!K22+'11'!K22+'12'!K22+'13'!K22+'14'!K22+'15'!K22+'16'!K25+'17'!K22+'18'!K22+'19'!K22+'20'!K22+'22'!K22+'23'!K22+'21'!K22+'24'!K22+'25'!K22+'26'!K22+'27'!K22+'28'!K22+'29'!K22+'30'!K22+'31'!K22+'32'!K22+'33'!K22+'34'!K22+'35'!K22+'36'!K22+'37'!K22+'7'!K22</f>
        <v>36050</v>
      </c>
      <c r="J30" s="274">
        <f>'1'!L22+'3'!L27+'4'!L22+'5'!L22+'6'!L22+'8'!L22+'9'!L22+'10'!L22+'11'!L22+'12'!L22+'13'!L22+'14'!L22+'15'!L22+'16'!L25+'17'!L22+'18'!L22+'19'!L22+'20'!L22+'22'!L22+'23'!L22+'21'!L22+'24'!L22+'25'!L22+'26'!L22+'27'!L22+'28'!L22+'29'!L22+'30'!L22+'31'!L22+'32'!L22+'33'!L22+'34'!L22+'35'!L22+'36'!L22+'37'!L22+'7'!L22</f>
        <v>0</v>
      </c>
      <c r="K30" s="364">
        <f t="shared" si="22"/>
        <v>36050</v>
      </c>
      <c r="L30" s="269">
        <f>'1'!N22+'3'!N27+'4'!N22+'5'!N22+'6'!N22+'8'!N22+'9'!N22+'10'!N22+'11'!N22+'12'!N22+'13'!N22+'14'!N22+'15'!N22+'16'!N25+'17'!N22+'18'!N22+'19'!N22+'20'!N22+'22'!N22+'23'!N22+'21'!N22+'24'!N22+'25'!N22+'26'!N22+'27'!N22+'28'!N22+'29'!N22+'30'!N22+'31'!N22+'32'!N22+'33'!N22+'34'!N22+'35'!N22+'36'!N22+'37'!N22+'7'!N22</f>
        <v>36004</v>
      </c>
      <c r="M30" s="274">
        <f>'1'!O22+'3'!O27+'4'!O22+'5'!O22+'6'!O22+'8'!O22+'9'!O22+'10'!O22+'11'!O22+'12'!O22+'13'!O22+'14'!O22+'15'!O22+'16'!O25+'17'!O22+'18'!O22+'19'!O22+'20'!O22+'22'!O22+'23'!O22+'21'!O22+'24'!O22+'25'!O22+'26'!O22+'27'!O22+'28'!O22+'29'!O22+'30'!O22+'31'!O22+'32'!O22+'33'!O22+'34'!O22+'35'!O22+'36'!O22+'37'!O22+'7'!O22</f>
        <v>0</v>
      </c>
      <c r="N30" s="364">
        <f t="shared" si="23"/>
        <v>36004</v>
      </c>
      <c r="O30" s="86">
        <f t="shared" si="3"/>
        <v>99.872399445214981</v>
      </c>
      <c r="Q30" s="58"/>
    </row>
    <row r="31" spans="2:18" ht="15" customHeight="1">
      <c r="B31" s="10"/>
      <c r="C31" s="218">
        <v>613700</v>
      </c>
      <c r="D31" s="297"/>
      <c r="E31" s="14" t="s">
        <v>87</v>
      </c>
      <c r="F31" s="274">
        <f t="shared" ref="F31:G31" si="24">F32+F33</f>
        <v>321580</v>
      </c>
      <c r="G31" s="274">
        <f t="shared" si="24"/>
        <v>195000</v>
      </c>
      <c r="H31" s="364">
        <f t="shared" si="21"/>
        <v>516580</v>
      </c>
      <c r="I31" s="274">
        <f t="shared" ref="I31:J31" si="25">I32+I33</f>
        <v>321580</v>
      </c>
      <c r="J31" s="274">
        <f t="shared" si="25"/>
        <v>195000</v>
      </c>
      <c r="K31" s="364">
        <f t="shared" si="22"/>
        <v>516580</v>
      </c>
      <c r="L31" s="274">
        <f t="shared" ref="L31:M31" si="26">L32+L33</f>
        <v>300705</v>
      </c>
      <c r="M31" s="274">
        <f t="shared" si="26"/>
        <v>180242</v>
      </c>
      <c r="N31" s="364">
        <f t="shared" si="23"/>
        <v>480947</v>
      </c>
      <c r="O31" s="86">
        <f t="shared" si="3"/>
        <v>93.102133261063145</v>
      </c>
      <c r="Q31" s="58"/>
    </row>
    <row r="32" spans="2:18" ht="15" customHeight="1">
      <c r="B32" s="10"/>
      <c r="C32" s="219">
        <v>613700</v>
      </c>
      <c r="D32" s="298"/>
      <c r="E32" s="208" t="s">
        <v>542</v>
      </c>
      <c r="F32" s="280">
        <f>'1'!H23+'3'!H28+'4'!H23+'5'!H23+'6'!H23+'7'!H23+'8'!H23+'9'!H23+'10'!H23+'11'!H23+'12'!H23+'13'!H23+'14'!H23+'15'!H23+'16'!H26+'17'!H23+'18'!H23+'19'!H23+'20'!H23+'21'!H23+'22'!H23+'23'!H23+'24'!H23+'25'!H23+'26'!H23+'27'!H23+'28'!H23+'29'!H23+'30'!H23+'31'!H23+'32'!H23+'33'!H23+'34'!H23+'35'!H23+'36'!H23+'37'!H23</f>
        <v>321580</v>
      </c>
      <c r="G32" s="280">
        <f>'1'!I23+'3'!I28+'4'!I23+'5'!I23+'6'!I23+'8'!I23+'9'!I23+'10'!I23+'11'!I23+'12'!I23+'13'!I23+'14'!I23+'15'!I23+'16'!I26+'17'!I23+'18'!I23+'19'!I23+'20'!I23+'22'!I23+'23'!I23+'21'!I23+'24'!I23+'25'!I23+'26'!I23+'27'!I23+'28'!I23+'29'!I23+'30'!I23+'31'!I23+'32'!I23+'33'!I23+'34'!I23+'35'!I23+'36'!I23+'37'!I23+'7'!I23</f>
        <v>0</v>
      </c>
      <c r="H32" s="387">
        <f t="shared" si="21"/>
        <v>321580</v>
      </c>
      <c r="I32" s="280">
        <f>'1'!K23+'3'!K28+'4'!K23+'5'!K23+'6'!K23+'7'!K23+'8'!K23+'9'!K23+'10'!K23+'11'!K23+'12'!K23+'13'!K23+'14'!K23+'15'!K23+'16'!K26+'17'!K23+'18'!K23+'19'!K23+'20'!K23+'21'!K23+'22'!K23+'23'!K23+'24'!K23+'25'!K23+'26'!K23+'27'!K23+'28'!K23+'29'!K23+'30'!K23+'31'!K23+'32'!K23+'33'!K23+'34'!K23+'35'!K23+'36'!K23+'37'!K23</f>
        <v>321580</v>
      </c>
      <c r="J32" s="280">
        <f>'1'!L23+'3'!L28+'4'!L23+'5'!L23+'6'!L23+'8'!L23+'9'!L23+'10'!L23+'11'!L23+'12'!L23+'13'!L23+'14'!L23+'15'!L23+'16'!L26+'17'!L23+'18'!L23+'19'!L23+'20'!L23+'22'!L23+'23'!L23+'21'!L23+'24'!L23+'25'!L23+'26'!L23+'27'!L23+'28'!L23+'29'!L23+'30'!L23+'31'!L23+'32'!L23+'33'!L23+'34'!L23+'35'!L23+'36'!L23+'37'!L23+'7'!L23</f>
        <v>0</v>
      </c>
      <c r="K32" s="364">
        <f t="shared" si="22"/>
        <v>321580</v>
      </c>
      <c r="L32" s="280">
        <f>'1'!N23+'3'!N28+'4'!N23+'5'!N23+'6'!N23+'7'!N23+'8'!N23+'9'!N23+'10'!N23+'11'!N23+'12'!N23+'13'!N23+'14'!N23+'15'!N23+'16'!N26+'17'!N23+'18'!N23+'19'!N23+'20'!N23+'21'!N23+'22'!N23+'23'!N23+'24'!N23+'25'!N23+'26'!N23+'27'!N23+'28'!N23+'29'!N23+'30'!N23+'31'!N23+'32'!N23+'33'!N23+'34'!N23+'35'!N23+'36'!N23+'37'!N23</f>
        <v>300705</v>
      </c>
      <c r="M32" s="280">
        <f>'1'!O23+'3'!O28+'4'!O23+'5'!O23+'6'!O23+'8'!O23+'9'!O23+'10'!O23+'11'!O23+'12'!O23+'13'!O23+'14'!O23+'15'!O23+'16'!O26+'17'!O23+'18'!O23+'19'!O23+'20'!O23+'22'!O23+'23'!O23+'21'!O23+'24'!O23+'25'!O23+'26'!O23+'27'!O23+'28'!O23+'29'!O23+'30'!O23+'31'!O23+'32'!O23+'33'!O23+'34'!O23+'35'!O23+'36'!O23+'37'!O23+'7'!O23</f>
        <v>0</v>
      </c>
      <c r="N32" s="364">
        <f t="shared" si="23"/>
        <v>300705</v>
      </c>
      <c r="O32" s="207">
        <f t="shared" si="3"/>
        <v>93.508613719758699</v>
      </c>
      <c r="Q32" s="58"/>
    </row>
    <row r="33" spans="2:17" ht="15" customHeight="1">
      <c r="B33" s="10"/>
      <c r="C33" s="219">
        <v>613700</v>
      </c>
      <c r="D33" s="298" t="s">
        <v>645</v>
      </c>
      <c r="E33" s="208" t="s">
        <v>543</v>
      </c>
      <c r="F33" s="280">
        <f>'18'!H24</f>
        <v>0</v>
      </c>
      <c r="G33" s="280">
        <f>'18'!I24</f>
        <v>195000</v>
      </c>
      <c r="H33" s="387">
        <f t="shared" si="21"/>
        <v>195000</v>
      </c>
      <c r="I33" s="280">
        <f>'18'!K24</f>
        <v>0</v>
      </c>
      <c r="J33" s="280">
        <f>'18'!L24</f>
        <v>195000</v>
      </c>
      <c r="K33" s="364">
        <f t="shared" si="22"/>
        <v>195000</v>
      </c>
      <c r="L33" s="280">
        <f>'18'!N24</f>
        <v>0</v>
      </c>
      <c r="M33" s="280">
        <f>'18'!O24</f>
        <v>180242</v>
      </c>
      <c r="N33" s="364">
        <f t="shared" si="23"/>
        <v>180242</v>
      </c>
      <c r="O33" s="207">
        <f t="shared" si="3"/>
        <v>92.431794871794864</v>
      </c>
      <c r="Q33" s="58"/>
    </row>
    <row r="34" spans="2:17" ht="15" customHeight="1">
      <c r="B34" s="10"/>
      <c r="C34" s="218">
        <v>613800</v>
      </c>
      <c r="D34" s="297"/>
      <c r="E34" s="68" t="s">
        <v>166</v>
      </c>
      <c r="F34" s="274">
        <f t="shared" ref="F34:G34" si="27">F35+F36</f>
        <v>43240</v>
      </c>
      <c r="G34" s="274">
        <f t="shared" si="27"/>
        <v>0</v>
      </c>
      <c r="H34" s="364">
        <f t="shared" si="21"/>
        <v>43240</v>
      </c>
      <c r="I34" s="274">
        <f t="shared" ref="I34:J34" si="28">I35+I36</f>
        <v>43240</v>
      </c>
      <c r="J34" s="274">
        <f t="shared" si="28"/>
        <v>0</v>
      </c>
      <c r="K34" s="364">
        <f t="shared" si="22"/>
        <v>43240</v>
      </c>
      <c r="L34" s="274">
        <f t="shared" ref="L34:M34" si="29">L35+L36</f>
        <v>37497</v>
      </c>
      <c r="M34" s="274">
        <f t="shared" si="29"/>
        <v>0</v>
      </c>
      <c r="N34" s="364">
        <f t="shared" si="23"/>
        <v>37497</v>
      </c>
      <c r="O34" s="86">
        <f t="shared" si="3"/>
        <v>86.71831637372803</v>
      </c>
      <c r="Q34" s="58"/>
    </row>
    <row r="35" spans="2:17" ht="15" customHeight="1">
      <c r="B35" s="10"/>
      <c r="C35" s="219">
        <v>613800</v>
      </c>
      <c r="D35" s="298"/>
      <c r="E35" s="208" t="s">
        <v>544</v>
      </c>
      <c r="F35" s="280">
        <f>'1'!H24+'3'!H29+'4'!H24+'5'!H24+'6'!H24+'8'!H24+'9'!H24+'10'!H24+'11'!H24+'12'!H24+'13'!H24+'14'!H24+'15'!H24+'16'!H27+'17'!H24+'18'!H25+'19'!H24+'20'!H24+'22'!H24+'23'!H24+'21'!H24+'24'!H24+'25'!H24+'26'!H24+'27'!H24+'28'!H24+'29'!H24+'30'!H24+'31'!H24+'32'!H24+'33'!H24+'34'!H24+'35'!H24+'36'!H24+'37'!H24+'7'!H24</f>
        <v>43240</v>
      </c>
      <c r="G35" s="280">
        <f>'1'!I24+'3'!I29+'4'!I24+'5'!I24+'6'!I24+'8'!I24+'9'!I24+'10'!I24+'11'!I24+'12'!I24+'13'!I24+'14'!I24+'15'!I24+'16'!I27+'17'!I24+'18'!I25+'19'!I24+'20'!I24+'22'!I24+'23'!I24+'21'!I24+'24'!I24+'25'!I24+'26'!I24+'27'!I24+'28'!I24+'29'!I24+'30'!I24+'31'!I24+'32'!I24+'33'!I24+'34'!I24+'35'!I24+'36'!I24+'37'!I24+'7'!I24</f>
        <v>0</v>
      </c>
      <c r="H35" s="387">
        <f t="shared" si="21"/>
        <v>43240</v>
      </c>
      <c r="I35" s="280">
        <f>'1'!K24+'3'!K29+'4'!K24+'5'!K24+'6'!K24+'8'!K24+'9'!K24+'10'!K24+'11'!K24+'12'!K24+'13'!K24+'14'!K24+'15'!K24+'16'!K27+'17'!K24+'18'!K25+'19'!K24+'20'!K24+'22'!K24+'23'!K24+'21'!K24+'24'!K24+'25'!K24+'26'!K24+'27'!K24+'28'!K24+'29'!K24+'30'!K24+'31'!K24+'32'!K24+'33'!K24+'34'!K24+'35'!K24+'36'!K24+'37'!K24+'7'!K24</f>
        <v>43240</v>
      </c>
      <c r="J35" s="280">
        <f>'1'!L24+'3'!L29+'4'!L24+'5'!L24+'6'!L24+'8'!L24+'9'!L24+'10'!L24+'11'!L24+'12'!L24+'13'!L24+'14'!L24+'15'!L24+'16'!L27+'17'!L24+'18'!L25+'19'!L24+'20'!L24+'22'!L24+'23'!L24+'21'!L24+'24'!L24+'25'!L24+'26'!L24+'27'!L24+'28'!L24+'29'!L24+'30'!L24+'31'!L24+'32'!L24+'33'!L24+'34'!L24+'35'!L24+'36'!L24+'37'!L24+'7'!L24</f>
        <v>0</v>
      </c>
      <c r="K35" s="364">
        <f t="shared" si="22"/>
        <v>43240</v>
      </c>
      <c r="L35" s="280">
        <f>'1'!N24+'3'!N29+'4'!N24+'5'!N24+'6'!N24+'8'!N24+'9'!N24+'10'!N24+'11'!N24+'12'!N24+'13'!N24+'14'!N24+'15'!N24+'16'!N27+'17'!N24+'18'!N25+'19'!N24+'20'!N24+'22'!N24+'23'!N24+'21'!N24+'24'!N24+'25'!N24+'26'!N24+'27'!N24+'28'!N24+'29'!N24+'30'!N24+'31'!N24+'32'!N24+'33'!N24+'34'!N24+'35'!N24+'36'!N24+'37'!N24+'7'!N24</f>
        <v>37497</v>
      </c>
      <c r="M35" s="280">
        <f>'1'!O24+'3'!O29+'4'!O24+'5'!O24+'6'!O24+'8'!O24+'9'!O24+'10'!O24+'11'!O24+'12'!O24+'13'!O24+'14'!O24+'15'!O24+'16'!O27+'17'!O24+'18'!O25+'19'!O24+'20'!O24+'22'!O24+'23'!O24+'21'!O24+'24'!O24+'25'!O24+'26'!O24+'27'!O24+'28'!O24+'29'!O24+'30'!O24+'31'!O24+'32'!O24+'33'!O24+'34'!O24+'35'!O24+'36'!O24+'37'!O24+'7'!O24</f>
        <v>0</v>
      </c>
      <c r="N35" s="364">
        <f t="shared" si="23"/>
        <v>37497</v>
      </c>
      <c r="O35" s="207">
        <f t="shared" si="3"/>
        <v>86.71831637372803</v>
      </c>
      <c r="Q35" s="58"/>
    </row>
    <row r="36" spans="2:17" ht="15" customHeight="1">
      <c r="B36" s="10"/>
      <c r="C36" s="219">
        <v>613800</v>
      </c>
      <c r="D36" s="298"/>
      <c r="E36" s="206" t="s">
        <v>545</v>
      </c>
      <c r="F36" s="278">
        <f>'20'!H25</f>
        <v>0</v>
      </c>
      <c r="G36" s="278">
        <f>'20'!I25</f>
        <v>0</v>
      </c>
      <c r="H36" s="387">
        <f t="shared" si="21"/>
        <v>0</v>
      </c>
      <c r="I36" s="278">
        <f>'20'!K25</f>
        <v>0</v>
      </c>
      <c r="J36" s="278">
        <f>'20'!L25</f>
        <v>0</v>
      </c>
      <c r="K36" s="364">
        <f t="shared" si="22"/>
        <v>0</v>
      </c>
      <c r="L36" s="278">
        <f>'20'!N25</f>
        <v>0</v>
      </c>
      <c r="M36" s="278">
        <f>'20'!O25</f>
        <v>0</v>
      </c>
      <c r="N36" s="364">
        <f t="shared" si="23"/>
        <v>0</v>
      </c>
      <c r="O36" s="207" t="str">
        <f t="shared" si="3"/>
        <v/>
      </c>
      <c r="Q36" s="58"/>
    </row>
    <row r="37" spans="2:17" ht="15" customHeight="1">
      <c r="B37" s="10"/>
      <c r="C37" s="220">
        <v>613900</v>
      </c>
      <c r="D37" s="299"/>
      <c r="E37" s="68" t="s">
        <v>167</v>
      </c>
      <c r="F37" s="73">
        <f t="shared" ref="F37:G37" si="30">SUM(F38:F44)</f>
        <v>1565810</v>
      </c>
      <c r="G37" s="73">
        <f t="shared" si="30"/>
        <v>52080</v>
      </c>
      <c r="H37" s="388">
        <f t="shared" si="21"/>
        <v>1617890</v>
      </c>
      <c r="I37" s="73">
        <f t="shared" ref="I37:J37" si="31">SUM(I38:I44)</f>
        <v>1567680</v>
      </c>
      <c r="J37" s="73">
        <f t="shared" si="31"/>
        <v>52080</v>
      </c>
      <c r="K37" s="364">
        <f t="shared" si="22"/>
        <v>1619760</v>
      </c>
      <c r="L37" s="73">
        <f t="shared" ref="L37:M37" si="32">SUM(L38:L44)</f>
        <v>1488865</v>
      </c>
      <c r="M37" s="73">
        <f t="shared" si="32"/>
        <v>0</v>
      </c>
      <c r="N37" s="364">
        <f t="shared" si="23"/>
        <v>1488865</v>
      </c>
      <c r="O37" s="86">
        <f t="shared" si="3"/>
        <v>91.918864523139234</v>
      </c>
      <c r="Q37" s="58"/>
    </row>
    <row r="38" spans="2:17" ht="15" customHeight="1">
      <c r="B38" s="10"/>
      <c r="C38" s="221">
        <v>613900</v>
      </c>
      <c r="D38" s="300"/>
      <c r="E38" s="208" t="s">
        <v>546</v>
      </c>
      <c r="F38" s="281">
        <f>'1'!H25+'3'!H30+'4'!H25+'5'!H25+'6'!H25+'8'!H25+'9'!H25+'10'!H25+'11'!H25+'12'!H25+'13'!H25+'14'!H25+'15'!H25+'16'!H28+'17'!H25+'18'!H26+'19'!H25+'20'!H26+'22'!H25+'23'!H25+'21'!H25+'24'!H25+'25'!H25+'26'!H25+'27'!H25+'28'!H25+'29'!H25+'30'!H25+'31'!H25+'32'!H25+'33'!H25+'34'!H25+'35'!H25+'36'!H25+'37'!H25+'7'!H25</f>
        <v>1342000</v>
      </c>
      <c r="G38" s="281">
        <f>'1'!I25+'3'!I30+'4'!I25+'5'!I25+'6'!I25+'8'!I25+'9'!I25+'10'!I25+'11'!I25+'12'!I25+'13'!I25+'14'!I25+'15'!I25+'16'!I28+'17'!I25+'18'!I26+'19'!I25+'20'!I26+'22'!I25+'23'!I25+'21'!I25+'24'!I25+'25'!I25+'26'!I25+'27'!I25+'28'!I25+'29'!I25+'30'!I25+'31'!I25+'32'!I25+'33'!I25+'34'!I25+'35'!I25+'36'!I25+'37'!I25+'7'!I25</f>
        <v>2080</v>
      </c>
      <c r="H38" s="389">
        <f t="shared" si="21"/>
        <v>1344080</v>
      </c>
      <c r="I38" s="281">
        <f>'1'!K25+'3'!K30+'4'!K25+'5'!K25+'6'!K25+'8'!K25+'9'!K25+'10'!K25+'11'!K25+'12'!K25+'13'!K25+'14'!K25+'15'!K25+'16'!K28+'17'!K25+'18'!K26+'19'!K25+'20'!K26+'22'!K25+'23'!K25+'21'!K25+'24'!K25+'25'!K25+'26'!K25+'27'!K25+'28'!K25+'29'!K25+'30'!K25+'31'!K25+'32'!K25+'33'!K25+'34'!K25+'35'!K25+'36'!K25+'37'!K25+'7'!K25</f>
        <v>1343870</v>
      </c>
      <c r="J38" s="281">
        <f>'1'!L25+'3'!L30+'4'!L25+'5'!L25+'6'!L25+'8'!L25+'9'!L25+'10'!L25+'11'!L25+'12'!L25+'13'!L25+'14'!L25+'15'!L25+'16'!L28+'17'!L25+'18'!L26+'19'!L25+'20'!L26+'22'!L25+'23'!L25+'21'!L25+'24'!L25+'25'!L25+'26'!L25+'27'!L25+'28'!L25+'29'!L25+'30'!L25+'31'!L25+'32'!L25+'33'!L25+'34'!L25+'35'!L25+'36'!L25+'37'!L25+'7'!L25</f>
        <v>2080</v>
      </c>
      <c r="K38" s="364">
        <f t="shared" si="22"/>
        <v>1345950</v>
      </c>
      <c r="L38" s="281">
        <f>'1'!N25+'3'!N30+'4'!N25+'5'!N25+'6'!N25+'8'!N25+'9'!N25+'10'!N25+'11'!N25+'12'!N25+'13'!N25+'14'!N25+'15'!N25+'16'!N28+'17'!N25+'18'!N26+'19'!N25+'20'!N26+'22'!N25+'23'!N25+'21'!N25+'24'!N25+'25'!N25+'26'!N25+'27'!N25+'28'!N25+'29'!N25+'30'!N25+'31'!N25+'32'!N25+'33'!N25+'34'!N25+'35'!N25+'36'!N25+'37'!N25+'7'!N25</f>
        <v>1282375</v>
      </c>
      <c r="M38" s="281">
        <f>'1'!O25+'3'!O30+'4'!O25+'5'!O25+'6'!O25+'8'!O25+'9'!O25+'10'!O25+'11'!O25+'12'!O25+'13'!O25+'14'!O25+'15'!O25+'16'!O28+'17'!O25+'18'!O26+'19'!O25+'20'!O26+'22'!O25+'23'!O25+'21'!O25+'24'!O25+'25'!O25+'26'!O25+'27'!O25+'28'!O25+'29'!O25+'30'!O25+'31'!O25+'32'!O25+'33'!O25+'34'!O25+'35'!O25+'36'!O25+'37'!O25+'7'!O25</f>
        <v>0</v>
      </c>
      <c r="N38" s="364">
        <f t="shared" si="23"/>
        <v>1282375</v>
      </c>
      <c r="O38" s="207">
        <f t="shared" si="3"/>
        <v>95.276570452097033</v>
      </c>
      <c r="Q38" s="58"/>
    </row>
    <row r="39" spans="2:17" ht="15" customHeight="1">
      <c r="B39" s="10"/>
      <c r="C39" s="219">
        <v>613900</v>
      </c>
      <c r="D39" s="298" t="s">
        <v>623</v>
      </c>
      <c r="E39" s="206" t="s">
        <v>547</v>
      </c>
      <c r="F39" s="278">
        <f>'3'!H31</f>
        <v>39200</v>
      </c>
      <c r="G39" s="278">
        <f>'3'!I31</f>
        <v>0</v>
      </c>
      <c r="H39" s="387">
        <f t="shared" si="21"/>
        <v>39200</v>
      </c>
      <c r="I39" s="278">
        <f>'3'!K31</f>
        <v>39200</v>
      </c>
      <c r="J39" s="278">
        <f>'3'!L31</f>
        <v>0</v>
      </c>
      <c r="K39" s="364">
        <f t="shared" si="22"/>
        <v>39200</v>
      </c>
      <c r="L39" s="278">
        <f>'3'!N31</f>
        <v>26216</v>
      </c>
      <c r="M39" s="278">
        <f>'3'!O31</f>
        <v>0</v>
      </c>
      <c r="N39" s="364">
        <f t="shared" si="23"/>
        <v>26216</v>
      </c>
      <c r="O39" s="207">
        <f t="shared" si="3"/>
        <v>66.877551020408163</v>
      </c>
      <c r="Q39" s="58"/>
    </row>
    <row r="40" spans="2:17" ht="15" customHeight="1">
      <c r="B40" s="10"/>
      <c r="C40" s="219">
        <v>613900</v>
      </c>
      <c r="D40" s="298" t="s">
        <v>638</v>
      </c>
      <c r="E40" s="206" t="s">
        <v>548</v>
      </c>
      <c r="F40" s="278">
        <f>'16'!H29</f>
        <v>64700</v>
      </c>
      <c r="G40" s="278">
        <f>'16'!I29</f>
        <v>0</v>
      </c>
      <c r="H40" s="387">
        <f t="shared" si="21"/>
        <v>64700</v>
      </c>
      <c r="I40" s="278">
        <f>'16'!K29</f>
        <v>64700</v>
      </c>
      <c r="J40" s="278">
        <f>'16'!L29</f>
        <v>0</v>
      </c>
      <c r="K40" s="364">
        <f t="shared" si="22"/>
        <v>64700</v>
      </c>
      <c r="L40" s="278">
        <f>'16'!N29</f>
        <v>63461</v>
      </c>
      <c r="M40" s="278">
        <f>'16'!O29</f>
        <v>0</v>
      </c>
      <c r="N40" s="364">
        <f t="shared" si="23"/>
        <v>63461</v>
      </c>
      <c r="O40" s="207">
        <f t="shared" si="3"/>
        <v>98.085007727975267</v>
      </c>
      <c r="Q40" s="58"/>
    </row>
    <row r="41" spans="2:17" ht="15" customHeight="1">
      <c r="B41" s="10"/>
      <c r="C41" s="219">
        <v>613900</v>
      </c>
      <c r="D41" s="298" t="s">
        <v>652</v>
      </c>
      <c r="E41" s="206" t="s">
        <v>549</v>
      </c>
      <c r="F41" s="278">
        <f>'20'!H27</f>
        <v>49000</v>
      </c>
      <c r="G41" s="278">
        <f>'20'!I27</f>
        <v>0</v>
      </c>
      <c r="H41" s="387">
        <f t="shared" si="21"/>
        <v>49000</v>
      </c>
      <c r="I41" s="278">
        <f>'20'!K27</f>
        <v>49000</v>
      </c>
      <c r="J41" s="278">
        <f>'20'!L27</f>
        <v>0</v>
      </c>
      <c r="K41" s="364">
        <f t="shared" si="22"/>
        <v>49000</v>
      </c>
      <c r="L41" s="278">
        <f>'20'!N27</f>
        <v>45932</v>
      </c>
      <c r="M41" s="278">
        <f>'20'!O27</f>
        <v>0</v>
      </c>
      <c r="N41" s="364">
        <f t="shared" si="23"/>
        <v>45932</v>
      </c>
      <c r="O41" s="207">
        <f t="shared" si="3"/>
        <v>93.738775510204093</v>
      </c>
      <c r="Q41" s="58"/>
    </row>
    <row r="42" spans="2:17" ht="15" customHeight="1">
      <c r="B42" s="10"/>
      <c r="C42" s="219">
        <v>613900</v>
      </c>
      <c r="D42" s="298" t="s">
        <v>622</v>
      </c>
      <c r="E42" s="277" t="s">
        <v>841</v>
      </c>
      <c r="F42" s="278">
        <f>'1'!H26+'3'!H32+'4'!H26+'5'!H26+'6'!H26+'8'!H26+'9'!H26+'10'!H26+'11'!H26+'12'!H26+'13'!H26+'14'!H26+'15'!H26+'16'!H30+'17'!H26+'18'!H27+'19'!H26+'20'!H28+'22'!H26+'23'!H26+'21'!H26+'24'!H26+'25'!H26+'26'!H26+'27'!H26+'28'!H26+'29'!H26+'30'!H26+'31'!H26+'32'!H26+'33'!H26+'34'!H26+'35'!H26+'36'!H26+'37'!H26+'7'!H26</f>
        <v>70910</v>
      </c>
      <c r="G42" s="278">
        <f>'1'!I26+'3'!I32+'4'!I26+'5'!I26+'6'!I26+'8'!I26+'9'!I26+'10'!I26+'11'!I26+'12'!I26+'13'!I26+'14'!I26+'15'!I26+'16'!I30+'17'!I26+'18'!I27+'19'!I26+'20'!I28+'22'!I26+'23'!I26+'21'!I26+'24'!I26+'25'!I26+'26'!I26+'27'!I26+'28'!I26+'29'!I26+'30'!I26+'31'!I26+'32'!I26+'33'!I26+'34'!I26+'35'!I26+'36'!I26+'37'!I26+'7'!I26</f>
        <v>0</v>
      </c>
      <c r="H42" s="387">
        <f t="shared" si="21"/>
        <v>70910</v>
      </c>
      <c r="I42" s="278">
        <f>'1'!K26+'3'!K32+'4'!K26+'5'!K26+'6'!K26+'8'!K26+'9'!K26+'10'!K26+'11'!K26+'12'!K26+'13'!K26+'14'!K26+'15'!K26+'16'!K30+'17'!K26+'18'!K27+'19'!K26+'20'!K28+'22'!K26+'23'!K26+'21'!K26+'24'!K26+'25'!K26+'26'!K26+'27'!K26+'28'!K26+'29'!K26+'30'!K26+'31'!K26+'32'!K26+'33'!K26+'34'!K26+'35'!K26+'36'!K26+'37'!K26+'7'!K26</f>
        <v>70910</v>
      </c>
      <c r="J42" s="278">
        <f>'1'!L26+'3'!L32+'4'!L26+'5'!L26+'6'!L26+'8'!L26+'9'!L26+'10'!L26+'11'!L26+'12'!L26+'13'!L26+'14'!L26+'15'!L26+'16'!L30+'17'!L26+'18'!L27+'19'!L26+'20'!L28+'22'!L26+'23'!L26+'21'!L26+'24'!L26+'25'!L26+'26'!L26+'27'!L26+'28'!L26+'29'!L26+'30'!L26+'31'!L26+'32'!L26+'33'!L26+'34'!L26+'35'!L26+'36'!L26+'37'!L26+'7'!L26</f>
        <v>0</v>
      </c>
      <c r="K42" s="364">
        <f t="shared" si="22"/>
        <v>70910</v>
      </c>
      <c r="L42" s="278">
        <f>'1'!N26+'3'!N32+'4'!N26+'5'!N26+'6'!N26+'8'!N26+'9'!N26+'10'!N26+'11'!N26+'12'!N26+'13'!N26+'14'!N26+'15'!N26+'16'!N30+'17'!N26+'18'!N27+'19'!N26+'20'!N28+'22'!N26+'23'!N26+'21'!N26+'24'!N26+'25'!N26+'26'!N26+'27'!N26+'28'!N26+'29'!N26+'30'!N26+'31'!N26+'32'!N26+'33'!N26+'34'!N26+'35'!N26+'36'!N26+'37'!N26+'7'!N26</f>
        <v>70881</v>
      </c>
      <c r="M42" s="278">
        <f>'1'!O26+'3'!O32+'4'!O26+'5'!O26+'6'!O26+'8'!O26+'9'!O26+'10'!O26+'11'!O26+'12'!O26+'13'!O26+'14'!O26+'15'!O26+'16'!O30+'17'!O26+'18'!O27+'19'!O26+'20'!O28+'22'!O26+'23'!O26+'21'!O26+'24'!O26+'25'!O26+'26'!O26+'27'!O26+'28'!O26+'29'!O26+'30'!O26+'31'!O26+'32'!O26+'33'!O26+'34'!O26+'35'!O26+'36'!O26+'37'!O26+'7'!O26</f>
        <v>0</v>
      </c>
      <c r="N42" s="364">
        <f t="shared" si="23"/>
        <v>70881</v>
      </c>
      <c r="O42" s="207">
        <f t="shared" si="3"/>
        <v>99.959103088421941</v>
      </c>
      <c r="Q42" s="58"/>
    </row>
    <row r="43" spans="2:17" ht="15" customHeight="1">
      <c r="B43" s="10"/>
      <c r="C43" s="219">
        <v>613900</v>
      </c>
      <c r="D43" s="298" t="s">
        <v>636</v>
      </c>
      <c r="E43" s="206" t="s">
        <v>550</v>
      </c>
      <c r="F43" s="278">
        <f>'15'!H27</f>
        <v>0</v>
      </c>
      <c r="G43" s="278">
        <f>'15'!I27</f>
        <v>50000</v>
      </c>
      <c r="H43" s="387">
        <f t="shared" si="21"/>
        <v>50000</v>
      </c>
      <c r="I43" s="278">
        <f>'15'!K27</f>
        <v>0</v>
      </c>
      <c r="J43" s="278">
        <f>'15'!L27</f>
        <v>50000</v>
      </c>
      <c r="K43" s="364">
        <f t="shared" si="22"/>
        <v>50000</v>
      </c>
      <c r="L43" s="278">
        <f>'15'!N27</f>
        <v>0</v>
      </c>
      <c r="M43" s="278">
        <f>'15'!O27</f>
        <v>0</v>
      </c>
      <c r="N43" s="364">
        <f t="shared" si="23"/>
        <v>0</v>
      </c>
      <c r="O43" s="207">
        <f t="shared" si="3"/>
        <v>0</v>
      </c>
    </row>
    <row r="44" spans="2:17" ht="15" customHeight="1">
      <c r="B44" s="10"/>
      <c r="C44" s="219">
        <v>613900</v>
      </c>
      <c r="D44" s="298" t="s">
        <v>661</v>
      </c>
      <c r="E44" s="206" t="s">
        <v>551</v>
      </c>
      <c r="F44" s="278">
        <f>'23'!H27</f>
        <v>0</v>
      </c>
      <c r="G44" s="278">
        <f>'23'!I27</f>
        <v>0</v>
      </c>
      <c r="H44" s="387">
        <f t="shared" si="21"/>
        <v>0</v>
      </c>
      <c r="I44" s="278">
        <f>'23'!K27</f>
        <v>0</v>
      </c>
      <c r="J44" s="278">
        <f>'23'!L27</f>
        <v>0</v>
      </c>
      <c r="K44" s="364">
        <f t="shared" si="22"/>
        <v>0</v>
      </c>
      <c r="L44" s="278">
        <f>'23'!N27</f>
        <v>0</v>
      </c>
      <c r="M44" s="278">
        <f>'23'!O27</f>
        <v>0</v>
      </c>
      <c r="N44" s="364">
        <f t="shared" si="23"/>
        <v>0</v>
      </c>
      <c r="O44" s="207" t="str">
        <f t="shared" si="3"/>
        <v/>
      </c>
    </row>
    <row r="45" spans="2:17" ht="11.25" customHeight="1">
      <c r="B45" s="10"/>
      <c r="C45" s="218"/>
      <c r="D45" s="297"/>
      <c r="E45" s="11"/>
      <c r="F45" s="258"/>
      <c r="G45" s="258"/>
      <c r="H45" s="364"/>
      <c r="I45" s="258"/>
      <c r="J45" s="258"/>
      <c r="K45" s="364"/>
      <c r="L45" s="258"/>
      <c r="M45" s="258"/>
      <c r="N45" s="364"/>
      <c r="O45" s="86" t="str">
        <f t="shared" si="3"/>
        <v/>
      </c>
    </row>
    <row r="46" spans="2:17" ht="15" customHeight="1">
      <c r="B46" s="10"/>
      <c r="C46" s="395">
        <v>614000</v>
      </c>
      <c r="D46" s="396"/>
      <c r="E46" s="397" t="s">
        <v>202</v>
      </c>
      <c r="F46" s="398">
        <f t="shared" ref="F46:K46" si="33">F47+F60+F70+F82+F87</f>
        <v>9873700</v>
      </c>
      <c r="G46" s="398">
        <f t="shared" si="33"/>
        <v>1165500</v>
      </c>
      <c r="H46" s="365">
        <f t="shared" si="33"/>
        <v>11039200</v>
      </c>
      <c r="I46" s="398">
        <f t="shared" si="33"/>
        <v>10123700</v>
      </c>
      <c r="J46" s="398">
        <f t="shared" si="33"/>
        <v>1165500</v>
      </c>
      <c r="K46" s="365">
        <f t="shared" si="33"/>
        <v>11289200</v>
      </c>
      <c r="L46" s="398">
        <f t="shared" ref="L46:M46" si="34">L47+L60+L70+L82+L87</f>
        <v>10194858</v>
      </c>
      <c r="M46" s="398">
        <f t="shared" si="34"/>
        <v>1059364</v>
      </c>
      <c r="N46" s="365">
        <f t="shared" ref="N46" si="35">N47+N60+N70+N82+N87</f>
        <v>11254222</v>
      </c>
      <c r="O46" s="399">
        <f t="shared" si="3"/>
        <v>99.690164050597033</v>
      </c>
      <c r="Q46" s="58"/>
    </row>
    <row r="47" spans="2:17" s="50" customFormat="1" ht="15" customHeight="1">
      <c r="B47" s="227"/>
      <c r="C47" s="228">
        <v>614100</v>
      </c>
      <c r="D47" s="297"/>
      <c r="E47" s="18" t="s">
        <v>578</v>
      </c>
      <c r="F47" s="255">
        <f t="shared" ref="F47:G47" si="36">SUM(F48:F59)</f>
        <v>1975500</v>
      </c>
      <c r="G47" s="255">
        <f t="shared" si="36"/>
        <v>330000</v>
      </c>
      <c r="H47" s="364">
        <f>SUM(F47:G47)</f>
        <v>2305500</v>
      </c>
      <c r="I47" s="255">
        <f t="shared" ref="I47:J47" si="37">SUM(I48:I59)</f>
        <v>2299500</v>
      </c>
      <c r="J47" s="255">
        <f t="shared" si="37"/>
        <v>330000</v>
      </c>
      <c r="K47" s="364">
        <f>SUM(I47:J47)</f>
        <v>2629500</v>
      </c>
      <c r="L47" s="255">
        <f t="shared" ref="L47:M47" si="38">SUM(L48:L59)</f>
        <v>2297893</v>
      </c>
      <c r="M47" s="255">
        <f t="shared" si="38"/>
        <v>329614</v>
      </c>
      <c r="N47" s="364">
        <f>SUM(L47:M47)</f>
        <v>2627507</v>
      </c>
      <c r="O47" s="86">
        <f t="shared" si="3"/>
        <v>99.924206122837049</v>
      </c>
      <c r="Q47" s="59"/>
    </row>
    <row r="48" spans="2:17" s="60" customFormat="1" ht="15" customHeight="1">
      <c r="B48" s="61"/>
      <c r="C48" s="219">
        <v>614100</v>
      </c>
      <c r="D48" s="298" t="s">
        <v>624</v>
      </c>
      <c r="E48" s="206" t="s">
        <v>552</v>
      </c>
      <c r="F48" s="280">
        <f>'3'!H35</f>
        <v>0</v>
      </c>
      <c r="G48" s="280">
        <f>'3'!I35</f>
        <v>0</v>
      </c>
      <c r="H48" s="387">
        <f t="shared" ref="H48:H89" si="39">SUM(F48:G48)</f>
        <v>0</v>
      </c>
      <c r="I48" s="280">
        <f>'3'!K35</f>
        <v>0</v>
      </c>
      <c r="J48" s="280">
        <f>'3'!L35</f>
        <v>0</v>
      </c>
      <c r="K48" s="387">
        <f t="shared" ref="K48:K89" si="40">SUM(I48:J48)</f>
        <v>0</v>
      </c>
      <c r="L48" s="280">
        <f>'3'!N35</f>
        <v>0</v>
      </c>
      <c r="M48" s="280">
        <f>'3'!O35</f>
        <v>0</v>
      </c>
      <c r="N48" s="387">
        <f t="shared" ref="N48:N89" si="41">SUM(L48:M48)</f>
        <v>0</v>
      </c>
      <c r="O48" s="207" t="str">
        <f t="shared" si="3"/>
        <v/>
      </c>
      <c r="Q48" s="87"/>
    </row>
    <row r="49" spans="2:15" s="60" customFormat="1" ht="15" customHeight="1">
      <c r="B49" s="61"/>
      <c r="C49" s="219">
        <v>614100</v>
      </c>
      <c r="D49" s="298" t="s">
        <v>625</v>
      </c>
      <c r="E49" s="208" t="s">
        <v>553</v>
      </c>
      <c r="F49" s="280">
        <f>'3'!H36</f>
        <v>200000</v>
      </c>
      <c r="G49" s="280">
        <f>'3'!I36</f>
        <v>0</v>
      </c>
      <c r="H49" s="387">
        <f t="shared" si="39"/>
        <v>200000</v>
      </c>
      <c r="I49" s="280">
        <f>'3'!K36</f>
        <v>200000</v>
      </c>
      <c r="J49" s="280">
        <f>'3'!L36</f>
        <v>0</v>
      </c>
      <c r="K49" s="387">
        <f t="shared" si="40"/>
        <v>200000</v>
      </c>
      <c r="L49" s="280">
        <f>'3'!N36</f>
        <v>200000</v>
      </c>
      <c r="M49" s="280">
        <f>'3'!O36</f>
        <v>0</v>
      </c>
      <c r="N49" s="387">
        <f t="shared" si="41"/>
        <v>200000</v>
      </c>
      <c r="O49" s="207">
        <f t="shared" si="3"/>
        <v>100</v>
      </c>
    </row>
    <row r="50" spans="2:15" s="1" customFormat="1" ht="15" customHeight="1">
      <c r="B50" s="12"/>
      <c r="C50" s="219">
        <v>614100</v>
      </c>
      <c r="D50" s="298" t="s">
        <v>639</v>
      </c>
      <c r="E50" s="209" t="s">
        <v>554</v>
      </c>
      <c r="F50" s="278">
        <f>'16'!H33</f>
        <v>230000</v>
      </c>
      <c r="G50" s="278">
        <f>'16'!I33</f>
        <v>0</v>
      </c>
      <c r="H50" s="387">
        <f t="shared" si="39"/>
        <v>230000</v>
      </c>
      <c r="I50" s="278">
        <f>'16'!K33</f>
        <v>230000</v>
      </c>
      <c r="J50" s="278">
        <f>'16'!L33</f>
        <v>0</v>
      </c>
      <c r="K50" s="387">
        <f t="shared" si="40"/>
        <v>230000</v>
      </c>
      <c r="L50" s="278">
        <f>'16'!N33</f>
        <v>230000</v>
      </c>
      <c r="M50" s="278">
        <f>'16'!O33</f>
        <v>0</v>
      </c>
      <c r="N50" s="387">
        <f t="shared" si="41"/>
        <v>230000</v>
      </c>
      <c r="O50" s="207">
        <f t="shared" si="3"/>
        <v>100</v>
      </c>
    </row>
    <row r="51" spans="2:15" s="1" customFormat="1" ht="15" customHeight="1">
      <c r="B51" s="12"/>
      <c r="C51" s="222">
        <v>614100</v>
      </c>
      <c r="D51" s="301" t="s">
        <v>656</v>
      </c>
      <c r="E51" s="206" t="s">
        <v>555</v>
      </c>
      <c r="F51" s="278">
        <f>'17'!H29</f>
        <v>720000</v>
      </c>
      <c r="G51" s="278">
        <f>'17'!I29</f>
        <v>0</v>
      </c>
      <c r="H51" s="387">
        <f t="shared" si="39"/>
        <v>720000</v>
      </c>
      <c r="I51" s="278">
        <f>'17'!K29</f>
        <v>1044000</v>
      </c>
      <c r="J51" s="278">
        <f>'17'!L29</f>
        <v>0</v>
      </c>
      <c r="K51" s="387">
        <f t="shared" si="40"/>
        <v>1044000</v>
      </c>
      <c r="L51" s="278">
        <f>'17'!N29</f>
        <v>1044000</v>
      </c>
      <c r="M51" s="278">
        <f>'17'!O29</f>
        <v>0</v>
      </c>
      <c r="N51" s="387">
        <f t="shared" si="41"/>
        <v>1044000</v>
      </c>
      <c r="O51" s="207">
        <f t="shared" si="3"/>
        <v>100</v>
      </c>
    </row>
    <row r="52" spans="2:15" s="1" customFormat="1" ht="15" customHeight="1">
      <c r="B52" s="12"/>
      <c r="C52" s="219">
        <v>614100</v>
      </c>
      <c r="D52" s="302" t="s">
        <v>646</v>
      </c>
      <c r="E52" s="210" t="s">
        <v>556</v>
      </c>
      <c r="F52" s="278">
        <f>'18'!H30</f>
        <v>0</v>
      </c>
      <c r="G52" s="278">
        <f>'18'!I30</f>
        <v>180000</v>
      </c>
      <c r="H52" s="387">
        <f t="shared" si="39"/>
        <v>180000</v>
      </c>
      <c r="I52" s="278">
        <f>'18'!K30</f>
        <v>0</v>
      </c>
      <c r="J52" s="280">
        <f>'18'!L30</f>
        <v>180000</v>
      </c>
      <c r="K52" s="387">
        <f t="shared" si="40"/>
        <v>180000</v>
      </c>
      <c r="L52" s="278">
        <f>'18'!N30</f>
        <v>0</v>
      </c>
      <c r="M52" s="280">
        <f>'18'!O30</f>
        <v>180000</v>
      </c>
      <c r="N52" s="387">
        <f t="shared" si="41"/>
        <v>180000</v>
      </c>
      <c r="O52" s="207">
        <f t="shared" si="3"/>
        <v>100</v>
      </c>
    </row>
    <row r="53" spans="2:15" s="1" customFormat="1" ht="15" customHeight="1">
      <c r="B53" s="12"/>
      <c r="C53" s="219">
        <v>614100</v>
      </c>
      <c r="D53" s="302" t="s">
        <v>647</v>
      </c>
      <c r="E53" s="210" t="s">
        <v>557</v>
      </c>
      <c r="F53" s="280">
        <f>'18'!H31</f>
        <v>0</v>
      </c>
      <c r="G53" s="280">
        <f>'18'!I31</f>
        <v>0</v>
      </c>
      <c r="H53" s="387">
        <f t="shared" si="39"/>
        <v>0</v>
      </c>
      <c r="I53" s="280">
        <f>'18'!K31</f>
        <v>0</v>
      </c>
      <c r="J53" s="280">
        <f>'18'!L31</f>
        <v>0</v>
      </c>
      <c r="K53" s="387">
        <f t="shared" si="40"/>
        <v>0</v>
      </c>
      <c r="L53" s="280">
        <f>'18'!N31</f>
        <v>0</v>
      </c>
      <c r="M53" s="280">
        <f>'18'!O31</f>
        <v>0</v>
      </c>
      <c r="N53" s="387">
        <f t="shared" si="41"/>
        <v>0</v>
      </c>
      <c r="O53" s="207" t="str">
        <f t="shared" si="3"/>
        <v/>
      </c>
    </row>
    <row r="54" spans="2:15" s="1" customFormat="1" ht="15" customHeight="1">
      <c r="B54" s="12"/>
      <c r="C54" s="219">
        <v>614100</v>
      </c>
      <c r="D54" s="298" t="s">
        <v>649</v>
      </c>
      <c r="E54" s="208" t="s">
        <v>558</v>
      </c>
      <c r="F54" s="278">
        <f>'19'!H29</f>
        <v>0</v>
      </c>
      <c r="G54" s="278">
        <f>'19'!I29</f>
        <v>150000</v>
      </c>
      <c r="H54" s="387">
        <f t="shared" si="39"/>
        <v>150000</v>
      </c>
      <c r="I54" s="278">
        <f>'19'!K29</f>
        <v>0</v>
      </c>
      <c r="J54" s="280">
        <f>'19'!L29</f>
        <v>150000</v>
      </c>
      <c r="K54" s="387">
        <f t="shared" si="40"/>
        <v>150000</v>
      </c>
      <c r="L54" s="278">
        <f>'19'!N29</f>
        <v>0</v>
      </c>
      <c r="M54" s="280">
        <f>'19'!O29</f>
        <v>149614</v>
      </c>
      <c r="N54" s="387">
        <f t="shared" si="41"/>
        <v>149614</v>
      </c>
      <c r="O54" s="207">
        <f t="shared" si="3"/>
        <v>99.742666666666665</v>
      </c>
    </row>
    <row r="55" spans="2:15" s="1" customFormat="1" ht="24.75" customHeight="1">
      <c r="B55" s="12"/>
      <c r="C55" s="222">
        <v>614100</v>
      </c>
      <c r="D55" s="301" t="s">
        <v>653</v>
      </c>
      <c r="E55" s="211" t="s">
        <v>559</v>
      </c>
      <c r="F55" s="278">
        <f>'20'!H31</f>
        <v>129000</v>
      </c>
      <c r="G55" s="278">
        <f>'20'!I31</f>
        <v>0</v>
      </c>
      <c r="H55" s="387">
        <f t="shared" si="39"/>
        <v>129000</v>
      </c>
      <c r="I55" s="278">
        <f>'20'!K31</f>
        <v>129000</v>
      </c>
      <c r="J55" s="278">
        <f>'20'!L31</f>
        <v>0</v>
      </c>
      <c r="K55" s="387">
        <f t="shared" si="40"/>
        <v>129000</v>
      </c>
      <c r="L55" s="278">
        <f>'20'!N31</f>
        <v>128996</v>
      </c>
      <c r="M55" s="278">
        <f>'20'!O31</f>
        <v>0</v>
      </c>
      <c r="N55" s="387">
        <f t="shared" si="41"/>
        <v>128996</v>
      </c>
      <c r="O55" s="207">
        <f t="shared" si="3"/>
        <v>99.996899224806199</v>
      </c>
    </row>
    <row r="56" spans="2:15" s="1" customFormat="1" ht="15" customHeight="1">
      <c r="B56" s="12"/>
      <c r="C56" s="223" t="s">
        <v>108</v>
      </c>
      <c r="D56" s="303"/>
      <c r="E56" s="212" t="s">
        <v>560</v>
      </c>
      <c r="F56" s="280">
        <f>'20'!H32</f>
        <v>0</v>
      </c>
      <c r="G56" s="280">
        <f>'20'!I32</f>
        <v>0</v>
      </c>
      <c r="H56" s="387">
        <f t="shared" si="39"/>
        <v>0</v>
      </c>
      <c r="I56" s="280">
        <f>'20'!K32</f>
        <v>0</v>
      </c>
      <c r="J56" s="280">
        <f>'20'!L32</f>
        <v>0</v>
      </c>
      <c r="K56" s="387">
        <f t="shared" si="40"/>
        <v>0</v>
      </c>
      <c r="L56" s="280">
        <f>'20'!N32</f>
        <v>0</v>
      </c>
      <c r="M56" s="280">
        <f>'20'!O32</f>
        <v>0</v>
      </c>
      <c r="N56" s="387">
        <f t="shared" si="41"/>
        <v>0</v>
      </c>
      <c r="O56" s="207" t="str">
        <f t="shared" si="3"/>
        <v/>
      </c>
    </row>
    <row r="57" spans="2:15" s="259" customFormat="1" ht="15" customHeight="1">
      <c r="B57" s="265"/>
      <c r="C57" s="223" t="s">
        <v>108</v>
      </c>
      <c r="D57" s="303" t="s">
        <v>757</v>
      </c>
      <c r="E57" s="212" t="s">
        <v>669</v>
      </c>
      <c r="F57" s="280">
        <f>'20'!H33</f>
        <v>280000</v>
      </c>
      <c r="G57" s="280">
        <f>'20'!I33</f>
        <v>0</v>
      </c>
      <c r="H57" s="387">
        <f t="shared" si="39"/>
        <v>280000</v>
      </c>
      <c r="I57" s="280">
        <f>'20'!K33</f>
        <v>280000</v>
      </c>
      <c r="J57" s="280">
        <f>'20'!L33</f>
        <v>0</v>
      </c>
      <c r="K57" s="387">
        <f t="shared" si="40"/>
        <v>280000</v>
      </c>
      <c r="L57" s="280">
        <f>'20'!N33</f>
        <v>280000</v>
      </c>
      <c r="M57" s="280">
        <f>'20'!O33</f>
        <v>0</v>
      </c>
      <c r="N57" s="387">
        <f t="shared" si="41"/>
        <v>280000</v>
      </c>
      <c r="O57" s="279">
        <f t="shared" si="3"/>
        <v>100</v>
      </c>
    </row>
    <row r="58" spans="2:15" s="259" customFormat="1" ht="15" customHeight="1">
      <c r="B58" s="265"/>
      <c r="C58" s="223" t="s">
        <v>108</v>
      </c>
      <c r="D58" s="303" t="s">
        <v>758</v>
      </c>
      <c r="E58" s="212" t="s">
        <v>670</v>
      </c>
      <c r="F58" s="280">
        <f>'20'!H34</f>
        <v>70000</v>
      </c>
      <c r="G58" s="280">
        <f>'20'!I34</f>
        <v>0</v>
      </c>
      <c r="H58" s="387">
        <f t="shared" si="39"/>
        <v>70000</v>
      </c>
      <c r="I58" s="280">
        <f>'20'!K34</f>
        <v>70000</v>
      </c>
      <c r="J58" s="280">
        <f>'20'!L34</f>
        <v>0</v>
      </c>
      <c r="K58" s="387">
        <f t="shared" si="40"/>
        <v>70000</v>
      </c>
      <c r="L58" s="280">
        <f>'20'!N34</f>
        <v>70000</v>
      </c>
      <c r="M58" s="280">
        <f>'20'!O34</f>
        <v>0</v>
      </c>
      <c r="N58" s="387">
        <f t="shared" si="41"/>
        <v>70000</v>
      </c>
      <c r="O58" s="279">
        <f t="shared" si="3"/>
        <v>100</v>
      </c>
    </row>
    <row r="59" spans="2:15" s="1" customFormat="1" ht="15" customHeight="1">
      <c r="B59" s="12"/>
      <c r="C59" s="223" t="s">
        <v>108</v>
      </c>
      <c r="D59" s="303" t="s">
        <v>656</v>
      </c>
      <c r="E59" s="212" t="s">
        <v>561</v>
      </c>
      <c r="F59" s="280">
        <f>'20'!H35</f>
        <v>346500</v>
      </c>
      <c r="G59" s="280">
        <f>'20'!I35</f>
        <v>0</v>
      </c>
      <c r="H59" s="387">
        <f t="shared" si="39"/>
        <v>346500</v>
      </c>
      <c r="I59" s="280">
        <f>'20'!K35</f>
        <v>346500</v>
      </c>
      <c r="J59" s="280">
        <f>'20'!L35</f>
        <v>0</v>
      </c>
      <c r="K59" s="387">
        <f t="shared" si="40"/>
        <v>346500</v>
      </c>
      <c r="L59" s="280">
        <f>'20'!N35</f>
        <v>344897</v>
      </c>
      <c r="M59" s="280">
        <f>'20'!O35</f>
        <v>0</v>
      </c>
      <c r="N59" s="387">
        <f t="shared" si="41"/>
        <v>344897</v>
      </c>
      <c r="O59" s="207">
        <f t="shared" si="3"/>
        <v>99.537373737373741</v>
      </c>
    </row>
    <row r="60" spans="2:15" s="50" customFormat="1" ht="15" customHeight="1">
      <c r="B60" s="227"/>
      <c r="C60" s="229" t="s">
        <v>106</v>
      </c>
      <c r="D60" s="304"/>
      <c r="E60" s="230" t="s">
        <v>579</v>
      </c>
      <c r="F60" s="255">
        <f t="shared" ref="F60:G60" si="42">SUM(F61:F69)</f>
        <v>4788580</v>
      </c>
      <c r="G60" s="255">
        <f t="shared" si="42"/>
        <v>301820</v>
      </c>
      <c r="H60" s="364">
        <f t="shared" si="39"/>
        <v>5090400</v>
      </c>
      <c r="I60" s="255">
        <f t="shared" ref="I60:J60" si="43">SUM(I61:I69)</f>
        <v>4714580</v>
      </c>
      <c r="J60" s="255">
        <f t="shared" si="43"/>
        <v>301820</v>
      </c>
      <c r="K60" s="364">
        <f t="shared" si="40"/>
        <v>5016400</v>
      </c>
      <c r="L60" s="255">
        <f t="shared" ref="L60:M60" si="44">SUM(L61:L69)</f>
        <v>4708452</v>
      </c>
      <c r="M60" s="255">
        <f t="shared" si="44"/>
        <v>282854</v>
      </c>
      <c r="N60" s="364">
        <f t="shared" si="41"/>
        <v>4991306</v>
      </c>
      <c r="O60" s="86">
        <f t="shared" si="3"/>
        <v>99.499760784626417</v>
      </c>
    </row>
    <row r="61" spans="2:15" s="1" customFormat="1" ht="26.25" customHeight="1">
      <c r="B61" s="12"/>
      <c r="C61" s="223" t="s">
        <v>106</v>
      </c>
      <c r="D61" s="303" t="s">
        <v>626</v>
      </c>
      <c r="E61" s="213" t="s">
        <v>817</v>
      </c>
      <c r="F61" s="280">
        <f>'3'!H37</f>
        <v>185400</v>
      </c>
      <c r="G61" s="280">
        <f>'3'!I37</f>
        <v>0</v>
      </c>
      <c r="H61" s="387">
        <f t="shared" si="39"/>
        <v>185400</v>
      </c>
      <c r="I61" s="280">
        <f>'3'!K37</f>
        <v>185400</v>
      </c>
      <c r="J61" s="280">
        <f>'3'!L37</f>
        <v>0</v>
      </c>
      <c r="K61" s="387">
        <f t="shared" si="40"/>
        <v>185400</v>
      </c>
      <c r="L61" s="280">
        <f>'3'!N37</f>
        <v>185400</v>
      </c>
      <c r="M61" s="280">
        <f>'3'!O37</f>
        <v>0</v>
      </c>
      <c r="N61" s="387">
        <f t="shared" si="41"/>
        <v>185400</v>
      </c>
      <c r="O61" s="207">
        <f t="shared" si="3"/>
        <v>100</v>
      </c>
    </row>
    <row r="62" spans="2:15" s="1" customFormat="1" ht="15" customHeight="1">
      <c r="B62" s="12"/>
      <c r="C62" s="222">
        <v>614200</v>
      </c>
      <c r="D62" s="303" t="s">
        <v>635</v>
      </c>
      <c r="E62" s="209" t="s">
        <v>562</v>
      </c>
      <c r="F62" s="278">
        <f>'4'!H29</f>
        <v>20000</v>
      </c>
      <c r="G62" s="278">
        <f>'4'!I29</f>
        <v>0</v>
      </c>
      <c r="H62" s="387">
        <f t="shared" si="39"/>
        <v>20000</v>
      </c>
      <c r="I62" s="278">
        <f>'4'!K29</f>
        <v>20000</v>
      </c>
      <c r="J62" s="278">
        <f>'4'!L29</f>
        <v>0</v>
      </c>
      <c r="K62" s="387">
        <f t="shared" si="40"/>
        <v>20000</v>
      </c>
      <c r="L62" s="278">
        <f>'4'!N29</f>
        <v>20000</v>
      </c>
      <c r="M62" s="278">
        <f>'4'!O29</f>
        <v>0</v>
      </c>
      <c r="N62" s="387">
        <f t="shared" si="41"/>
        <v>20000</v>
      </c>
      <c r="O62" s="207">
        <f t="shared" si="3"/>
        <v>100</v>
      </c>
    </row>
    <row r="63" spans="2:15" s="1" customFormat="1" ht="15" customHeight="1">
      <c r="B63" s="12"/>
      <c r="C63" s="222" t="s">
        <v>106</v>
      </c>
      <c r="D63" s="303"/>
      <c r="E63" s="206" t="s">
        <v>563</v>
      </c>
      <c r="F63" s="278">
        <f>'17'!H30</f>
        <v>0</v>
      </c>
      <c r="G63" s="278">
        <f>'17'!I30</f>
        <v>0</v>
      </c>
      <c r="H63" s="387">
        <f t="shared" si="39"/>
        <v>0</v>
      </c>
      <c r="I63" s="278">
        <f>'17'!K30</f>
        <v>0</v>
      </c>
      <c r="J63" s="278">
        <f>'17'!L30</f>
        <v>0</v>
      </c>
      <c r="K63" s="387">
        <f t="shared" si="40"/>
        <v>0</v>
      </c>
      <c r="L63" s="278">
        <f>'17'!N30</f>
        <v>0</v>
      </c>
      <c r="M63" s="278">
        <f>'17'!O30</f>
        <v>0</v>
      </c>
      <c r="N63" s="387">
        <f t="shared" si="41"/>
        <v>0</v>
      </c>
      <c r="O63" s="207" t="str">
        <f t="shared" si="3"/>
        <v/>
      </c>
    </row>
    <row r="64" spans="2:15" s="259" customFormat="1" ht="15" customHeight="1">
      <c r="B64" s="265"/>
      <c r="C64" s="222" t="s">
        <v>106</v>
      </c>
      <c r="D64" s="303" t="s">
        <v>759</v>
      </c>
      <c r="E64" s="277" t="s">
        <v>667</v>
      </c>
      <c r="F64" s="278">
        <f>'17'!H31</f>
        <v>60000</v>
      </c>
      <c r="G64" s="278">
        <f>'17'!I31</f>
        <v>0</v>
      </c>
      <c r="H64" s="387">
        <f t="shared" si="39"/>
        <v>60000</v>
      </c>
      <c r="I64" s="278">
        <f>'17'!K31</f>
        <v>60000</v>
      </c>
      <c r="J64" s="278">
        <f>'17'!L31</f>
        <v>0</v>
      </c>
      <c r="K64" s="387">
        <f t="shared" si="40"/>
        <v>60000</v>
      </c>
      <c r="L64" s="278">
        <f>'17'!N31</f>
        <v>60000</v>
      </c>
      <c r="M64" s="278">
        <f>'17'!O31</f>
        <v>0</v>
      </c>
      <c r="N64" s="387">
        <f t="shared" si="41"/>
        <v>60000</v>
      </c>
      <c r="O64" s="279">
        <f t="shared" si="3"/>
        <v>100</v>
      </c>
    </row>
    <row r="65" spans="2:15" s="259" customFormat="1" ht="15" customHeight="1">
      <c r="B65" s="265"/>
      <c r="C65" s="222" t="s">
        <v>106</v>
      </c>
      <c r="D65" s="303" t="s">
        <v>760</v>
      </c>
      <c r="E65" s="277" t="s">
        <v>668</v>
      </c>
      <c r="F65" s="278">
        <f>'17'!H32</f>
        <v>3258180</v>
      </c>
      <c r="G65" s="278">
        <f>'17'!I32</f>
        <v>261820</v>
      </c>
      <c r="H65" s="387">
        <f t="shared" si="39"/>
        <v>3520000</v>
      </c>
      <c r="I65" s="278">
        <f>'17'!K32</f>
        <v>3184180</v>
      </c>
      <c r="J65" s="280">
        <f>'17'!L32</f>
        <v>261820</v>
      </c>
      <c r="K65" s="387">
        <f t="shared" si="40"/>
        <v>3446000</v>
      </c>
      <c r="L65" s="278">
        <f>'17'!N32</f>
        <v>3184517</v>
      </c>
      <c r="M65" s="280">
        <f>'17'!O32</f>
        <v>260510</v>
      </c>
      <c r="N65" s="387">
        <f t="shared" si="41"/>
        <v>3445027</v>
      </c>
      <c r="O65" s="279">
        <f t="shared" si="3"/>
        <v>99.971764364480549</v>
      </c>
    </row>
    <row r="66" spans="2:15" s="1" customFormat="1" ht="15" customHeight="1">
      <c r="B66" s="12"/>
      <c r="C66" s="222" t="s">
        <v>106</v>
      </c>
      <c r="D66" s="301" t="s">
        <v>657</v>
      </c>
      <c r="E66" s="209" t="s">
        <v>564</v>
      </c>
      <c r="F66" s="278">
        <f>'20'!H36</f>
        <v>150000</v>
      </c>
      <c r="G66" s="278">
        <f>'20'!I36</f>
        <v>0</v>
      </c>
      <c r="H66" s="387">
        <f t="shared" si="39"/>
        <v>150000</v>
      </c>
      <c r="I66" s="278">
        <f>'20'!K36</f>
        <v>150000</v>
      </c>
      <c r="J66" s="278">
        <f>'20'!L36</f>
        <v>0</v>
      </c>
      <c r="K66" s="387">
        <f t="shared" si="40"/>
        <v>150000</v>
      </c>
      <c r="L66" s="278">
        <f>'20'!N36</f>
        <v>143700</v>
      </c>
      <c r="M66" s="278">
        <f>'20'!O36</f>
        <v>0</v>
      </c>
      <c r="N66" s="387">
        <f t="shared" si="41"/>
        <v>143700</v>
      </c>
      <c r="O66" s="207">
        <f t="shared" si="3"/>
        <v>95.8</v>
      </c>
    </row>
    <row r="67" spans="2:15" s="1" customFormat="1" ht="24.75" customHeight="1">
      <c r="B67" s="12"/>
      <c r="C67" s="222" t="s">
        <v>106</v>
      </c>
      <c r="D67" s="301" t="s">
        <v>658</v>
      </c>
      <c r="E67" s="214" t="s">
        <v>815</v>
      </c>
      <c r="F67" s="278">
        <f>'20'!H37</f>
        <v>15000</v>
      </c>
      <c r="G67" s="278">
        <f>'20'!I37</f>
        <v>0</v>
      </c>
      <c r="H67" s="387">
        <f t="shared" si="39"/>
        <v>15000</v>
      </c>
      <c r="I67" s="278">
        <f>'20'!K37</f>
        <v>15000</v>
      </c>
      <c r="J67" s="278">
        <f>'20'!L37</f>
        <v>0</v>
      </c>
      <c r="K67" s="387">
        <f t="shared" si="40"/>
        <v>15000</v>
      </c>
      <c r="L67" s="278">
        <f>'20'!N37</f>
        <v>15000</v>
      </c>
      <c r="M67" s="278">
        <f>'20'!O37</f>
        <v>0</v>
      </c>
      <c r="N67" s="387">
        <f t="shared" si="41"/>
        <v>15000</v>
      </c>
      <c r="O67" s="207">
        <f t="shared" si="3"/>
        <v>100</v>
      </c>
    </row>
    <row r="68" spans="2:15" s="1" customFormat="1" ht="15" customHeight="1">
      <c r="B68" s="12"/>
      <c r="C68" s="222">
        <v>614200</v>
      </c>
      <c r="D68" s="301" t="s">
        <v>662</v>
      </c>
      <c r="E68" s="209" t="s">
        <v>565</v>
      </c>
      <c r="F68" s="278">
        <f>'31'!H29</f>
        <v>1100000</v>
      </c>
      <c r="G68" s="278">
        <f>'31'!I29</f>
        <v>0</v>
      </c>
      <c r="H68" s="387">
        <f t="shared" si="39"/>
        <v>1100000</v>
      </c>
      <c r="I68" s="278">
        <f>'31'!K29</f>
        <v>1100000</v>
      </c>
      <c r="J68" s="278">
        <f>'31'!L29</f>
        <v>0</v>
      </c>
      <c r="K68" s="387">
        <f t="shared" si="40"/>
        <v>1100000</v>
      </c>
      <c r="L68" s="278">
        <f>'31'!N29</f>
        <v>1099835</v>
      </c>
      <c r="M68" s="278">
        <f>'31'!O29</f>
        <v>0</v>
      </c>
      <c r="N68" s="387">
        <f t="shared" si="41"/>
        <v>1099835</v>
      </c>
      <c r="O68" s="207">
        <f t="shared" si="3"/>
        <v>99.984999999999999</v>
      </c>
    </row>
    <row r="69" spans="2:15" s="1" customFormat="1" ht="15" customHeight="1">
      <c r="B69" s="12"/>
      <c r="C69" s="222" t="s">
        <v>106</v>
      </c>
      <c r="D69" s="301" t="s">
        <v>663</v>
      </c>
      <c r="E69" s="206" t="s">
        <v>566</v>
      </c>
      <c r="F69" s="278">
        <f>'33'!H29</f>
        <v>0</v>
      </c>
      <c r="G69" s="278">
        <f>'33'!I29</f>
        <v>40000</v>
      </c>
      <c r="H69" s="387">
        <f t="shared" si="39"/>
        <v>40000</v>
      </c>
      <c r="I69" s="278">
        <f>'33'!K29</f>
        <v>0</v>
      </c>
      <c r="J69" s="280">
        <f>'33'!L29</f>
        <v>40000</v>
      </c>
      <c r="K69" s="387">
        <f t="shared" si="40"/>
        <v>40000</v>
      </c>
      <c r="L69" s="278">
        <f>'33'!N29</f>
        <v>0</v>
      </c>
      <c r="M69" s="280">
        <f>'33'!O29</f>
        <v>22344</v>
      </c>
      <c r="N69" s="387">
        <f t="shared" si="41"/>
        <v>22344</v>
      </c>
      <c r="O69" s="207">
        <f t="shared" si="3"/>
        <v>55.86</v>
      </c>
    </row>
    <row r="70" spans="2:15" s="50" customFormat="1" ht="15" customHeight="1">
      <c r="B70" s="227"/>
      <c r="C70" s="231" t="s">
        <v>107</v>
      </c>
      <c r="D70" s="305"/>
      <c r="E70" s="215" t="s">
        <v>580</v>
      </c>
      <c r="F70" s="254">
        <f t="shared" ref="F70:G70" si="45">SUM(F71:F81)</f>
        <v>665000</v>
      </c>
      <c r="G70" s="254">
        <f t="shared" si="45"/>
        <v>0</v>
      </c>
      <c r="H70" s="364">
        <f t="shared" si="39"/>
        <v>665000</v>
      </c>
      <c r="I70" s="254">
        <f t="shared" ref="I70:J70" si="46">SUM(I71:I81)</f>
        <v>665000</v>
      </c>
      <c r="J70" s="254">
        <f t="shared" si="46"/>
        <v>0</v>
      </c>
      <c r="K70" s="364">
        <f t="shared" si="40"/>
        <v>665000</v>
      </c>
      <c r="L70" s="254">
        <f t="shared" ref="L70:M70" si="47">SUM(L71:L81)</f>
        <v>665000</v>
      </c>
      <c r="M70" s="254">
        <f t="shared" si="47"/>
        <v>0</v>
      </c>
      <c r="N70" s="364">
        <f t="shared" si="41"/>
        <v>665000</v>
      </c>
      <c r="O70" s="86">
        <f t="shared" si="3"/>
        <v>100</v>
      </c>
    </row>
    <row r="71" spans="2:15" s="1" customFormat="1" ht="15" customHeight="1">
      <c r="B71" s="12"/>
      <c r="C71" s="222" t="s">
        <v>107</v>
      </c>
      <c r="D71" s="301" t="s">
        <v>634</v>
      </c>
      <c r="E71" s="209" t="s">
        <v>567</v>
      </c>
      <c r="F71" s="278">
        <f>'3'!H45</f>
        <v>160000</v>
      </c>
      <c r="G71" s="278">
        <f>'3'!I45</f>
        <v>0</v>
      </c>
      <c r="H71" s="387">
        <f t="shared" si="39"/>
        <v>160000</v>
      </c>
      <c r="I71" s="278">
        <f>'3'!K45</f>
        <v>160000</v>
      </c>
      <c r="J71" s="278">
        <f>'3'!L45</f>
        <v>0</v>
      </c>
      <c r="K71" s="387">
        <f t="shared" si="40"/>
        <v>160000</v>
      </c>
      <c r="L71" s="278">
        <f>'3'!N45</f>
        <v>160000</v>
      </c>
      <c r="M71" s="278">
        <f>'3'!O45</f>
        <v>0</v>
      </c>
      <c r="N71" s="387">
        <f t="shared" si="41"/>
        <v>160000</v>
      </c>
      <c r="O71" s="207">
        <f t="shared" si="3"/>
        <v>100</v>
      </c>
    </row>
    <row r="72" spans="2:15" s="1" customFormat="1" ht="15" customHeight="1">
      <c r="B72" s="12"/>
      <c r="C72" s="222" t="s">
        <v>107</v>
      </c>
      <c r="D72" s="301" t="s">
        <v>627</v>
      </c>
      <c r="E72" s="208" t="s">
        <v>818</v>
      </c>
      <c r="F72" s="278">
        <f>'3'!H38</f>
        <v>70000</v>
      </c>
      <c r="G72" s="278">
        <f>'3'!I38</f>
        <v>0</v>
      </c>
      <c r="H72" s="387">
        <f t="shared" si="39"/>
        <v>70000</v>
      </c>
      <c r="I72" s="278">
        <f>'3'!K38</f>
        <v>70000</v>
      </c>
      <c r="J72" s="278">
        <f>'3'!L38</f>
        <v>0</v>
      </c>
      <c r="K72" s="387">
        <f t="shared" si="40"/>
        <v>70000</v>
      </c>
      <c r="L72" s="278">
        <f>'3'!N38</f>
        <v>70000</v>
      </c>
      <c r="M72" s="278">
        <f>'3'!O38</f>
        <v>0</v>
      </c>
      <c r="N72" s="387">
        <f t="shared" si="41"/>
        <v>70000</v>
      </c>
      <c r="O72" s="207">
        <f t="shared" ref="O72:O112" si="48">IF(K72=0,"",N72/K72*100)</f>
        <v>100</v>
      </c>
    </row>
    <row r="73" spans="2:15" ht="15" customHeight="1">
      <c r="B73" s="10"/>
      <c r="C73" s="222" t="s">
        <v>107</v>
      </c>
      <c r="D73" s="301" t="s">
        <v>628</v>
      </c>
      <c r="E73" s="208" t="s">
        <v>568</v>
      </c>
      <c r="F73" s="280">
        <f>'3'!H39</f>
        <v>35000</v>
      </c>
      <c r="G73" s="280">
        <f>'3'!I39</f>
        <v>0</v>
      </c>
      <c r="H73" s="387">
        <f t="shared" si="39"/>
        <v>35000</v>
      </c>
      <c r="I73" s="280">
        <f>'3'!K39</f>
        <v>35000</v>
      </c>
      <c r="J73" s="280">
        <f>'3'!L39</f>
        <v>0</v>
      </c>
      <c r="K73" s="387">
        <f t="shared" si="40"/>
        <v>35000</v>
      </c>
      <c r="L73" s="280">
        <f>'3'!N39</f>
        <v>35000</v>
      </c>
      <c r="M73" s="280">
        <f>'3'!O39</f>
        <v>0</v>
      </c>
      <c r="N73" s="387">
        <f t="shared" si="41"/>
        <v>35000</v>
      </c>
      <c r="O73" s="207">
        <f t="shared" si="48"/>
        <v>100</v>
      </c>
    </row>
    <row r="74" spans="2:15" s="1" customFormat="1" ht="15" customHeight="1">
      <c r="B74" s="12"/>
      <c r="C74" s="223" t="s">
        <v>107</v>
      </c>
      <c r="D74" s="303" t="s">
        <v>629</v>
      </c>
      <c r="E74" s="208" t="s">
        <v>569</v>
      </c>
      <c r="F74" s="280">
        <f>'3'!H40</f>
        <v>40000</v>
      </c>
      <c r="G74" s="280">
        <f>'3'!I40</f>
        <v>0</v>
      </c>
      <c r="H74" s="387">
        <f t="shared" si="39"/>
        <v>40000</v>
      </c>
      <c r="I74" s="280">
        <f>'3'!K40</f>
        <v>40000</v>
      </c>
      <c r="J74" s="280">
        <f>'3'!L40</f>
        <v>0</v>
      </c>
      <c r="K74" s="387">
        <f t="shared" si="40"/>
        <v>40000</v>
      </c>
      <c r="L74" s="280">
        <f>'3'!N40</f>
        <v>40000</v>
      </c>
      <c r="M74" s="280">
        <f>'3'!O40</f>
        <v>0</v>
      </c>
      <c r="N74" s="387">
        <f t="shared" si="41"/>
        <v>40000</v>
      </c>
      <c r="O74" s="207">
        <f t="shared" si="48"/>
        <v>100</v>
      </c>
    </row>
    <row r="75" spans="2:15" s="1" customFormat="1" ht="25.5" customHeight="1">
      <c r="B75" s="20"/>
      <c r="C75" s="223" t="s">
        <v>107</v>
      </c>
      <c r="D75" s="303" t="s">
        <v>630</v>
      </c>
      <c r="E75" s="213" t="s">
        <v>607</v>
      </c>
      <c r="F75" s="280">
        <f>'3'!H41</f>
        <v>40000</v>
      </c>
      <c r="G75" s="280">
        <f>'3'!I41</f>
        <v>0</v>
      </c>
      <c r="H75" s="387">
        <f t="shared" si="39"/>
        <v>40000</v>
      </c>
      <c r="I75" s="280">
        <f>'3'!K41</f>
        <v>40000</v>
      </c>
      <c r="J75" s="280">
        <f>'3'!L41</f>
        <v>0</v>
      </c>
      <c r="K75" s="387">
        <f t="shared" si="40"/>
        <v>40000</v>
      </c>
      <c r="L75" s="280">
        <f>'3'!N41</f>
        <v>40000</v>
      </c>
      <c r="M75" s="280">
        <f>'3'!O41</f>
        <v>0</v>
      </c>
      <c r="N75" s="387">
        <f t="shared" si="41"/>
        <v>40000</v>
      </c>
      <c r="O75" s="207">
        <f t="shared" si="48"/>
        <v>100</v>
      </c>
    </row>
    <row r="76" spans="2:15" s="1" customFormat="1" ht="26.25" customHeight="1">
      <c r="B76" s="20"/>
      <c r="C76" s="223" t="s">
        <v>107</v>
      </c>
      <c r="D76" s="303" t="s">
        <v>631</v>
      </c>
      <c r="E76" s="213" t="s">
        <v>816</v>
      </c>
      <c r="F76" s="280">
        <f>'3'!H42</f>
        <v>15000</v>
      </c>
      <c r="G76" s="280">
        <f>'3'!I42</f>
        <v>0</v>
      </c>
      <c r="H76" s="387">
        <f t="shared" si="39"/>
        <v>15000</v>
      </c>
      <c r="I76" s="280">
        <f>'3'!K42</f>
        <v>15000</v>
      </c>
      <c r="J76" s="280">
        <f>'3'!L42</f>
        <v>0</v>
      </c>
      <c r="K76" s="387">
        <f t="shared" si="40"/>
        <v>15000</v>
      </c>
      <c r="L76" s="280">
        <f>'3'!N42</f>
        <v>15000</v>
      </c>
      <c r="M76" s="280">
        <f>'3'!O42</f>
        <v>0</v>
      </c>
      <c r="N76" s="387">
        <f t="shared" si="41"/>
        <v>15000</v>
      </c>
      <c r="O76" s="207">
        <f t="shared" si="48"/>
        <v>100</v>
      </c>
    </row>
    <row r="77" spans="2:15" s="1" customFormat="1" ht="15" customHeight="1">
      <c r="B77" s="20"/>
      <c r="C77" s="223" t="s">
        <v>107</v>
      </c>
      <c r="D77" s="303" t="s">
        <v>632</v>
      </c>
      <c r="E77" s="208" t="s">
        <v>570</v>
      </c>
      <c r="F77" s="280">
        <f>'3'!H43</f>
        <v>30000</v>
      </c>
      <c r="G77" s="280">
        <f>'3'!I43</f>
        <v>0</v>
      </c>
      <c r="H77" s="387">
        <f t="shared" si="39"/>
        <v>30000</v>
      </c>
      <c r="I77" s="280">
        <f>'3'!K43</f>
        <v>30000</v>
      </c>
      <c r="J77" s="280">
        <f>'3'!L43</f>
        <v>0</v>
      </c>
      <c r="K77" s="387">
        <f t="shared" si="40"/>
        <v>30000</v>
      </c>
      <c r="L77" s="280">
        <f>'3'!N43</f>
        <v>30000</v>
      </c>
      <c r="M77" s="280">
        <f>'3'!O43</f>
        <v>0</v>
      </c>
      <c r="N77" s="387">
        <f t="shared" si="41"/>
        <v>30000</v>
      </c>
      <c r="O77" s="207">
        <f t="shared" si="48"/>
        <v>100</v>
      </c>
    </row>
    <row r="78" spans="2:15" s="1" customFormat="1" ht="15" customHeight="1">
      <c r="B78" s="20"/>
      <c r="C78" s="223" t="s">
        <v>107</v>
      </c>
      <c r="D78" s="303" t="s">
        <v>633</v>
      </c>
      <c r="E78" s="208" t="s">
        <v>605</v>
      </c>
      <c r="F78" s="280">
        <f>'3'!H44</f>
        <v>15000</v>
      </c>
      <c r="G78" s="280">
        <f>'3'!I44</f>
        <v>0</v>
      </c>
      <c r="H78" s="387">
        <f t="shared" si="39"/>
        <v>15000</v>
      </c>
      <c r="I78" s="280">
        <f>'3'!K44</f>
        <v>15000</v>
      </c>
      <c r="J78" s="280">
        <f>'3'!L44</f>
        <v>0</v>
      </c>
      <c r="K78" s="387">
        <f t="shared" si="40"/>
        <v>15000</v>
      </c>
      <c r="L78" s="280">
        <f>'3'!N44</f>
        <v>15000</v>
      </c>
      <c r="M78" s="280">
        <f>'3'!O44</f>
        <v>0</v>
      </c>
      <c r="N78" s="387">
        <f t="shared" si="41"/>
        <v>15000</v>
      </c>
      <c r="O78" s="207">
        <f t="shared" si="48"/>
        <v>100</v>
      </c>
    </row>
    <row r="79" spans="2:15" ht="15" customHeight="1" thickBot="1">
      <c r="B79" s="15"/>
      <c r="C79" s="223" t="s">
        <v>107</v>
      </c>
      <c r="D79" s="303" t="s">
        <v>659</v>
      </c>
      <c r="E79" s="212" t="s">
        <v>571</v>
      </c>
      <c r="F79" s="280">
        <f>'20'!H38</f>
        <v>40000</v>
      </c>
      <c r="G79" s="280">
        <f>'20'!I38</f>
        <v>0</v>
      </c>
      <c r="H79" s="387">
        <f t="shared" si="39"/>
        <v>40000</v>
      </c>
      <c r="I79" s="280">
        <f>'20'!K38</f>
        <v>40000</v>
      </c>
      <c r="J79" s="280">
        <f>'20'!L38</f>
        <v>0</v>
      </c>
      <c r="K79" s="387">
        <f t="shared" si="40"/>
        <v>40000</v>
      </c>
      <c r="L79" s="280">
        <f>'20'!N38</f>
        <v>40000</v>
      </c>
      <c r="M79" s="280">
        <f>'20'!O38</f>
        <v>0</v>
      </c>
      <c r="N79" s="387">
        <f t="shared" si="41"/>
        <v>40000</v>
      </c>
      <c r="O79" s="207">
        <f t="shared" si="48"/>
        <v>100</v>
      </c>
    </row>
    <row r="80" spans="2:15" ht="15" customHeight="1">
      <c r="C80" s="223" t="s">
        <v>107</v>
      </c>
      <c r="D80" s="303" t="s">
        <v>660</v>
      </c>
      <c r="E80" s="212" t="s">
        <v>572</v>
      </c>
      <c r="F80" s="280">
        <f>'20'!H39</f>
        <v>220000</v>
      </c>
      <c r="G80" s="280">
        <f>'20'!I39</f>
        <v>0</v>
      </c>
      <c r="H80" s="387">
        <f t="shared" si="39"/>
        <v>220000</v>
      </c>
      <c r="I80" s="280">
        <f>'20'!K39</f>
        <v>220000</v>
      </c>
      <c r="J80" s="280">
        <f>'20'!L39</f>
        <v>0</v>
      </c>
      <c r="K80" s="387">
        <f t="shared" si="40"/>
        <v>220000</v>
      </c>
      <c r="L80" s="280">
        <f>'20'!N39</f>
        <v>220000</v>
      </c>
      <c r="M80" s="280">
        <f>'20'!O39</f>
        <v>0</v>
      </c>
      <c r="N80" s="387">
        <f t="shared" si="41"/>
        <v>220000</v>
      </c>
      <c r="O80" s="207">
        <f t="shared" si="48"/>
        <v>100</v>
      </c>
    </row>
    <row r="81" spans="3:17" ht="15" customHeight="1">
      <c r="C81" s="223" t="s">
        <v>107</v>
      </c>
      <c r="D81" s="303" t="s">
        <v>664</v>
      </c>
      <c r="E81" s="212" t="s">
        <v>819</v>
      </c>
      <c r="F81" s="280">
        <f>'33'!H30</f>
        <v>0</v>
      </c>
      <c r="G81" s="280">
        <f>'33'!I30</f>
        <v>0</v>
      </c>
      <c r="H81" s="387">
        <f t="shared" si="39"/>
        <v>0</v>
      </c>
      <c r="I81" s="280">
        <f>'33'!K30</f>
        <v>0</v>
      </c>
      <c r="J81" s="280">
        <f>'33'!L30</f>
        <v>0</v>
      </c>
      <c r="K81" s="387">
        <f t="shared" si="40"/>
        <v>0</v>
      </c>
      <c r="L81" s="280">
        <f>'33'!N30</f>
        <v>0</v>
      </c>
      <c r="M81" s="280">
        <f>'33'!O30</f>
        <v>0</v>
      </c>
      <c r="N81" s="387">
        <f t="shared" si="41"/>
        <v>0</v>
      </c>
      <c r="O81" s="207" t="str">
        <f t="shared" si="48"/>
        <v/>
      </c>
    </row>
    <row r="82" spans="3:17" s="50" customFormat="1" ht="15" customHeight="1">
      <c r="C82" s="229" t="s">
        <v>206</v>
      </c>
      <c r="D82" s="304"/>
      <c r="E82" s="216" t="s">
        <v>581</v>
      </c>
      <c r="F82" s="255">
        <f t="shared" ref="F82:G82" si="49">SUM(F83:F86)</f>
        <v>2336320</v>
      </c>
      <c r="G82" s="255">
        <f t="shared" si="49"/>
        <v>533680</v>
      </c>
      <c r="H82" s="364">
        <f t="shared" si="39"/>
        <v>2870000</v>
      </c>
      <c r="I82" s="255">
        <f t="shared" ref="I82:J82" si="50">SUM(I83:I86)</f>
        <v>2336320</v>
      </c>
      <c r="J82" s="255">
        <f t="shared" si="50"/>
        <v>533680</v>
      </c>
      <c r="K82" s="364">
        <f t="shared" si="40"/>
        <v>2870000</v>
      </c>
      <c r="L82" s="255">
        <f t="shared" ref="L82:M82" si="51">SUM(L83:L86)</f>
        <v>2416619</v>
      </c>
      <c r="M82" s="255">
        <f t="shared" si="51"/>
        <v>446896</v>
      </c>
      <c r="N82" s="364">
        <f t="shared" si="41"/>
        <v>2863515</v>
      </c>
      <c r="O82" s="86">
        <f t="shared" si="48"/>
        <v>99.774041811846686</v>
      </c>
    </row>
    <row r="83" spans="3:17" ht="15" customHeight="1">
      <c r="C83" s="223" t="s">
        <v>206</v>
      </c>
      <c r="D83" s="303" t="s">
        <v>637</v>
      </c>
      <c r="E83" s="212" t="s">
        <v>611</v>
      </c>
      <c r="F83" s="280">
        <f>'15'!H30</f>
        <v>1150000</v>
      </c>
      <c r="G83" s="280">
        <f>'15'!I30</f>
        <v>0</v>
      </c>
      <c r="H83" s="387">
        <f t="shared" si="39"/>
        <v>1150000</v>
      </c>
      <c r="I83" s="280">
        <f>'15'!K30</f>
        <v>1150000</v>
      </c>
      <c r="J83" s="280">
        <f>'15'!L30</f>
        <v>0</v>
      </c>
      <c r="K83" s="387">
        <f t="shared" si="40"/>
        <v>1150000</v>
      </c>
      <c r="L83" s="280">
        <f>'15'!N30</f>
        <v>1148185</v>
      </c>
      <c r="M83" s="280">
        <f>'15'!O30</f>
        <v>0</v>
      </c>
      <c r="N83" s="387">
        <f t="shared" si="41"/>
        <v>1148185</v>
      </c>
      <c r="O83" s="207">
        <f t="shared" si="48"/>
        <v>99.842173913043482</v>
      </c>
    </row>
    <row r="84" spans="3:17" ht="15" customHeight="1">
      <c r="C84" s="222" t="s">
        <v>206</v>
      </c>
      <c r="D84" s="301" t="s">
        <v>648</v>
      </c>
      <c r="E84" s="209" t="s">
        <v>573</v>
      </c>
      <c r="F84" s="278">
        <f>'19'!H30</f>
        <v>1100000</v>
      </c>
      <c r="G84" s="278">
        <f>'19'!I30</f>
        <v>0</v>
      </c>
      <c r="H84" s="387">
        <f t="shared" si="39"/>
        <v>1100000</v>
      </c>
      <c r="I84" s="278">
        <f>'19'!K30</f>
        <v>1100000</v>
      </c>
      <c r="J84" s="278">
        <f>'19'!L30</f>
        <v>0</v>
      </c>
      <c r="K84" s="387">
        <f t="shared" si="40"/>
        <v>1100000</v>
      </c>
      <c r="L84" s="278">
        <f>'19'!N30</f>
        <v>1099800</v>
      </c>
      <c r="M84" s="278">
        <f>'19'!O30</f>
        <v>0</v>
      </c>
      <c r="N84" s="387">
        <f t="shared" si="41"/>
        <v>1099800</v>
      </c>
      <c r="O84" s="207">
        <f t="shared" si="48"/>
        <v>99.981818181818184</v>
      </c>
    </row>
    <row r="85" spans="3:17" ht="15" customHeight="1">
      <c r="C85" s="222" t="s">
        <v>206</v>
      </c>
      <c r="D85" s="301" t="s">
        <v>650</v>
      </c>
      <c r="E85" s="209" t="s">
        <v>574</v>
      </c>
      <c r="F85" s="278">
        <f>'19'!H31</f>
        <v>60180</v>
      </c>
      <c r="G85" s="278">
        <f>'19'!I31</f>
        <v>339820</v>
      </c>
      <c r="H85" s="387">
        <f t="shared" si="39"/>
        <v>400000</v>
      </c>
      <c r="I85" s="278">
        <f>'19'!K31</f>
        <v>60180</v>
      </c>
      <c r="J85" s="280">
        <f>'19'!L31</f>
        <v>339820</v>
      </c>
      <c r="K85" s="387">
        <f t="shared" si="40"/>
        <v>400000</v>
      </c>
      <c r="L85" s="278">
        <f>'19'!N31</f>
        <v>168634</v>
      </c>
      <c r="M85" s="280">
        <f>'19'!O31</f>
        <v>228848</v>
      </c>
      <c r="N85" s="387">
        <f t="shared" si="41"/>
        <v>397482</v>
      </c>
      <c r="O85" s="207">
        <f t="shared" si="48"/>
        <v>99.370499999999993</v>
      </c>
    </row>
    <row r="86" spans="3:17" ht="15" customHeight="1">
      <c r="C86" s="222" t="s">
        <v>206</v>
      </c>
      <c r="D86" s="301" t="s">
        <v>651</v>
      </c>
      <c r="E86" s="209" t="s">
        <v>575</v>
      </c>
      <c r="F86" s="278">
        <f>'19'!H32</f>
        <v>26140</v>
      </c>
      <c r="G86" s="278">
        <f>'19'!I32</f>
        <v>193860</v>
      </c>
      <c r="H86" s="387">
        <f t="shared" si="39"/>
        <v>220000</v>
      </c>
      <c r="I86" s="278">
        <f>'19'!K32</f>
        <v>26140</v>
      </c>
      <c r="J86" s="278">
        <f>'19'!L32</f>
        <v>193860</v>
      </c>
      <c r="K86" s="387">
        <f t="shared" si="40"/>
        <v>220000</v>
      </c>
      <c r="L86" s="278">
        <f>'19'!N32</f>
        <v>0</v>
      </c>
      <c r="M86" s="278">
        <f>'19'!O32</f>
        <v>218048</v>
      </c>
      <c r="N86" s="387">
        <f t="shared" si="41"/>
        <v>218048</v>
      </c>
      <c r="O86" s="207">
        <f t="shared" si="48"/>
        <v>99.11272727272727</v>
      </c>
    </row>
    <row r="87" spans="3:17" s="50" customFormat="1" ht="15" customHeight="1">
      <c r="C87" s="231">
        <v>614800</v>
      </c>
      <c r="D87" s="305"/>
      <c r="E87" s="215" t="s">
        <v>582</v>
      </c>
      <c r="F87" s="254">
        <f t="shared" ref="F87:G87" si="52">SUM(F88:F89)</f>
        <v>108300</v>
      </c>
      <c r="G87" s="254">
        <f t="shared" si="52"/>
        <v>0</v>
      </c>
      <c r="H87" s="364">
        <f t="shared" si="39"/>
        <v>108300</v>
      </c>
      <c r="I87" s="254">
        <f t="shared" ref="I87:J87" si="53">SUM(I88:I89)</f>
        <v>108300</v>
      </c>
      <c r="J87" s="254">
        <f t="shared" si="53"/>
        <v>0</v>
      </c>
      <c r="K87" s="364">
        <f t="shared" si="40"/>
        <v>108300</v>
      </c>
      <c r="L87" s="254">
        <f t="shared" ref="L87:M87" si="54">SUM(L88:L89)</f>
        <v>106894</v>
      </c>
      <c r="M87" s="254">
        <f t="shared" si="54"/>
        <v>0</v>
      </c>
      <c r="N87" s="364">
        <f t="shared" si="41"/>
        <v>106894</v>
      </c>
      <c r="O87" s="86">
        <f t="shared" si="48"/>
        <v>98.701754385964918</v>
      </c>
    </row>
    <row r="88" spans="3:17" ht="15" customHeight="1">
      <c r="C88" s="222">
        <v>614800</v>
      </c>
      <c r="D88" s="301" t="s">
        <v>640</v>
      </c>
      <c r="E88" s="209" t="s">
        <v>576</v>
      </c>
      <c r="F88" s="278">
        <f>'16'!H34</f>
        <v>68000</v>
      </c>
      <c r="G88" s="278">
        <f>'16'!I34</f>
        <v>0</v>
      </c>
      <c r="H88" s="387">
        <f t="shared" si="39"/>
        <v>68000</v>
      </c>
      <c r="I88" s="278">
        <f>'16'!K34</f>
        <v>68000</v>
      </c>
      <c r="J88" s="278">
        <f>'16'!L34</f>
        <v>0</v>
      </c>
      <c r="K88" s="387">
        <f t="shared" si="40"/>
        <v>68000</v>
      </c>
      <c r="L88" s="278">
        <f>'16'!N34</f>
        <v>66603</v>
      </c>
      <c r="M88" s="278">
        <f>'16'!O34</f>
        <v>0</v>
      </c>
      <c r="N88" s="387">
        <f t="shared" si="41"/>
        <v>66603</v>
      </c>
      <c r="O88" s="207">
        <f t="shared" si="48"/>
        <v>97.945588235294125</v>
      </c>
    </row>
    <row r="89" spans="3:17" ht="27" customHeight="1">
      <c r="C89" s="222">
        <v>614800</v>
      </c>
      <c r="D89" s="301" t="s">
        <v>641</v>
      </c>
      <c r="E89" s="214" t="s">
        <v>577</v>
      </c>
      <c r="F89" s="278">
        <f>'16'!H35</f>
        <v>40300</v>
      </c>
      <c r="G89" s="278">
        <f>'16'!I35</f>
        <v>0</v>
      </c>
      <c r="H89" s="387">
        <f t="shared" si="39"/>
        <v>40300</v>
      </c>
      <c r="I89" s="278">
        <f>'16'!K35</f>
        <v>40300</v>
      </c>
      <c r="J89" s="278">
        <f>'16'!L35</f>
        <v>0</v>
      </c>
      <c r="K89" s="387">
        <f t="shared" si="40"/>
        <v>40300</v>
      </c>
      <c r="L89" s="278">
        <f>'16'!N35</f>
        <v>40291</v>
      </c>
      <c r="M89" s="278">
        <f>'16'!O35</f>
        <v>0</v>
      </c>
      <c r="N89" s="387">
        <f t="shared" si="41"/>
        <v>40291</v>
      </c>
      <c r="O89" s="207">
        <f t="shared" si="48"/>
        <v>99.977667493796531</v>
      </c>
    </row>
    <row r="90" spans="3:17" ht="13.5" customHeight="1">
      <c r="C90" s="224"/>
      <c r="D90" s="296"/>
      <c r="E90" s="8"/>
      <c r="F90" s="266"/>
      <c r="G90" s="266"/>
      <c r="H90" s="365"/>
      <c r="I90" s="266"/>
      <c r="J90" s="266"/>
      <c r="K90" s="365"/>
      <c r="L90" s="266"/>
      <c r="M90" s="266"/>
      <c r="N90" s="365"/>
      <c r="O90" s="86" t="str">
        <f t="shared" si="48"/>
        <v/>
      </c>
    </row>
    <row r="91" spans="3:17" ht="15" customHeight="1">
      <c r="C91" s="400">
        <v>615000</v>
      </c>
      <c r="D91" s="401"/>
      <c r="E91" s="402" t="s">
        <v>89</v>
      </c>
      <c r="F91" s="398">
        <f t="shared" ref="F91:N91" si="55">SUM(F92:F93)</f>
        <v>400000</v>
      </c>
      <c r="G91" s="398">
        <f t="shared" si="55"/>
        <v>0</v>
      </c>
      <c r="H91" s="365">
        <f t="shared" si="55"/>
        <v>400000</v>
      </c>
      <c r="I91" s="398">
        <f t="shared" si="55"/>
        <v>400000</v>
      </c>
      <c r="J91" s="398">
        <f t="shared" si="55"/>
        <v>0</v>
      </c>
      <c r="K91" s="365">
        <f t="shared" ref="K91" si="56">SUM(K92:K93)</f>
        <v>400000</v>
      </c>
      <c r="L91" s="398">
        <f t="shared" ref="L91:M91" si="57">SUM(L92:L93)</f>
        <v>400000</v>
      </c>
      <c r="M91" s="398">
        <f t="shared" si="57"/>
        <v>0</v>
      </c>
      <c r="N91" s="365">
        <f t="shared" si="55"/>
        <v>400000</v>
      </c>
      <c r="O91" s="399">
        <f t="shared" si="48"/>
        <v>100</v>
      </c>
    </row>
    <row r="92" spans="3:17" ht="15" customHeight="1">
      <c r="C92" s="225" t="s">
        <v>208</v>
      </c>
      <c r="D92" s="305"/>
      <c r="E92" s="39" t="s">
        <v>89</v>
      </c>
      <c r="F92" s="269">
        <f>'3'!H48</f>
        <v>400000</v>
      </c>
      <c r="G92" s="269">
        <f>'3'!I48</f>
        <v>0</v>
      </c>
      <c r="H92" s="364">
        <f>SUM(F92:G92)</f>
        <v>400000</v>
      </c>
      <c r="I92" s="269">
        <f>'3'!K48</f>
        <v>400000</v>
      </c>
      <c r="J92" s="269">
        <f>'3'!L48</f>
        <v>0</v>
      </c>
      <c r="K92" s="364">
        <f>SUM(I92:J92)</f>
        <v>400000</v>
      </c>
      <c r="L92" s="269">
        <f>'3'!N48</f>
        <v>400000</v>
      </c>
      <c r="M92" s="269">
        <f>'3'!O48</f>
        <v>0</v>
      </c>
      <c r="N92" s="364">
        <f>SUM(L92:M92)</f>
        <v>400000</v>
      </c>
      <c r="O92" s="86">
        <f t="shared" si="48"/>
        <v>100</v>
      </c>
    </row>
    <row r="93" spans="3:17" ht="12.75" customHeight="1">
      <c r="C93" s="226"/>
      <c r="D93" s="306"/>
      <c r="E93" s="21"/>
      <c r="F93" s="269"/>
      <c r="G93" s="269"/>
      <c r="H93" s="364"/>
      <c r="I93" s="269"/>
      <c r="J93" s="269"/>
      <c r="K93" s="364"/>
      <c r="L93" s="269"/>
      <c r="M93" s="269"/>
      <c r="N93" s="364"/>
      <c r="O93" s="86" t="str">
        <f t="shared" si="48"/>
        <v/>
      </c>
    </row>
    <row r="94" spans="3:17" ht="15" customHeight="1">
      <c r="C94" s="403" t="s">
        <v>103</v>
      </c>
      <c r="D94" s="404"/>
      <c r="E94" s="402" t="s">
        <v>203</v>
      </c>
      <c r="F94" s="398">
        <f t="shared" ref="F94:N94" si="58">SUM(F95:F97)</f>
        <v>52000</v>
      </c>
      <c r="G94" s="398">
        <f t="shared" si="58"/>
        <v>0</v>
      </c>
      <c r="H94" s="365">
        <f t="shared" si="58"/>
        <v>52000</v>
      </c>
      <c r="I94" s="398">
        <f t="shared" si="58"/>
        <v>52000</v>
      </c>
      <c r="J94" s="398">
        <f t="shared" si="58"/>
        <v>0</v>
      </c>
      <c r="K94" s="365">
        <f t="shared" ref="K94" si="59">SUM(K95:K97)</f>
        <v>52000</v>
      </c>
      <c r="L94" s="398">
        <f t="shared" ref="L94:M94" si="60">SUM(L95:L97)</f>
        <v>51620</v>
      </c>
      <c r="M94" s="398">
        <f t="shared" si="60"/>
        <v>0</v>
      </c>
      <c r="N94" s="365">
        <f t="shared" si="58"/>
        <v>51620</v>
      </c>
      <c r="O94" s="399">
        <f t="shared" si="48"/>
        <v>99.269230769230759</v>
      </c>
      <c r="Q94" s="58"/>
    </row>
    <row r="95" spans="3:17" ht="15" customHeight="1">
      <c r="C95" s="218">
        <v>616300</v>
      </c>
      <c r="D95" s="297"/>
      <c r="E95" s="39" t="s">
        <v>194</v>
      </c>
      <c r="F95" s="269">
        <f>'20'!H42</f>
        <v>2420</v>
      </c>
      <c r="G95" s="269">
        <f>'20'!I42</f>
        <v>0</v>
      </c>
      <c r="H95" s="364">
        <f>SUM(F95:G95)</f>
        <v>2420</v>
      </c>
      <c r="I95" s="269">
        <f>'20'!K42</f>
        <v>2420</v>
      </c>
      <c r="J95" s="269">
        <f>'20'!L42</f>
        <v>0</v>
      </c>
      <c r="K95" s="364">
        <f>SUM(I95:J95)</f>
        <v>2420</v>
      </c>
      <c r="L95" s="269">
        <f>'20'!N42</f>
        <v>2415</v>
      </c>
      <c r="M95" s="269">
        <f>'20'!O42</f>
        <v>0</v>
      </c>
      <c r="N95" s="364">
        <f>SUM(L95:M95)</f>
        <v>2415</v>
      </c>
      <c r="O95" s="86">
        <f t="shared" si="48"/>
        <v>99.793388429752056</v>
      </c>
    </row>
    <row r="96" spans="3:17" ht="15" customHeight="1">
      <c r="C96" s="218">
        <v>616300</v>
      </c>
      <c r="D96" s="297" t="s">
        <v>642</v>
      </c>
      <c r="E96" s="39" t="s">
        <v>210</v>
      </c>
      <c r="F96" s="269">
        <f>'16'!H38</f>
        <v>21130</v>
      </c>
      <c r="G96" s="269">
        <f>'16'!I38</f>
        <v>0</v>
      </c>
      <c r="H96" s="364">
        <f t="shared" ref="H96:H97" si="61">SUM(F96:G96)</f>
        <v>21130</v>
      </c>
      <c r="I96" s="269">
        <f>'16'!K38</f>
        <v>21130</v>
      </c>
      <c r="J96" s="269">
        <f>'16'!L38</f>
        <v>0</v>
      </c>
      <c r="K96" s="364">
        <f t="shared" ref="K96:K97" si="62">SUM(I96:J96)</f>
        <v>21130</v>
      </c>
      <c r="L96" s="269">
        <f>'16'!N38</f>
        <v>21130</v>
      </c>
      <c r="M96" s="269">
        <f>'16'!O38</f>
        <v>0</v>
      </c>
      <c r="N96" s="364">
        <f t="shared" ref="N96:N97" si="63">SUM(L96:M96)</f>
        <v>21130</v>
      </c>
      <c r="O96" s="86">
        <f t="shared" si="48"/>
        <v>100</v>
      </c>
    </row>
    <row r="97" spans="3:22" ht="15" customHeight="1">
      <c r="C97" s="218">
        <v>616300</v>
      </c>
      <c r="D97" s="297" t="s">
        <v>643</v>
      </c>
      <c r="E97" s="39" t="s">
        <v>214</v>
      </c>
      <c r="F97" s="269">
        <f>'16'!H39</f>
        <v>28450</v>
      </c>
      <c r="G97" s="269">
        <f>'16'!I39</f>
        <v>0</v>
      </c>
      <c r="H97" s="364">
        <f t="shared" si="61"/>
        <v>28450</v>
      </c>
      <c r="I97" s="269">
        <f>'16'!K39</f>
        <v>28450</v>
      </c>
      <c r="J97" s="269">
        <f>'16'!L39</f>
        <v>0</v>
      </c>
      <c r="K97" s="364">
        <f t="shared" si="62"/>
        <v>28450</v>
      </c>
      <c r="L97" s="269">
        <f>'16'!N39</f>
        <v>28075</v>
      </c>
      <c r="M97" s="269">
        <f>'16'!O39</f>
        <v>0</v>
      </c>
      <c r="N97" s="364">
        <f t="shared" si="63"/>
        <v>28075</v>
      </c>
      <c r="O97" s="86">
        <f t="shared" si="48"/>
        <v>98.68189806678383</v>
      </c>
    </row>
    <row r="98" spans="3:22" ht="12" customHeight="1">
      <c r="C98" s="218"/>
      <c r="D98" s="297"/>
      <c r="E98" s="39"/>
      <c r="F98" s="269"/>
      <c r="G98" s="269"/>
      <c r="H98" s="364"/>
      <c r="I98" s="269"/>
      <c r="J98" s="269"/>
      <c r="K98" s="364"/>
      <c r="L98" s="269"/>
      <c r="M98" s="269"/>
      <c r="N98" s="364"/>
      <c r="O98" s="86" t="str">
        <f t="shared" si="48"/>
        <v/>
      </c>
      <c r="Q98" s="69"/>
      <c r="R98" s="69"/>
      <c r="S98" s="69"/>
      <c r="T98" s="69"/>
      <c r="U98" s="69"/>
      <c r="V98" s="69"/>
    </row>
    <row r="99" spans="3:22" ht="15" customHeight="1">
      <c r="C99" s="395">
        <v>821000</v>
      </c>
      <c r="D99" s="396"/>
      <c r="E99" s="397" t="s">
        <v>90</v>
      </c>
      <c r="F99" s="398">
        <f>SUM(F100:F103)</f>
        <v>463540</v>
      </c>
      <c r="G99" s="398">
        <f>SUM(G100:G103)</f>
        <v>1131050</v>
      </c>
      <c r="H99" s="365">
        <f t="shared" ref="H99" si="64">SUM(H100:H103)</f>
        <v>1594590</v>
      </c>
      <c r="I99" s="398">
        <f>SUM(I100:I103)</f>
        <v>440540</v>
      </c>
      <c r="J99" s="398">
        <f>SUM(J100:J103)</f>
        <v>1136050</v>
      </c>
      <c r="K99" s="365">
        <f t="shared" ref="K99" si="65">SUM(K100:K103)</f>
        <v>1576590</v>
      </c>
      <c r="L99" s="398">
        <f>SUM(L100:L103)</f>
        <v>424245</v>
      </c>
      <c r="M99" s="398">
        <f>SUM(M100:M103)</f>
        <v>683921.2</v>
      </c>
      <c r="N99" s="365">
        <f t="shared" ref="N99" si="66">SUM(N100:N103)</f>
        <v>1108166.2</v>
      </c>
      <c r="O99" s="399">
        <f t="shared" si="48"/>
        <v>70.288800512498497</v>
      </c>
      <c r="Q99" s="58"/>
      <c r="R99" s="69"/>
      <c r="S99" s="69"/>
      <c r="T99" s="69"/>
      <c r="U99" s="69"/>
      <c r="V99" s="69"/>
    </row>
    <row r="100" spans="3:22" ht="15" customHeight="1">
      <c r="C100" s="220">
        <v>821200</v>
      </c>
      <c r="D100" s="299"/>
      <c r="E100" s="14" t="s">
        <v>91</v>
      </c>
      <c r="F100" s="274">
        <f>'1'!H29+'3'!H51+'4'!H32+'5'!H29+'6'!H29+'7'!H29+'8'!H29+'9'!H29+'10'!H29+'11'!H30+'12'!H29+'13'!H29+'14'!H29+'15'!H33+'16'!H42+'17'!H35+'18'!H34+'19'!H35+'20'!H45+'21'!H29+'22'!H29+'23'!H30+'24'!H29+'25'!H29+'26'!H29+'27'!H29+'28'!H29+'29'!H29+'30'!H29+'31'!H32+'32'!H29+'33'!H33+'34'!H29+'35'!H29+'36'!H29+'37'!H29</f>
        <v>125280</v>
      </c>
      <c r="G100" s="274">
        <f>'1'!I29+'3'!I51+'4'!I32+'5'!I29+'6'!I29+'7'!I29+'8'!I29+'9'!I29+'10'!I29+'11'!I30+'12'!I29+'13'!I29+'14'!I29+'15'!I33+'16'!I42+'17'!I35+'18'!I34+'19'!I35+'20'!I45+'21'!I29+'22'!I29+'23'!I30+'24'!I29+'25'!I29+'26'!I29+'27'!I29+'28'!I29+'29'!I29+'30'!I29+'31'!I32+'32'!I29+'33'!I33+'34'!I29+'35'!I29+'36'!I29+'37'!I29</f>
        <v>102330</v>
      </c>
      <c r="H100" s="364">
        <f>SUM(F100:G100)</f>
        <v>227610</v>
      </c>
      <c r="I100" s="274">
        <f>'1'!K29+'3'!K51+'4'!K32+'5'!K29+'6'!K29+'7'!K29+'8'!K29+'9'!K29+'10'!K29+'11'!K30+'12'!K29+'13'!K29+'14'!K29+'15'!K33+'16'!K42+'17'!K35+'18'!K34+'19'!K35+'20'!K45+'21'!K29+'22'!K29+'23'!K30+'24'!K29+'25'!K29+'26'!K29+'27'!K29+'28'!K29+'29'!K29+'30'!K29+'31'!K32+'32'!K29+'33'!K33+'34'!K29+'35'!K29+'36'!K29+'37'!K29</f>
        <v>125280</v>
      </c>
      <c r="J100" s="274">
        <f>'1'!L29+'3'!L51+'4'!L32+'5'!L29+'6'!L29+'7'!L29+'8'!L29+'9'!L29+'10'!L29+'11'!L30+'12'!L29+'13'!L29+'14'!L29+'15'!L33+'16'!L42+'17'!L35+'18'!L34+'19'!L35+'20'!L45+'21'!L29+'22'!L29+'23'!L30+'24'!L29+'25'!L29+'26'!L29+'27'!L29+'28'!L29+'29'!L29+'30'!L29+'31'!L32+'32'!L29+'33'!L33+'34'!L29+'35'!L29+'36'!L29+'37'!L29</f>
        <v>102330</v>
      </c>
      <c r="K100" s="364">
        <f>SUM(I100:J100)</f>
        <v>227610</v>
      </c>
      <c r="L100" s="274">
        <f>'1'!N29+'3'!N51+'4'!N32+'5'!N29+'6'!N29+'7'!N29+'8'!N29+'9'!N29+'10'!N29+'11'!N30+'12'!N29+'13'!N29+'14'!N29+'15'!N33+'16'!N42+'17'!N35+'18'!N34+'19'!N35+'20'!N45+'21'!N29+'22'!N29+'23'!N30+'24'!N29+'25'!N29+'26'!N29+'27'!N29+'28'!N29+'29'!N29+'30'!N29+'31'!N32+'32'!N29+'33'!N33+'34'!N29+'35'!N29+'36'!N29+'37'!N29</f>
        <v>123122</v>
      </c>
      <c r="M100" s="274">
        <f>'1'!O29+'3'!O51+'4'!O32+'5'!O29+'6'!O29+'7'!O29+'8'!O29+'9'!O29+'10'!O29+'11'!O30+'12'!O29+'13'!O29+'14'!O29+'15'!O33+'16'!O42+'17'!O35+'18'!O34+'19'!O35+'20'!O45+'21'!O29+'22'!O29+'23'!O30+'24'!O29+'25'!O29+'26'!O29+'27'!O29+'28'!O29+'29'!O29+'30'!O29+'31'!O32+'32'!O29+'33'!O33+'34'!O29+'35'!O29+'36'!O29+'37'!O29</f>
        <v>0</v>
      </c>
      <c r="N100" s="364">
        <f>SUM(L100:M100)</f>
        <v>123122</v>
      </c>
      <c r="O100" s="86">
        <f t="shared" si="48"/>
        <v>54.093405386406566</v>
      </c>
      <c r="Q100" s="58"/>
      <c r="R100" s="69"/>
      <c r="S100" s="69"/>
      <c r="T100" s="69"/>
      <c r="U100" s="69"/>
      <c r="V100" s="69"/>
    </row>
    <row r="101" spans="3:22" ht="15" customHeight="1">
      <c r="C101" s="220">
        <v>821300</v>
      </c>
      <c r="D101" s="299"/>
      <c r="E101" s="14" t="s">
        <v>92</v>
      </c>
      <c r="F101" s="274">
        <f>'1'!H30+'3'!H52+'4'!H33+'5'!H30+'6'!H30+'7'!H30+'8'!H30+'9'!H30+'10'!H30+'11'!H31+'12'!H30+'13'!H30+'14'!H30+'15'!H34+'16'!H43+'17'!H36+'18'!H35+'19'!H36+'20'!H46+'21'!H30+'22'!H30+'23'!H31+'24'!H30+'25'!H30+'26'!H30+'27'!H30+'28'!H30+'29'!H30+'30'!H30+'31'!H33+'32'!H30+'33'!H34+'34'!H30+'35'!H30+'36'!H30+'37'!H30</f>
        <v>328260</v>
      </c>
      <c r="G101" s="274">
        <f>'1'!I30+'3'!I52+'4'!I33+'5'!I30+'6'!I30+'7'!I30+'8'!I30+'9'!I30+'10'!I30+'11'!I31+'12'!I30+'13'!I30+'14'!I30+'15'!I34+'16'!I43+'17'!I36+'18'!I35+'19'!I36+'20'!I46+'21'!I30+'22'!I30+'23'!I31+'24'!I30+'25'!I30+'26'!I30+'27'!I30+'28'!I30+'29'!I30+'30'!I30+'31'!I33+'32'!I30+'33'!I34+'34'!I30+'35'!I30+'36'!I30+'37'!I30</f>
        <v>136720</v>
      </c>
      <c r="H101" s="364">
        <f t="shared" ref="H101:H103" si="67">SUM(F101:G101)</f>
        <v>464980</v>
      </c>
      <c r="I101" s="274">
        <f>'1'!K30+'3'!K52+'4'!K33+'5'!K30+'6'!K30+'7'!K30+'8'!K30+'9'!K30+'10'!K30+'11'!K31+'12'!K30+'13'!K30+'14'!K30+'15'!K34+'16'!K43+'17'!K36+'18'!K35+'19'!K36+'20'!K46+'21'!K30+'22'!K30+'23'!K31+'24'!K30+'25'!K30+'26'!K30+'27'!K30+'28'!K30+'29'!K30+'30'!K30+'31'!K33+'32'!K30+'33'!K34+'34'!K30+'35'!K30+'36'!K30+'37'!K30</f>
        <v>315260</v>
      </c>
      <c r="J101" s="274">
        <f>'1'!L30+'3'!L52+'4'!L33+'5'!L30+'6'!L30+'7'!L30+'8'!L30+'9'!L30+'10'!L30+'11'!L31+'12'!L30+'13'!L30+'14'!L30+'15'!L34+'16'!L43+'17'!L36+'18'!L35+'19'!L36+'20'!L46+'21'!L30+'22'!L30+'23'!L31+'24'!L30+'25'!L30+'26'!L30+'27'!L30+'28'!L30+'29'!L30+'30'!L30+'31'!L33+'32'!L30+'33'!L34+'34'!L30+'35'!L30+'36'!L30+'37'!L30</f>
        <v>141720</v>
      </c>
      <c r="K101" s="364">
        <f t="shared" ref="K101:K103" si="68">SUM(I101:J101)</f>
        <v>456980</v>
      </c>
      <c r="L101" s="274">
        <f>'1'!N30+'3'!N52+'4'!N33+'5'!N30+'6'!N30+'7'!N30+'8'!N30+'9'!N30+'10'!N30+'11'!N31+'12'!N30+'13'!N30+'14'!N30+'15'!N34+'16'!N43+'17'!N36+'18'!N35+'19'!N36+'20'!N46+'21'!N30+'22'!N30+'23'!N31+'24'!N30+'25'!N30+'26'!N30+'27'!N30+'28'!N30+'29'!N30+'30'!N30+'31'!N33+'32'!N30+'33'!N34+'34'!N30+'35'!N30+'36'!N30+'37'!N30</f>
        <v>301123</v>
      </c>
      <c r="M101" s="274">
        <f>'1'!O30+'3'!O52+'4'!O33+'5'!O30+'6'!O30+'7'!O30+'8'!O30+'9'!O30+'10'!O30+'11'!O31+'12'!O30+'13'!O30+'14'!O30+'15'!O34+'16'!O43+'17'!O36+'18'!O35+'19'!O36+'20'!O46+'21'!O30+'22'!O30+'23'!O31+'24'!O30+'25'!O30+'26'!O30+'27'!O30+'28'!O30+'29'!O30+'30'!O30+'31'!O33+'32'!O30+'33'!O34+'34'!O30+'35'!O30+'36'!O30+'37'!O30</f>
        <v>129826.2</v>
      </c>
      <c r="N101" s="364">
        <f t="shared" ref="N101:N103" si="69">SUM(L101:M101)</f>
        <v>430949.2</v>
      </c>
      <c r="O101" s="86">
        <f t="shared" si="48"/>
        <v>94.30373320495427</v>
      </c>
      <c r="Q101" s="58"/>
      <c r="R101" s="69"/>
      <c r="S101" s="69"/>
      <c r="T101" s="69"/>
      <c r="U101" s="69"/>
      <c r="V101" s="69"/>
    </row>
    <row r="102" spans="3:22" ht="15" customHeight="1">
      <c r="C102" s="220">
        <v>821500</v>
      </c>
      <c r="D102" s="299"/>
      <c r="E102" s="154" t="s">
        <v>518</v>
      </c>
      <c r="F102" s="274">
        <f>'3'!H53</f>
        <v>10000</v>
      </c>
      <c r="G102" s="274">
        <f>'3'!I53</f>
        <v>0</v>
      </c>
      <c r="H102" s="364">
        <f t="shared" si="67"/>
        <v>10000</v>
      </c>
      <c r="I102" s="274">
        <f>'3'!K53</f>
        <v>0</v>
      </c>
      <c r="J102" s="274">
        <f>'3'!L53</f>
        <v>0</v>
      </c>
      <c r="K102" s="364">
        <f t="shared" si="68"/>
        <v>0</v>
      </c>
      <c r="L102" s="274">
        <f>'3'!N53</f>
        <v>0</v>
      </c>
      <c r="M102" s="274">
        <f>'3'!O53</f>
        <v>0</v>
      </c>
      <c r="N102" s="364">
        <f t="shared" si="69"/>
        <v>0</v>
      </c>
      <c r="O102" s="86" t="str">
        <f t="shared" si="48"/>
        <v/>
      </c>
      <c r="Q102" s="58"/>
      <c r="R102" s="69"/>
      <c r="S102" s="69"/>
      <c r="T102" s="69"/>
      <c r="U102" s="69"/>
      <c r="V102" s="69"/>
    </row>
    <row r="103" spans="3:22" ht="15" customHeight="1">
      <c r="C103" s="220">
        <v>821600</v>
      </c>
      <c r="D103" s="299"/>
      <c r="E103" s="68" t="s">
        <v>104</v>
      </c>
      <c r="F103" s="274">
        <f>'18'!H36</f>
        <v>0</v>
      </c>
      <c r="G103" s="274">
        <f>'18'!I36</f>
        <v>892000</v>
      </c>
      <c r="H103" s="364">
        <f t="shared" si="67"/>
        <v>892000</v>
      </c>
      <c r="I103" s="274">
        <f>'18'!K36</f>
        <v>0</v>
      </c>
      <c r="J103" s="274">
        <f>'18'!L36</f>
        <v>892000</v>
      </c>
      <c r="K103" s="364">
        <f t="shared" si="68"/>
        <v>892000</v>
      </c>
      <c r="L103" s="274">
        <f>'18'!N36</f>
        <v>0</v>
      </c>
      <c r="M103" s="274">
        <f>'18'!O36</f>
        <v>554095</v>
      </c>
      <c r="N103" s="364">
        <f t="shared" si="69"/>
        <v>554095</v>
      </c>
      <c r="O103" s="86">
        <f t="shared" si="48"/>
        <v>62.118273542600896</v>
      </c>
      <c r="Q103" s="58"/>
      <c r="R103" s="69"/>
      <c r="S103" s="69"/>
      <c r="T103" s="69"/>
      <c r="U103" s="69"/>
      <c r="V103" s="69"/>
    </row>
    <row r="104" spans="3:22" ht="11.25" customHeight="1">
      <c r="C104" s="218"/>
      <c r="D104" s="297"/>
      <c r="E104" s="11"/>
      <c r="F104" s="257"/>
      <c r="G104" s="257"/>
      <c r="H104" s="364"/>
      <c r="I104" s="257"/>
      <c r="J104" s="257"/>
      <c r="K104" s="364"/>
      <c r="L104" s="257"/>
      <c r="M104" s="257"/>
      <c r="N104" s="364"/>
      <c r="O104" s="86" t="str">
        <f t="shared" si="48"/>
        <v/>
      </c>
    </row>
    <row r="105" spans="3:22" ht="15" customHeight="1">
      <c r="C105" s="395">
        <v>823000</v>
      </c>
      <c r="D105" s="396"/>
      <c r="E105" s="397" t="s">
        <v>204</v>
      </c>
      <c r="F105" s="398">
        <f t="shared" ref="F105:G105" si="70">SUM(F106:F108)</f>
        <v>591150</v>
      </c>
      <c r="G105" s="398">
        <f t="shared" si="70"/>
        <v>0</v>
      </c>
      <c r="H105" s="365">
        <f t="shared" ref="H105:K105" si="71">SUM(H106:H108)</f>
        <v>591150</v>
      </c>
      <c r="I105" s="398">
        <f t="shared" si="71"/>
        <v>591150</v>
      </c>
      <c r="J105" s="398">
        <f t="shared" si="71"/>
        <v>0</v>
      </c>
      <c r="K105" s="365">
        <f t="shared" si="71"/>
        <v>591150</v>
      </c>
      <c r="L105" s="398">
        <f t="shared" ref="L105:M105" si="72">SUM(L106:L108)</f>
        <v>591016</v>
      </c>
      <c r="M105" s="398">
        <f t="shared" si="72"/>
        <v>0</v>
      </c>
      <c r="N105" s="365">
        <f t="shared" ref="N105" si="73">SUM(N106:N108)</f>
        <v>591016</v>
      </c>
      <c r="O105" s="399">
        <f t="shared" si="48"/>
        <v>99.977332318362514</v>
      </c>
    </row>
    <row r="106" spans="3:22" ht="15" customHeight="1">
      <c r="C106" s="218">
        <v>823300</v>
      </c>
      <c r="D106" s="297"/>
      <c r="E106" s="18" t="s">
        <v>213</v>
      </c>
      <c r="F106" s="257">
        <f>'20'!H49</f>
        <v>71440</v>
      </c>
      <c r="G106" s="257">
        <f>'20'!I49</f>
        <v>0</v>
      </c>
      <c r="H106" s="364">
        <f>F106+G106</f>
        <v>71440</v>
      </c>
      <c r="I106" s="257">
        <f>'20'!K49</f>
        <v>71440</v>
      </c>
      <c r="J106" s="257">
        <f>'20'!L49</f>
        <v>0</v>
      </c>
      <c r="K106" s="364">
        <f t="shared" ref="K106:K108" si="74">I106+J106</f>
        <v>71440</v>
      </c>
      <c r="L106" s="257">
        <f>'20'!N49</f>
        <v>71318</v>
      </c>
      <c r="M106" s="257">
        <f>'20'!O49</f>
        <v>0</v>
      </c>
      <c r="N106" s="364">
        <f t="shared" ref="N106:N108" si="75">L106+M106</f>
        <v>71318</v>
      </c>
      <c r="O106" s="86">
        <f t="shared" si="48"/>
        <v>99.829227323628217</v>
      </c>
    </row>
    <row r="107" spans="3:22" ht="15" customHeight="1">
      <c r="C107" s="218">
        <v>823300</v>
      </c>
      <c r="D107" s="297" t="s">
        <v>642</v>
      </c>
      <c r="E107" s="18" t="s">
        <v>588</v>
      </c>
      <c r="F107" s="269">
        <f>'16'!H46</f>
        <v>89420</v>
      </c>
      <c r="G107" s="269">
        <f>'16'!I46</f>
        <v>0</v>
      </c>
      <c r="H107" s="364">
        <f t="shared" ref="H107:H108" si="76">F107+G107</f>
        <v>89420</v>
      </c>
      <c r="I107" s="269">
        <f>'16'!K46</f>
        <v>89420</v>
      </c>
      <c r="J107" s="269">
        <f>'16'!L46</f>
        <v>0</v>
      </c>
      <c r="K107" s="364">
        <f t="shared" si="74"/>
        <v>89420</v>
      </c>
      <c r="L107" s="269">
        <f>'16'!N46</f>
        <v>89415</v>
      </c>
      <c r="M107" s="269">
        <f>'16'!O46</f>
        <v>0</v>
      </c>
      <c r="N107" s="364">
        <f t="shared" si="75"/>
        <v>89415</v>
      </c>
      <c r="O107" s="86">
        <f t="shared" si="48"/>
        <v>99.994408409751728</v>
      </c>
    </row>
    <row r="108" spans="3:22" ht="15" customHeight="1">
      <c r="C108" s="218">
        <v>823300</v>
      </c>
      <c r="D108" s="297" t="s">
        <v>643</v>
      </c>
      <c r="E108" s="18" t="s">
        <v>587</v>
      </c>
      <c r="F108" s="269">
        <f>'16'!H47</f>
        <v>430290</v>
      </c>
      <c r="G108" s="269">
        <f>'16'!I47</f>
        <v>0</v>
      </c>
      <c r="H108" s="364">
        <f t="shared" si="76"/>
        <v>430290</v>
      </c>
      <c r="I108" s="269">
        <f>'16'!K47</f>
        <v>430290</v>
      </c>
      <c r="J108" s="269">
        <f>'16'!L47</f>
        <v>0</v>
      </c>
      <c r="K108" s="364">
        <f t="shared" si="74"/>
        <v>430290</v>
      </c>
      <c r="L108" s="269">
        <f>'16'!N47</f>
        <v>430283</v>
      </c>
      <c r="M108" s="269">
        <f>'16'!O47</f>
        <v>0</v>
      </c>
      <c r="N108" s="364">
        <f t="shared" si="75"/>
        <v>430283</v>
      </c>
      <c r="O108" s="86">
        <f t="shared" si="48"/>
        <v>99.998373190174078</v>
      </c>
    </row>
    <row r="109" spans="3:22" ht="15" customHeight="1">
      <c r="C109" s="25"/>
      <c r="D109" s="307"/>
      <c r="E109" s="11"/>
      <c r="F109" s="257"/>
      <c r="G109" s="257"/>
      <c r="H109" s="364"/>
      <c r="I109" s="257"/>
      <c r="J109" s="257"/>
      <c r="K109" s="364"/>
      <c r="L109" s="257"/>
      <c r="M109" s="257"/>
      <c r="N109" s="364"/>
      <c r="O109" s="86" t="str">
        <f t="shared" si="48"/>
        <v/>
      </c>
    </row>
    <row r="110" spans="3:22" ht="15" customHeight="1">
      <c r="C110" s="4"/>
      <c r="D110" s="295"/>
      <c r="E110" s="8" t="s">
        <v>93</v>
      </c>
      <c r="F110" s="275" t="s">
        <v>806</v>
      </c>
      <c r="G110" s="275"/>
      <c r="H110" s="367" t="s">
        <v>806</v>
      </c>
      <c r="I110" s="275"/>
      <c r="J110" s="275"/>
      <c r="K110" s="367"/>
      <c r="L110" s="275" t="s">
        <v>847</v>
      </c>
      <c r="M110" s="275"/>
      <c r="N110" s="367" t="s">
        <v>847</v>
      </c>
      <c r="O110" s="86"/>
    </row>
    <row r="111" spans="3:22" ht="15" customHeight="1">
      <c r="C111" s="4"/>
      <c r="D111" s="295"/>
      <c r="E111" s="8" t="s">
        <v>113</v>
      </c>
      <c r="F111" s="266">
        <f>'1'!H33+'3'!H56+'4'!H36+'5'!H33+'6'!H33+'7'!H33+'8'!H33+'9'!H33+'10'!H33+'11'!H34+'12'!H33+'13'!H33+'14'!H33+'15'!H37+'16'!H50+'17'!H39+'18'!H39+'19'!H39+'20'!H52+'21'!H33+'22'!H33+'23'!H34+'24'!H33+'25'!H33+'26'!H33+'27'!H33+'28'!H33+'29'!H33+'30'!H33+'31'!H36+'32'!H33+'33'!H37+'34'!H33+'35'!H33+'36'!H33+'37'!H33</f>
        <v>39444090</v>
      </c>
      <c r="G111" s="266">
        <f>'1'!I33+'3'!I56+'4'!I36+'5'!I33+'6'!I33+'7'!I33+'8'!I33+'9'!I33+'10'!I33+'11'!I34+'12'!I33+'13'!I33+'14'!I33+'15'!I37+'16'!I50+'17'!I39+'18'!I39+'19'!I39+'20'!I52+'21'!I33+'22'!I33+'23'!I34+'24'!I33+'25'!I33+'26'!I33+'27'!I33+'28'!I33+'29'!I33+'30'!I33+'31'!I36+'32'!I33+'33'!I37+'34'!I33+'35'!I33+'36'!I33+'37'!I33</f>
        <v>2551790</v>
      </c>
      <c r="H111" s="365">
        <f>'1'!J33+'3'!J56+'4'!J36+'5'!J33+'6'!J33+'7'!J33+'8'!J33+'9'!J33+'10'!J33+'11'!J34+'12'!J33+'13'!J33+'14'!J33+'15'!J37+'16'!J50+'17'!J39+'18'!J39+'19'!J39+'20'!J52+'21'!J33+'22'!J33+'23'!J34+'24'!J33+'25'!J33+'26'!J33+'27'!J33+'28'!J33+'29'!J33+'30'!J33+'31'!J36+'32'!J33+'33'!J37+'34'!J33+'35'!J33+'36'!J33+'37'!J33</f>
        <v>41995880</v>
      </c>
      <c r="I111" s="266">
        <f>'1'!K33+'3'!K56+'4'!K36+'5'!K33+'6'!K33+'7'!K33+'8'!K33+'9'!K33+'10'!K33+'11'!K34+'12'!K33+'13'!K33+'14'!K33+'15'!K37+'16'!K50+'17'!K39+'18'!K39+'19'!K39+'20'!K52+'21'!K33+'22'!K33+'23'!K34+'24'!K33+'25'!K33+'26'!K33+'27'!K33+'28'!K33+'29'!K33+'30'!K33+'31'!K36+'32'!K33+'33'!K37+'34'!K33+'35'!K33+'36'!K33+'37'!K33</f>
        <v>39444090</v>
      </c>
      <c r="J111" s="266">
        <f>'1'!L33+'3'!L56+'4'!L36+'5'!L33+'6'!L33+'7'!L33+'8'!L33+'9'!L33+'10'!L33+'11'!L34+'12'!L33+'13'!L33+'14'!L33+'15'!L37+'16'!L50+'17'!L39+'18'!L39+'19'!L39+'20'!L52+'21'!L33+'22'!L33+'23'!L34+'24'!L33+'25'!L33+'26'!L33+'27'!L33+'28'!L33+'29'!L33+'30'!L33+'31'!L36+'32'!L33+'33'!L37+'34'!L33+'35'!L33+'36'!L33+'37'!L33</f>
        <v>2556790</v>
      </c>
      <c r="K111" s="365">
        <f>'1'!M33+'3'!M56+'4'!M36+'5'!M33+'6'!M33+'7'!M33+'8'!M33+'9'!M33+'10'!M33+'11'!M34+'12'!M33+'13'!M33+'14'!M33+'15'!M37+'16'!M50+'17'!M39+'18'!M39+'19'!M39+'20'!M52+'21'!M33+'22'!M33+'23'!M34+'24'!M33+'25'!M33+'26'!M33+'27'!M33+'28'!M33+'29'!M33+'30'!M33+'31'!M36+'32'!M33+'33'!M37+'34'!M33+'35'!M33+'36'!M33+'37'!M33</f>
        <v>42000880</v>
      </c>
      <c r="L111" s="266">
        <f>'1'!N33+'3'!N56+'4'!N36+'5'!N33+'6'!N33+'7'!N33+'8'!N33+'9'!N33+'10'!N33+'11'!N34+'12'!N33+'13'!N33+'14'!N33+'15'!N37+'16'!N50+'17'!N39+'18'!N39+'19'!N39+'20'!N52+'21'!N33+'22'!N33+'23'!N34+'24'!N33+'25'!N33+'26'!N33+'27'!N33+'28'!N33+'29'!N33+'30'!N33+'31'!N36+'32'!N33+'33'!N37+'34'!N33+'35'!N33+'36'!N33+'37'!N33</f>
        <v>39136906</v>
      </c>
      <c r="M111" s="266">
        <f>'1'!O33+'3'!O56+'4'!O36+'5'!O33+'6'!O33+'7'!O33+'8'!O33+'9'!O33+'10'!O33+'11'!O34+'12'!O33+'13'!O33+'14'!O33+'15'!O37+'16'!O50+'17'!O39+'18'!O39+'19'!O39+'20'!O52+'21'!O33+'22'!O33+'23'!O34+'24'!O33+'25'!O33+'26'!O33+'27'!O33+'28'!O33+'29'!O33+'30'!O33+'31'!O36+'32'!O33+'33'!O37+'34'!O33+'35'!O33+'36'!O33+'37'!O33</f>
        <v>1931687.2</v>
      </c>
      <c r="N111" s="365">
        <f>'1'!P33+'3'!P56+'4'!P36+'5'!P33+'6'!P33+'7'!P33+'8'!P33+'9'!P33+'10'!P33+'11'!P34+'12'!P33+'13'!P33+'14'!P33+'15'!P37+'16'!P50+'17'!P39+'18'!P39+'19'!P39+'20'!P52+'21'!P33+'22'!P33+'23'!P34+'24'!P33+'25'!P33+'26'!P33+'27'!P33+'28'!P33+'29'!P33+'30'!P33+'31'!P36+'32'!P33+'33'!P37+'34'!P33+'35'!P33+'36'!P33+'37'!P33</f>
        <v>41068593.200000003</v>
      </c>
      <c r="O111" s="241">
        <f t="shared" si="48"/>
        <v>97.780316031473632</v>
      </c>
      <c r="Q111" s="57"/>
    </row>
    <row r="112" spans="3:22" ht="15" customHeight="1" thickBot="1">
      <c r="C112" s="26"/>
      <c r="D112" s="308"/>
      <c r="E112" s="16"/>
      <c r="F112" s="16"/>
      <c r="G112" s="16"/>
      <c r="H112" s="372"/>
      <c r="I112" s="16"/>
      <c r="J112" s="16"/>
      <c r="K112" s="372"/>
      <c r="L112" s="16"/>
      <c r="M112" s="16"/>
      <c r="N112" s="372"/>
      <c r="O112" s="82" t="str">
        <f t="shared" si="48"/>
        <v/>
      </c>
    </row>
    <row r="113" spans="3:15" ht="15" customHeight="1" thickBot="1">
      <c r="C113" s="48"/>
      <c r="D113" s="282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80"/>
    </row>
    <row r="114" spans="3:15" ht="7.5" customHeight="1"/>
    <row r="115" spans="3:15" ht="8.25" customHeight="1">
      <c r="C115" s="28"/>
      <c r="D115" s="270"/>
    </row>
    <row r="116" spans="3:15" ht="12" customHeight="1">
      <c r="C116" s="66"/>
      <c r="D116" s="272"/>
      <c r="F116" s="57"/>
      <c r="G116" s="57"/>
      <c r="H116" s="57"/>
      <c r="I116" s="57"/>
      <c r="J116" s="57"/>
      <c r="K116" s="57"/>
      <c r="L116" s="57"/>
      <c r="M116" s="57"/>
      <c r="N116" s="57"/>
    </row>
    <row r="117" spans="3:15" ht="6.75" customHeight="1">
      <c r="C117" s="67"/>
      <c r="D117" s="67"/>
    </row>
    <row r="118" spans="3:15" ht="12" customHeight="1">
      <c r="C118" s="604"/>
      <c r="D118" s="604"/>
      <c r="E118" s="604"/>
      <c r="F118" s="348"/>
      <c r="G118" s="348"/>
      <c r="H118" s="29"/>
      <c r="I118" s="530"/>
      <c r="J118" s="530"/>
      <c r="K118" s="510"/>
      <c r="L118" s="502"/>
      <c r="M118" s="502"/>
      <c r="N118" s="510"/>
      <c r="O118" s="81"/>
    </row>
    <row r="119" spans="3:15" ht="18" customHeight="1">
      <c r="C119" s="605"/>
      <c r="D119" s="605"/>
      <c r="E119" s="605"/>
      <c r="F119" s="605"/>
      <c r="G119" s="605"/>
      <c r="H119" s="605"/>
      <c r="I119" s="605"/>
      <c r="J119" s="605"/>
      <c r="K119" s="605"/>
      <c r="L119" s="605"/>
      <c r="M119" s="605"/>
      <c r="N119" s="605"/>
      <c r="O119" s="605"/>
    </row>
  </sheetData>
  <mergeCells count="11">
    <mergeCell ref="H3:O3"/>
    <mergeCell ref="C3:E3"/>
    <mergeCell ref="C118:E118"/>
    <mergeCell ref="C119:O119"/>
    <mergeCell ref="F4:H4"/>
    <mergeCell ref="C4:C5"/>
    <mergeCell ref="D4:D5"/>
    <mergeCell ref="E4:E5"/>
    <mergeCell ref="O4:O5"/>
    <mergeCell ref="L4:N4"/>
    <mergeCell ref="I4:K4"/>
  </mergeCells>
  <phoneticPr fontId="2" type="noConversion"/>
  <pageMargins left="0.46" right="0.19685039370078741" top="0.35433070866141736" bottom="0.51181102362204722" header="0.39370078740157483" footer="0.31496062992125984"/>
  <pageSetup paperSize="9" scale="84" firstPageNumber="7" orientation="landscape" r:id="rId1"/>
  <headerFooter alignWithMargins="0">
    <oddFooter>&amp;R&amp;P</oddFooter>
  </headerFooter>
  <rowBreaks count="2" manualBreakCount="2">
    <brk id="40" min="2" max="11" man="1"/>
    <brk id="119" min="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U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8" width="9.140625" style="9"/>
    <col min="19" max="19" width="9.5703125" style="9" bestFit="1" customWidth="1"/>
    <col min="20" max="16384" width="9.140625" style="9"/>
  </cols>
  <sheetData>
    <row r="1" spans="1:21" ht="13.5" thickBot="1"/>
    <row r="2" spans="1:21" s="94" customFormat="1" ht="20.100000000000001" customHeight="1" thickTop="1" thickBot="1">
      <c r="A2" s="354"/>
      <c r="B2" s="617" t="s">
        <v>116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9"/>
    </row>
    <row r="3" spans="1:21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21" s="1" customFormat="1" ht="39" customHeight="1">
      <c r="A4" s="259"/>
      <c r="B4" s="623" t="s">
        <v>78</v>
      </c>
      <c r="C4" s="625" t="s">
        <v>79</v>
      </c>
      <c r="D4" s="627" t="s">
        <v>110</v>
      </c>
      <c r="E4" s="629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3" t="s">
        <v>797</v>
      </c>
      <c r="O4" s="634"/>
      <c r="P4" s="635"/>
      <c r="Q4" s="631" t="s">
        <v>811</v>
      </c>
    </row>
    <row r="5" spans="1:21" s="259" customFormat="1" ht="27" customHeight="1">
      <c r="B5" s="624"/>
      <c r="C5" s="626"/>
      <c r="D5" s="626"/>
      <c r="E5" s="630"/>
      <c r="F5" s="626"/>
      <c r="G5" s="630"/>
      <c r="H5" s="349" t="s">
        <v>672</v>
      </c>
      <c r="I5" s="349" t="s">
        <v>673</v>
      </c>
      <c r="J5" s="360" t="s">
        <v>410</v>
      </c>
      <c r="K5" s="349" t="s">
        <v>672</v>
      </c>
      <c r="L5" s="349" t="s">
        <v>673</v>
      </c>
      <c r="M5" s="360" t="s">
        <v>410</v>
      </c>
      <c r="N5" s="349" t="s">
        <v>672</v>
      </c>
      <c r="O5" s="349" t="s">
        <v>673</v>
      </c>
      <c r="P5" s="360" t="s">
        <v>410</v>
      </c>
      <c r="Q5" s="632"/>
    </row>
    <row r="6" spans="1:21" s="2" customFormat="1" ht="12.7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21" s="2" customFormat="1" ht="12.95" customHeight="1">
      <c r="A7" s="260"/>
      <c r="B7" s="6">
        <v>10</v>
      </c>
      <c r="C7" s="7" t="s">
        <v>81</v>
      </c>
      <c r="D7" s="7" t="s">
        <v>82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21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SUM(H9:H11)</f>
        <v>574330</v>
      </c>
      <c r="I8" s="194">
        <f t="shared" si="0"/>
        <v>0</v>
      </c>
      <c r="J8" s="362">
        <f t="shared" si="0"/>
        <v>574330</v>
      </c>
      <c r="K8" s="194">
        <f t="shared" ref="K8:M8" si="1">SUM(K9:K11)</f>
        <v>574330</v>
      </c>
      <c r="L8" s="194">
        <f t="shared" si="1"/>
        <v>0</v>
      </c>
      <c r="M8" s="362">
        <f t="shared" si="1"/>
        <v>574330</v>
      </c>
      <c r="N8" s="194">
        <f t="shared" si="0"/>
        <v>568087</v>
      </c>
      <c r="O8" s="194">
        <f t="shared" si="0"/>
        <v>0</v>
      </c>
      <c r="P8" s="362">
        <f t="shared" si="0"/>
        <v>568087</v>
      </c>
      <c r="Q8" s="324">
        <f>IF(M8=0,"",P8/M8*100)</f>
        <v>98.912994271586015</v>
      </c>
      <c r="R8" s="1" t="str">
        <f>IF(Q8&lt;=100,"","PR")</f>
        <v/>
      </c>
      <c r="S8" s="56"/>
    </row>
    <row r="9" spans="1:21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486580</v>
      </c>
      <c r="I9" s="193">
        <v>0</v>
      </c>
      <c r="J9" s="363">
        <f>SUM(H9:I9)</f>
        <v>486580</v>
      </c>
      <c r="K9" s="193">
        <v>486580</v>
      </c>
      <c r="L9" s="193">
        <v>0</v>
      </c>
      <c r="M9" s="363">
        <f>SUM(K9:L9)</f>
        <v>486580</v>
      </c>
      <c r="N9" s="193">
        <v>485200</v>
      </c>
      <c r="O9" s="193">
        <v>0</v>
      </c>
      <c r="P9" s="363">
        <f>SUM(N9:O9)</f>
        <v>485200</v>
      </c>
      <c r="Q9" s="325">
        <f t="shared" ref="Q9:Q57" si="2">IF(M9=0,"",P9/M9*100)</f>
        <v>99.716387849891078</v>
      </c>
      <c r="R9" s="259" t="str">
        <f t="shared" ref="R9:R61" si="3">IF(Q9&lt;=100,"","PR")</f>
        <v/>
      </c>
      <c r="S9" s="56"/>
      <c r="T9" s="57"/>
      <c r="U9" s="57"/>
    </row>
    <row r="10" spans="1:21" ht="12.95" customHeight="1">
      <c r="B10" s="10"/>
      <c r="C10" s="11"/>
      <c r="D10" s="11"/>
      <c r="E10" s="284">
        <v>611200</v>
      </c>
      <c r="F10" s="310"/>
      <c r="G10" s="18" t="s">
        <v>199</v>
      </c>
      <c r="H10" s="193">
        <v>87750</v>
      </c>
      <c r="I10" s="193">
        <v>0</v>
      </c>
      <c r="J10" s="363">
        <f t="shared" ref="J10:J11" si="4">SUM(H10:I10)</f>
        <v>87750</v>
      </c>
      <c r="K10" s="193">
        <v>87750</v>
      </c>
      <c r="L10" s="193">
        <v>0</v>
      </c>
      <c r="M10" s="363">
        <f t="shared" ref="M10:M11" si="5">SUM(K10:L10)</f>
        <v>87750</v>
      </c>
      <c r="N10" s="193">
        <v>82887</v>
      </c>
      <c r="O10" s="193">
        <v>0</v>
      </c>
      <c r="P10" s="363">
        <f t="shared" ref="P10:P11" si="6">SUM(N10:O10)</f>
        <v>82887</v>
      </c>
      <c r="Q10" s="325">
        <f t="shared" si="2"/>
        <v>94.458119658119656</v>
      </c>
      <c r="R10" s="259" t="str">
        <f t="shared" si="3"/>
        <v/>
      </c>
      <c r="S10" s="56"/>
    </row>
    <row r="11" spans="1:21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21" ht="8.1" customHeight="1">
      <c r="B12" s="10"/>
      <c r="C12" s="11"/>
      <c r="D12" s="11"/>
      <c r="E12" s="284"/>
      <c r="F12" s="310"/>
      <c r="G12" s="175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  <c r="S12" s="56"/>
    </row>
    <row r="13" spans="1:21" ht="12.95" customHeight="1"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H14+H15</f>
        <v>52300</v>
      </c>
      <c r="I13" s="194">
        <f t="shared" si="7"/>
        <v>0</v>
      </c>
      <c r="J13" s="362">
        <f t="shared" si="7"/>
        <v>52300</v>
      </c>
      <c r="K13" s="194">
        <f t="shared" ref="K13:M13" si="8">K14+K15</f>
        <v>52300</v>
      </c>
      <c r="L13" s="194">
        <f t="shared" si="8"/>
        <v>0</v>
      </c>
      <c r="M13" s="362">
        <f t="shared" si="8"/>
        <v>52300</v>
      </c>
      <c r="N13" s="194">
        <f t="shared" si="7"/>
        <v>51433</v>
      </c>
      <c r="O13" s="194">
        <f t="shared" si="7"/>
        <v>0</v>
      </c>
      <c r="P13" s="362">
        <f t="shared" si="7"/>
        <v>51433</v>
      </c>
      <c r="Q13" s="324">
        <f t="shared" si="2"/>
        <v>98.342256214149131</v>
      </c>
      <c r="R13" s="259" t="str">
        <f t="shared" si="3"/>
        <v/>
      </c>
      <c r="S13" s="56"/>
    </row>
    <row r="14" spans="1:21" s="1" customFormat="1" ht="12.95" customHeight="1">
      <c r="A14" s="259"/>
      <c r="B14" s="10"/>
      <c r="C14" s="11"/>
      <c r="D14" s="11"/>
      <c r="E14" s="284">
        <v>612100</v>
      </c>
      <c r="F14" s="310"/>
      <c r="G14" s="13" t="s">
        <v>83</v>
      </c>
      <c r="H14" s="193">
        <v>52300</v>
      </c>
      <c r="I14" s="193">
        <v>0</v>
      </c>
      <c r="J14" s="363">
        <f>SUM(H14:I14)</f>
        <v>52300</v>
      </c>
      <c r="K14" s="193">
        <v>52300</v>
      </c>
      <c r="L14" s="193">
        <v>0</v>
      </c>
      <c r="M14" s="363">
        <f>SUM(K14:L14)</f>
        <v>52300</v>
      </c>
      <c r="N14" s="193">
        <v>51433</v>
      </c>
      <c r="O14" s="193">
        <v>0</v>
      </c>
      <c r="P14" s="363">
        <f>SUM(N14:O14)</f>
        <v>51433</v>
      </c>
      <c r="Q14" s="325">
        <f t="shared" si="2"/>
        <v>98.342256214149131</v>
      </c>
      <c r="R14" s="259" t="str">
        <f t="shared" si="3"/>
        <v/>
      </c>
      <c r="S14" s="56"/>
    </row>
    <row r="15" spans="1:21" ht="8.1" customHeight="1">
      <c r="B15" s="10"/>
      <c r="C15" s="11"/>
      <c r="D15" s="11"/>
      <c r="E15" s="284"/>
      <c r="F15" s="310"/>
      <c r="G15" s="11"/>
      <c r="H15" s="257"/>
      <c r="I15" s="257"/>
      <c r="J15" s="364"/>
      <c r="K15" s="257"/>
      <c r="L15" s="257"/>
      <c r="M15" s="364"/>
      <c r="N15" s="257"/>
      <c r="O15" s="257"/>
      <c r="P15" s="364"/>
      <c r="Q15" s="325" t="str">
        <f t="shared" si="2"/>
        <v/>
      </c>
      <c r="R15" s="259"/>
      <c r="S15" s="56"/>
    </row>
    <row r="16" spans="1:21" ht="12.95" customHeight="1"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9">SUM(H17:H26)</f>
        <v>246880</v>
      </c>
      <c r="I16" s="271">
        <f t="shared" si="9"/>
        <v>0</v>
      </c>
      <c r="J16" s="365">
        <f t="shared" si="9"/>
        <v>246880</v>
      </c>
      <c r="K16" s="271">
        <f t="shared" ref="K16:M16" si="10">SUM(K17:K26)</f>
        <v>246880</v>
      </c>
      <c r="L16" s="271">
        <f t="shared" si="10"/>
        <v>0</v>
      </c>
      <c r="M16" s="365">
        <f t="shared" si="10"/>
        <v>246880</v>
      </c>
      <c r="N16" s="271">
        <f t="shared" si="9"/>
        <v>241977</v>
      </c>
      <c r="O16" s="271">
        <f t="shared" si="9"/>
        <v>0</v>
      </c>
      <c r="P16" s="365">
        <f t="shared" si="9"/>
        <v>241977</v>
      </c>
      <c r="Q16" s="324">
        <f t="shared" si="2"/>
        <v>98.014014906027228</v>
      </c>
      <c r="R16" s="259" t="str">
        <f t="shared" si="3"/>
        <v/>
      </c>
      <c r="S16" s="56"/>
    </row>
    <row r="17" spans="1:20" s="1" customFormat="1" ht="12.95" customHeight="1">
      <c r="A17" s="259"/>
      <c r="B17" s="10"/>
      <c r="C17" s="11"/>
      <c r="D17" s="11"/>
      <c r="E17" s="284">
        <v>613100</v>
      </c>
      <c r="F17" s="310"/>
      <c r="G17" s="11" t="s">
        <v>84</v>
      </c>
      <c r="H17" s="340">
        <v>6500</v>
      </c>
      <c r="I17" s="340">
        <v>0</v>
      </c>
      <c r="J17" s="363">
        <f t="shared" ref="J17:J26" si="11">SUM(H17:I17)</f>
        <v>6500</v>
      </c>
      <c r="K17" s="340">
        <v>6500</v>
      </c>
      <c r="L17" s="340">
        <v>0</v>
      </c>
      <c r="M17" s="363">
        <f t="shared" ref="M17:M26" si="12">SUM(K17:L17)</f>
        <v>6500</v>
      </c>
      <c r="N17" s="340">
        <v>5949</v>
      </c>
      <c r="O17" s="340">
        <v>0</v>
      </c>
      <c r="P17" s="363">
        <f t="shared" ref="P17:P26" si="13">SUM(N17:O17)</f>
        <v>5949</v>
      </c>
      <c r="Q17" s="325">
        <f t="shared" si="2"/>
        <v>91.523076923076914</v>
      </c>
      <c r="R17" s="259" t="str">
        <f t="shared" si="3"/>
        <v/>
      </c>
      <c r="S17" s="56"/>
    </row>
    <row r="18" spans="1:20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10000</v>
      </c>
      <c r="I18" s="340">
        <v>0</v>
      </c>
      <c r="J18" s="363">
        <f t="shared" si="11"/>
        <v>10000</v>
      </c>
      <c r="K18" s="340">
        <f>10000-570</f>
        <v>9430</v>
      </c>
      <c r="L18" s="340">
        <v>0</v>
      </c>
      <c r="M18" s="363">
        <f t="shared" si="12"/>
        <v>9430</v>
      </c>
      <c r="N18" s="340">
        <v>8213</v>
      </c>
      <c r="O18" s="340">
        <v>0</v>
      </c>
      <c r="P18" s="363">
        <f t="shared" si="13"/>
        <v>8213</v>
      </c>
      <c r="Q18" s="325">
        <f t="shared" si="2"/>
        <v>87.094379639448576</v>
      </c>
      <c r="R18" s="259" t="str">
        <f t="shared" si="3"/>
        <v/>
      </c>
      <c r="S18" s="56"/>
    </row>
    <row r="19" spans="1:20" ht="12.95" customHeight="1">
      <c r="B19" s="10"/>
      <c r="C19" s="11"/>
      <c r="D19" s="11"/>
      <c r="E19" s="284">
        <v>613300</v>
      </c>
      <c r="F19" s="310"/>
      <c r="G19" s="18" t="s">
        <v>200</v>
      </c>
      <c r="H19" s="340">
        <v>8600</v>
      </c>
      <c r="I19" s="340">
        <v>0</v>
      </c>
      <c r="J19" s="363">
        <f t="shared" si="11"/>
        <v>8600</v>
      </c>
      <c r="K19" s="342">
        <f>8600</f>
        <v>8600</v>
      </c>
      <c r="L19" s="340">
        <v>0</v>
      </c>
      <c r="M19" s="363">
        <f t="shared" si="12"/>
        <v>8600</v>
      </c>
      <c r="N19" s="340">
        <v>6905</v>
      </c>
      <c r="O19" s="340">
        <v>0</v>
      </c>
      <c r="P19" s="363">
        <f t="shared" si="13"/>
        <v>6905</v>
      </c>
      <c r="Q19" s="325">
        <f t="shared" si="2"/>
        <v>80.29069767441861</v>
      </c>
      <c r="R19" s="259" t="str">
        <f t="shared" si="3"/>
        <v/>
      </c>
      <c r="S19" s="56"/>
    </row>
    <row r="20" spans="1:20" ht="12.95" customHeight="1">
      <c r="B20" s="10"/>
      <c r="C20" s="11"/>
      <c r="D20" s="11"/>
      <c r="E20" s="284">
        <v>613400</v>
      </c>
      <c r="F20" s="310"/>
      <c r="G20" s="18" t="s">
        <v>165</v>
      </c>
      <c r="H20" s="342">
        <v>5500</v>
      </c>
      <c r="I20" s="342">
        <v>0</v>
      </c>
      <c r="J20" s="363">
        <f t="shared" si="11"/>
        <v>5500</v>
      </c>
      <c r="K20" s="342">
        <v>5500</v>
      </c>
      <c r="L20" s="342">
        <v>0</v>
      </c>
      <c r="M20" s="363">
        <f t="shared" si="12"/>
        <v>5500</v>
      </c>
      <c r="N20" s="342">
        <v>5478</v>
      </c>
      <c r="O20" s="342">
        <v>0</v>
      </c>
      <c r="P20" s="363">
        <f t="shared" si="13"/>
        <v>5478</v>
      </c>
      <c r="Q20" s="325">
        <f t="shared" si="2"/>
        <v>99.6</v>
      </c>
      <c r="R20" s="259" t="str">
        <f t="shared" si="3"/>
        <v/>
      </c>
      <c r="S20" s="56"/>
    </row>
    <row r="21" spans="1:20" ht="12.95" customHeight="1">
      <c r="B21" s="10"/>
      <c r="C21" s="11"/>
      <c r="D21" s="11"/>
      <c r="E21" s="284">
        <v>613500</v>
      </c>
      <c r="F21" s="310"/>
      <c r="G21" s="11" t="s">
        <v>86</v>
      </c>
      <c r="H21" s="342">
        <v>8000</v>
      </c>
      <c r="I21" s="342">
        <v>0</v>
      </c>
      <c r="J21" s="363">
        <f t="shared" si="11"/>
        <v>8000</v>
      </c>
      <c r="K21" s="342">
        <v>8000</v>
      </c>
      <c r="L21" s="342">
        <v>0</v>
      </c>
      <c r="M21" s="363">
        <f t="shared" si="12"/>
        <v>8000</v>
      </c>
      <c r="N21" s="342">
        <v>6814</v>
      </c>
      <c r="O21" s="342">
        <v>0</v>
      </c>
      <c r="P21" s="363">
        <f t="shared" si="13"/>
        <v>6814</v>
      </c>
      <c r="Q21" s="325">
        <f t="shared" si="2"/>
        <v>85.174999999999997</v>
      </c>
      <c r="R21" s="259" t="str">
        <f t="shared" si="3"/>
        <v/>
      </c>
      <c r="S21" s="56"/>
    </row>
    <row r="22" spans="1:20" ht="12.95" customHeight="1">
      <c r="B22" s="10"/>
      <c r="C22" s="11"/>
      <c r="D22" s="11"/>
      <c r="E22" s="284">
        <v>613600</v>
      </c>
      <c r="F22" s="310"/>
      <c r="G22" s="18" t="s">
        <v>201</v>
      </c>
      <c r="H22" s="340">
        <v>0</v>
      </c>
      <c r="I22" s="340">
        <v>0</v>
      </c>
      <c r="J22" s="363">
        <f t="shared" si="11"/>
        <v>0</v>
      </c>
      <c r="K22" s="342">
        <v>0</v>
      </c>
      <c r="L22" s="340">
        <v>0</v>
      </c>
      <c r="M22" s="363">
        <f t="shared" si="12"/>
        <v>0</v>
      </c>
      <c r="N22" s="340">
        <v>0</v>
      </c>
      <c r="O22" s="340">
        <v>0</v>
      </c>
      <c r="P22" s="363">
        <f t="shared" si="13"/>
        <v>0</v>
      </c>
      <c r="Q22" s="325" t="str">
        <f t="shared" si="2"/>
        <v/>
      </c>
      <c r="R22" s="259"/>
      <c r="S22" s="56"/>
    </row>
    <row r="23" spans="1:20" ht="12.95" customHeight="1">
      <c r="B23" s="10"/>
      <c r="C23" s="11"/>
      <c r="D23" s="11"/>
      <c r="E23" s="284">
        <v>613700</v>
      </c>
      <c r="F23" s="310"/>
      <c r="G23" s="11" t="s">
        <v>87</v>
      </c>
      <c r="H23" s="340">
        <v>6000</v>
      </c>
      <c r="I23" s="340">
        <v>0</v>
      </c>
      <c r="J23" s="363">
        <f t="shared" si="11"/>
        <v>6000</v>
      </c>
      <c r="K23" s="342">
        <v>6000</v>
      </c>
      <c r="L23" s="340">
        <v>0</v>
      </c>
      <c r="M23" s="363">
        <f t="shared" si="12"/>
        <v>6000</v>
      </c>
      <c r="N23" s="340">
        <v>5779</v>
      </c>
      <c r="O23" s="340">
        <v>0</v>
      </c>
      <c r="P23" s="363">
        <f t="shared" si="13"/>
        <v>5779</v>
      </c>
      <c r="Q23" s="325">
        <f t="shared" si="2"/>
        <v>96.316666666666663</v>
      </c>
      <c r="R23" s="259" t="str">
        <f t="shared" si="3"/>
        <v/>
      </c>
      <c r="S23" s="56"/>
    </row>
    <row r="24" spans="1:20" ht="12.95" customHeight="1">
      <c r="B24" s="10"/>
      <c r="C24" s="11"/>
      <c r="D24" s="11"/>
      <c r="E24" s="284">
        <v>613800</v>
      </c>
      <c r="F24" s="310"/>
      <c r="G24" s="18" t="s">
        <v>166</v>
      </c>
      <c r="H24" s="340">
        <v>2280</v>
      </c>
      <c r="I24" s="340">
        <v>0</v>
      </c>
      <c r="J24" s="363">
        <f t="shared" si="11"/>
        <v>2280</v>
      </c>
      <c r="K24" s="342">
        <v>2280</v>
      </c>
      <c r="L24" s="340">
        <v>0</v>
      </c>
      <c r="M24" s="363">
        <f t="shared" si="12"/>
        <v>2280</v>
      </c>
      <c r="N24" s="340">
        <v>2279</v>
      </c>
      <c r="O24" s="340">
        <v>0</v>
      </c>
      <c r="P24" s="363">
        <f t="shared" si="13"/>
        <v>2279</v>
      </c>
      <c r="Q24" s="325">
        <f t="shared" si="2"/>
        <v>99.956140350877192</v>
      </c>
      <c r="R24" s="259" t="str">
        <f t="shared" si="3"/>
        <v/>
      </c>
      <c r="S24" s="56"/>
    </row>
    <row r="25" spans="1:20" ht="12.95" customHeight="1">
      <c r="B25" s="10"/>
      <c r="C25" s="11"/>
      <c r="D25" s="11"/>
      <c r="E25" s="284">
        <v>613900</v>
      </c>
      <c r="F25" s="310"/>
      <c r="G25" s="18" t="s">
        <v>167</v>
      </c>
      <c r="H25" s="342">
        <v>200000</v>
      </c>
      <c r="I25" s="342">
        <v>0</v>
      </c>
      <c r="J25" s="363">
        <f t="shared" si="11"/>
        <v>200000</v>
      </c>
      <c r="K25" s="342">
        <v>200570</v>
      </c>
      <c r="L25" s="342">
        <v>0</v>
      </c>
      <c r="M25" s="363">
        <f t="shared" si="12"/>
        <v>200570</v>
      </c>
      <c r="N25" s="342">
        <v>200560</v>
      </c>
      <c r="O25" s="342">
        <v>0</v>
      </c>
      <c r="P25" s="363">
        <f t="shared" si="13"/>
        <v>200560</v>
      </c>
      <c r="Q25" s="325">
        <f t="shared" si="2"/>
        <v>99.995014209502926</v>
      </c>
      <c r="R25" s="259" t="str">
        <f t="shared" si="3"/>
        <v/>
      </c>
      <c r="S25" s="56"/>
    </row>
    <row r="26" spans="1:20" ht="12.95" customHeight="1">
      <c r="B26" s="10"/>
      <c r="C26" s="11"/>
      <c r="D26" s="11"/>
      <c r="E26" s="284">
        <v>613900</v>
      </c>
      <c r="F26" s="310"/>
      <c r="G26" s="175" t="s">
        <v>528</v>
      </c>
      <c r="H26" s="340">
        <v>0</v>
      </c>
      <c r="I26" s="340">
        <v>0</v>
      </c>
      <c r="J26" s="363">
        <f t="shared" si="11"/>
        <v>0</v>
      </c>
      <c r="K26" s="340">
        <v>0</v>
      </c>
      <c r="L26" s="340">
        <v>0</v>
      </c>
      <c r="M26" s="363">
        <f t="shared" si="12"/>
        <v>0</v>
      </c>
      <c r="N26" s="340">
        <v>0</v>
      </c>
      <c r="O26" s="340">
        <v>0</v>
      </c>
      <c r="P26" s="363">
        <f t="shared" si="13"/>
        <v>0</v>
      </c>
      <c r="Q26" s="325" t="str">
        <f t="shared" si="2"/>
        <v/>
      </c>
      <c r="R26" s="259"/>
      <c r="S26" s="56"/>
      <c r="T26" s="50"/>
    </row>
    <row r="27" spans="1:20" ht="8.1" customHeight="1">
      <c r="B27" s="10"/>
      <c r="C27" s="11"/>
      <c r="D27" s="11"/>
      <c r="E27" s="284"/>
      <c r="F27" s="310"/>
      <c r="G27" s="11"/>
      <c r="H27" s="257"/>
      <c r="I27" s="257"/>
      <c r="J27" s="364"/>
      <c r="K27" s="257"/>
      <c r="L27" s="257"/>
      <c r="M27" s="364"/>
      <c r="N27" s="257"/>
      <c r="O27" s="257"/>
      <c r="P27" s="364"/>
      <c r="Q27" s="325" t="str">
        <f t="shared" si="2"/>
        <v/>
      </c>
      <c r="R27" s="259"/>
      <c r="S27" s="56"/>
    </row>
    <row r="28" spans="1:20" ht="12.95" customHeight="1">
      <c r="B28" s="12"/>
      <c r="C28" s="8"/>
      <c r="D28" s="8"/>
      <c r="E28" s="283">
        <v>821000</v>
      </c>
      <c r="F28" s="309"/>
      <c r="G28" s="8" t="s">
        <v>90</v>
      </c>
      <c r="H28" s="266">
        <f t="shared" ref="H28:P28" si="14">SUM(H29:H30)</f>
        <v>6000</v>
      </c>
      <c r="I28" s="266">
        <f t="shared" si="14"/>
        <v>0</v>
      </c>
      <c r="J28" s="365">
        <f t="shared" si="14"/>
        <v>6000</v>
      </c>
      <c r="K28" s="266">
        <f t="shared" ref="K28:M28" si="15">SUM(K29:K30)</f>
        <v>6000</v>
      </c>
      <c r="L28" s="266">
        <f t="shared" si="15"/>
        <v>0</v>
      </c>
      <c r="M28" s="365">
        <f t="shared" si="15"/>
        <v>6000</v>
      </c>
      <c r="N28" s="266">
        <f t="shared" si="14"/>
        <v>5973</v>
      </c>
      <c r="O28" s="266">
        <f t="shared" si="14"/>
        <v>0</v>
      </c>
      <c r="P28" s="365">
        <f t="shared" si="14"/>
        <v>5973</v>
      </c>
      <c r="Q28" s="324">
        <f t="shared" si="2"/>
        <v>99.550000000000011</v>
      </c>
      <c r="R28" s="259" t="str">
        <f t="shared" si="3"/>
        <v/>
      </c>
      <c r="S28" s="56"/>
    </row>
    <row r="29" spans="1:20" s="1" customFormat="1" ht="12.95" customHeight="1">
      <c r="A29" s="259"/>
      <c r="B29" s="10"/>
      <c r="C29" s="11"/>
      <c r="D29" s="11"/>
      <c r="E29" s="284">
        <v>821200</v>
      </c>
      <c r="F29" s="310"/>
      <c r="G29" s="11" t="s">
        <v>91</v>
      </c>
      <c r="H29" s="258">
        <v>1000</v>
      </c>
      <c r="I29" s="258">
        <v>0</v>
      </c>
      <c r="J29" s="363">
        <f t="shared" ref="J29:J30" si="16">SUM(H29:I29)</f>
        <v>1000</v>
      </c>
      <c r="K29" s="258">
        <v>1000</v>
      </c>
      <c r="L29" s="258">
        <v>0</v>
      </c>
      <c r="M29" s="363">
        <f t="shared" ref="M29:M30" si="17">SUM(K29:L29)</f>
        <v>1000</v>
      </c>
      <c r="N29" s="258">
        <v>977</v>
      </c>
      <c r="O29" s="258">
        <v>0</v>
      </c>
      <c r="P29" s="363">
        <f t="shared" ref="P29:P30" si="18">SUM(N29:O29)</f>
        <v>977</v>
      </c>
      <c r="Q29" s="325">
        <f t="shared" si="2"/>
        <v>97.7</v>
      </c>
      <c r="R29" s="259" t="str">
        <f t="shared" si="3"/>
        <v/>
      </c>
      <c r="S29" s="56"/>
    </row>
    <row r="30" spans="1:20" ht="12.95" customHeight="1">
      <c r="B30" s="10"/>
      <c r="C30" s="11"/>
      <c r="D30" s="11"/>
      <c r="E30" s="284">
        <v>821300</v>
      </c>
      <c r="F30" s="310"/>
      <c r="G30" s="11" t="s">
        <v>92</v>
      </c>
      <c r="H30" s="258">
        <v>5000</v>
      </c>
      <c r="I30" s="258">
        <v>0</v>
      </c>
      <c r="J30" s="363">
        <f t="shared" si="16"/>
        <v>5000</v>
      </c>
      <c r="K30" s="258">
        <v>5000</v>
      </c>
      <c r="L30" s="258">
        <v>0</v>
      </c>
      <c r="M30" s="363">
        <f t="shared" si="17"/>
        <v>5000</v>
      </c>
      <c r="N30" s="258">
        <v>4996</v>
      </c>
      <c r="O30" s="258">
        <v>0</v>
      </c>
      <c r="P30" s="363">
        <f t="shared" si="18"/>
        <v>4996</v>
      </c>
      <c r="Q30" s="325">
        <f t="shared" si="2"/>
        <v>99.92</v>
      </c>
      <c r="R30" s="259" t="str">
        <f t="shared" si="3"/>
        <v/>
      </c>
      <c r="S30" s="56"/>
    </row>
    <row r="31" spans="1:20" ht="8.1" customHeight="1">
      <c r="B31" s="10"/>
      <c r="C31" s="11"/>
      <c r="D31" s="11"/>
      <c r="E31" s="284"/>
      <c r="F31" s="310"/>
      <c r="G31" s="11"/>
      <c r="H31" s="257"/>
      <c r="I31" s="257"/>
      <c r="J31" s="364"/>
      <c r="K31" s="257"/>
      <c r="L31" s="257"/>
      <c r="M31" s="364"/>
      <c r="N31" s="257"/>
      <c r="O31" s="257"/>
      <c r="P31" s="364"/>
      <c r="Q31" s="325" t="str">
        <f t="shared" si="2"/>
        <v/>
      </c>
      <c r="R31" s="259"/>
      <c r="S31" s="56"/>
    </row>
    <row r="32" spans="1:20" ht="12.95" customHeight="1">
      <c r="B32" s="12"/>
      <c r="C32" s="8"/>
      <c r="D32" s="8"/>
      <c r="E32" s="283"/>
      <c r="F32" s="309"/>
      <c r="G32" s="8" t="s">
        <v>93</v>
      </c>
      <c r="H32" s="275">
        <v>25</v>
      </c>
      <c r="I32" s="275"/>
      <c r="J32" s="367">
        <v>25</v>
      </c>
      <c r="K32" s="275"/>
      <c r="L32" s="275"/>
      <c r="M32" s="367"/>
      <c r="N32" s="275">
        <v>21</v>
      </c>
      <c r="O32" s="275"/>
      <c r="P32" s="367">
        <v>21</v>
      </c>
      <c r="Q32" s="325" t="str">
        <f t="shared" si="2"/>
        <v/>
      </c>
      <c r="R32" s="259"/>
      <c r="S32" s="56"/>
    </row>
    <row r="33" spans="1:19" s="1" customFormat="1" ht="12.95" customHeight="1">
      <c r="A33" s="259"/>
      <c r="B33" s="12"/>
      <c r="C33" s="8"/>
      <c r="D33" s="8"/>
      <c r="E33" s="283"/>
      <c r="F33" s="309"/>
      <c r="G33" s="8" t="s">
        <v>113</v>
      </c>
      <c r="H33" s="266">
        <f t="shared" ref="H33:J33" si="19">H8+H13+H16+H28</f>
        <v>879510</v>
      </c>
      <c r="I33" s="266">
        <f t="shared" si="19"/>
        <v>0</v>
      </c>
      <c r="J33" s="365">
        <f t="shared" si="19"/>
        <v>879510</v>
      </c>
      <c r="K33" s="266">
        <f t="shared" ref="K33:M33" si="20">K8+K13+K16+K28</f>
        <v>879510</v>
      </c>
      <c r="L33" s="266">
        <f t="shared" si="20"/>
        <v>0</v>
      </c>
      <c r="M33" s="365">
        <f t="shared" si="20"/>
        <v>879510</v>
      </c>
      <c r="N33" s="266">
        <f t="shared" ref="N33:P33" si="21">N8+N13+N16+N28</f>
        <v>867470</v>
      </c>
      <c r="O33" s="266">
        <f t="shared" si="21"/>
        <v>0</v>
      </c>
      <c r="P33" s="365">
        <f t="shared" si="21"/>
        <v>867470</v>
      </c>
      <c r="Q33" s="324">
        <f t="shared" si="2"/>
        <v>98.631055928869486</v>
      </c>
      <c r="R33" s="259" t="str">
        <f t="shared" si="3"/>
        <v/>
      </c>
      <c r="S33" s="56"/>
    </row>
    <row r="34" spans="1:19" s="1" customFormat="1" ht="12.95" customHeight="1">
      <c r="A34" s="259"/>
      <c r="B34" s="12"/>
      <c r="C34" s="8"/>
      <c r="D34" s="8"/>
      <c r="E34" s="283"/>
      <c r="F34" s="309"/>
      <c r="G34" s="8" t="s">
        <v>94</v>
      </c>
      <c r="H34" s="266">
        <f t="shared" ref="H34:H35" si="22">H33</f>
        <v>879510</v>
      </c>
      <c r="I34" s="266">
        <f>I33</f>
        <v>0</v>
      </c>
      <c r="J34" s="365">
        <f>J33</f>
        <v>879510</v>
      </c>
      <c r="K34" s="266">
        <f t="shared" ref="K34:K35" si="23">K33</f>
        <v>879510</v>
      </c>
      <c r="L34" s="266">
        <f>L33</f>
        <v>0</v>
      </c>
      <c r="M34" s="365">
        <f>M33</f>
        <v>879510</v>
      </c>
      <c r="N34" s="266">
        <f t="shared" ref="N34:N35" si="24">N33</f>
        <v>867470</v>
      </c>
      <c r="O34" s="266">
        <f>O33</f>
        <v>0</v>
      </c>
      <c r="P34" s="365">
        <f>P33</f>
        <v>867470</v>
      </c>
      <c r="Q34" s="325">
        <f t="shared" si="2"/>
        <v>98.631055928869486</v>
      </c>
      <c r="R34" s="259" t="str">
        <f t="shared" si="3"/>
        <v/>
      </c>
    </row>
    <row r="35" spans="1:19" s="1" customFormat="1" ht="12.95" customHeight="1">
      <c r="A35" s="259"/>
      <c r="B35" s="12"/>
      <c r="C35" s="8"/>
      <c r="D35" s="8"/>
      <c r="E35" s="283"/>
      <c r="F35" s="309"/>
      <c r="G35" s="8" t="s">
        <v>95</v>
      </c>
      <c r="H35" s="266">
        <f t="shared" si="22"/>
        <v>879510</v>
      </c>
      <c r="I35" s="266">
        <f>I34</f>
        <v>0</v>
      </c>
      <c r="J35" s="365">
        <f>J34</f>
        <v>879510</v>
      </c>
      <c r="K35" s="266">
        <f t="shared" si="23"/>
        <v>879510</v>
      </c>
      <c r="L35" s="266">
        <f>L34</f>
        <v>0</v>
      </c>
      <c r="M35" s="365">
        <f>M34</f>
        <v>879510</v>
      </c>
      <c r="N35" s="266">
        <f t="shared" si="24"/>
        <v>867470</v>
      </c>
      <c r="O35" s="266">
        <f>O34</f>
        <v>0</v>
      </c>
      <c r="P35" s="365">
        <f>P34</f>
        <v>867470</v>
      </c>
      <c r="Q35" s="325">
        <f t="shared" si="2"/>
        <v>98.631055928869486</v>
      </c>
      <c r="R35" s="259" t="str">
        <f t="shared" si="3"/>
        <v/>
      </c>
    </row>
    <row r="36" spans="1:19" s="1" customFormat="1" ht="8.1" customHeight="1" thickBot="1">
      <c r="A36" s="259"/>
      <c r="B36" s="15"/>
      <c r="C36" s="16"/>
      <c r="D36" s="16"/>
      <c r="E36" s="285"/>
      <c r="F36" s="311"/>
      <c r="G36" s="16"/>
      <c r="H36" s="27"/>
      <c r="I36" s="27"/>
      <c r="J36" s="368"/>
      <c r="K36" s="27"/>
      <c r="L36" s="27"/>
      <c r="M36" s="368"/>
      <c r="N36" s="27"/>
      <c r="O36" s="27"/>
      <c r="P36" s="368"/>
      <c r="Q36" s="327" t="str">
        <f t="shared" si="2"/>
        <v/>
      </c>
      <c r="R36" s="259"/>
    </row>
    <row r="37" spans="1:19" ht="12.95" customHeight="1">
      <c r="E37" s="286"/>
      <c r="F37" s="312"/>
      <c r="J37" s="369"/>
      <c r="M37" s="369"/>
      <c r="P37" s="369"/>
      <c r="Q37" s="328" t="str">
        <f t="shared" si="2"/>
        <v/>
      </c>
      <c r="R37" s="259"/>
    </row>
    <row r="38" spans="1:19" ht="12.95" customHeight="1">
      <c r="B38" s="50"/>
      <c r="E38" s="286"/>
      <c r="F38" s="312"/>
      <c r="J38" s="369"/>
      <c r="M38" s="369"/>
      <c r="P38" s="369"/>
      <c r="Q38" s="328" t="str">
        <f t="shared" si="2"/>
        <v/>
      </c>
      <c r="R38" s="259"/>
    </row>
    <row r="39" spans="1:19" ht="12.95" customHeight="1">
      <c r="E39" s="286"/>
      <c r="F39" s="312"/>
      <c r="J39" s="369"/>
      <c r="M39" s="369"/>
      <c r="P39" s="369"/>
      <c r="Q39" s="328" t="str">
        <f t="shared" si="2"/>
        <v/>
      </c>
      <c r="R39" s="259"/>
    </row>
    <row r="40" spans="1:19" ht="12.95" customHeight="1"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9" ht="12.95" customHeight="1"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9" ht="12.95" customHeight="1"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9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9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9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9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9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9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R58" s="259"/>
    </row>
    <row r="59" spans="5:18" ht="12.95" customHeight="1">
      <c r="E59" s="286"/>
      <c r="F59" s="312"/>
      <c r="J59" s="369"/>
      <c r="M59" s="369"/>
      <c r="P59" s="369"/>
      <c r="R59" s="259" t="str">
        <f t="shared" si="3"/>
        <v/>
      </c>
    </row>
    <row r="60" spans="5:18" ht="17.100000000000001" customHeight="1">
      <c r="E60" s="286"/>
      <c r="F60" s="312"/>
      <c r="J60" s="369"/>
      <c r="M60" s="369"/>
      <c r="P60" s="369"/>
      <c r="R60" s="259" t="str">
        <f t="shared" si="3"/>
        <v/>
      </c>
    </row>
    <row r="61" spans="5:18" ht="14.25">
      <c r="E61" s="286"/>
      <c r="F61" s="312"/>
      <c r="J61" s="369"/>
      <c r="M61" s="369"/>
      <c r="P61" s="369"/>
      <c r="R61" s="259" t="str">
        <f t="shared" si="3"/>
        <v/>
      </c>
    </row>
    <row r="62" spans="5:18" ht="14.25">
      <c r="E62" s="286"/>
      <c r="F62" s="312"/>
      <c r="J62" s="369"/>
      <c r="M62" s="369"/>
      <c r="P62" s="369"/>
      <c r="R62" s="259" t="str">
        <f t="shared" ref="R62:R71" si="25">IF(Q62&lt;100,"","PR")</f>
        <v/>
      </c>
    </row>
    <row r="63" spans="5:18" ht="14.25">
      <c r="E63" s="286"/>
      <c r="F63" s="312"/>
      <c r="J63" s="369"/>
      <c r="M63" s="369"/>
      <c r="P63" s="369"/>
      <c r="R63" s="259" t="str">
        <f t="shared" si="25"/>
        <v/>
      </c>
    </row>
    <row r="64" spans="5:18" ht="14.25">
      <c r="E64" s="286"/>
      <c r="F64" s="312"/>
      <c r="J64" s="369"/>
      <c r="M64" s="369"/>
      <c r="P64" s="369"/>
      <c r="R64" s="259" t="str">
        <f t="shared" si="25"/>
        <v/>
      </c>
    </row>
    <row r="65" spans="5:18" ht="14.25">
      <c r="E65" s="286"/>
      <c r="F65" s="312"/>
      <c r="J65" s="369"/>
      <c r="M65" s="369"/>
      <c r="P65" s="369"/>
      <c r="R65" s="259" t="str">
        <f t="shared" si="25"/>
        <v/>
      </c>
    </row>
    <row r="66" spans="5:18" ht="14.25">
      <c r="E66" s="286"/>
      <c r="F66" s="312"/>
      <c r="J66" s="369"/>
      <c r="M66" s="369"/>
      <c r="P66" s="369"/>
      <c r="R66" s="259" t="str">
        <f t="shared" si="25"/>
        <v/>
      </c>
    </row>
    <row r="67" spans="5:18" ht="14.25">
      <c r="E67" s="286"/>
      <c r="F67" s="312"/>
      <c r="J67" s="369"/>
      <c r="M67" s="369"/>
      <c r="P67" s="369"/>
      <c r="R67" s="259" t="str">
        <f t="shared" si="25"/>
        <v/>
      </c>
    </row>
    <row r="68" spans="5:18" ht="14.25">
      <c r="E68" s="286"/>
      <c r="F68" s="312"/>
      <c r="J68" s="369"/>
      <c r="M68" s="369"/>
      <c r="P68" s="369"/>
      <c r="R68" s="259" t="str">
        <f t="shared" si="25"/>
        <v/>
      </c>
    </row>
    <row r="69" spans="5:18" ht="14.25">
      <c r="E69" s="286"/>
      <c r="F69" s="312"/>
      <c r="J69" s="369"/>
      <c r="M69" s="369"/>
      <c r="P69" s="369"/>
      <c r="R69" s="259" t="str">
        <f t="shared" si="25"/>
        <v/>
      </c>
    </row>
    <row r="70" spans="5:18" ht="14.25">
      <c r="E70" s="286"/>
      <c r="F70" s="312"/>
      <c r="J70" s="369"/>
      <c r="M70" s="369"/>
      <c r="P70" s="369"/>
      <c r="R70" s="259" t="str">
        <f t="shared" si="25"/>
        <v/>
      </c>
    </row>
    <row r="71" spans="5:18" ht="14.25">
      <c r="E71" s="286"/>
      <c r="F71" s="312"/>
      <c r="J71" s="369"/>
      <c r="M71" s="369"/>
      <c r="P71" s="369"/>
      <c r="R71" s="259" t="str">
        <f t="shared" si="25"/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B2:Q2"/>
    <mergeCell ref="H4:J4"/>
    <mergeCell ref="B4:B5"/>
    <mergeCell ref="C4:C5"/>
    <mergeCell ref="D4:D5"/>
    <mergeCell ref="F4:F5"/>
    <mergeCell ref="E4:E5"/>
    <mergeCell ref="Q4:Q5"/>
    <mergeCell ref="G4:G5"/>
    <mergeCell ref="N4:P4"/>
    <mergeCell ref="K4:M4"/>
  </mergeCells>
  <phoneticPr fontId="2" type="noConversion"/>
  <pageMargins left="0.46" right="0.31496062992125984" top="0.35433070866141736" bottom="0.51181102362204722" header="0.39370078740157483" footer="0.31496062992125984"/>
  <pageSetup paperSize="9" scale="70" orientation="landscape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U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19" ht="13.5" thickBot="1"/>
    <row r="2" spans="1:19" s="94" customFormat="1" ht="20.100000000000001" customHeight="1" thickTop="1" thickBot="1">
      <c r="A2" s="354"/>
      <c r="B2" s="617" t="s">
        <v>118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19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19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19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19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19" s="2" customFormat="1" ht="12.95" customHeight="1">
      <c r="A7" s="260"/>
      <c r="B7" s="6" t="s">
        <v>119</v>
      </c>
      <c r="C7" s="7" t="s">
        <v>81</v>
      </c>
      <c r="D7" s="7" t="s">
        <v>82</v>
      </c>
      <c r="E7" s="5"/>
      <c r="F7" s="261"/>
      <c r="G7" s="5"/>
      <c r="H7" s="276"/>
      <c r="I7" s="276"/>
      <c r="J7" s="377"/>
      <c r="K7" s="276"/>
      <c r="L7" s="276"/>
      <c r="M7" s="377"/>
      <c r="N7" s="276"/>
      <c r="O7" s="276"/>
      <c r="P7" s="377"/>
      <c r="Q7" s="323"/>
    </row>
    <row r="8" spans="1:19" s="2" customFormat="1" ht="12.95" customHeight="1">
      <c r="A8" s="260"/>
      <c r="B8" s="6"/>
      <c r="C8" s="7"/>
      <c r="D8" s="7"/>
      <c r="E8" s="283">
        <v>600000</v>
      </c>
      <c r="F8" s="309"/>
      <c r="G8" s="19" t="s">
        <v>120</v>
      </c>
      <c r="H8" s="248">
        <f t="shared" ref="H8:P8" si="0">H9+H10+H11</f>
        <v>595000</v>
      </c>
      <c r="I8" s="248">
        <f t="shared" si="0"/>
        <v>0</v>
      </c>
      <c r="J8" s="378">
        <f t="shared" si="0"/>
        <v>595000</v>
      </c>
      <c r="K8" s="248">
        <f t="shared" ref="K8:M8" si="1">K9+K10+K11</f>
        <v>595000</v>
      </c>
      <c r="L8" s="248">
        <f t="shared" si="1"/>
        <v>0</v>
      </c>
      <c r="M8" s="378">
        <f t="shared" si="1"/>
        <v>595000</v>
      </c>
      <c r="N8" s="248">
        <f t="shared" si="0"/>
        <v>594613</v>
      </c>
      <c r="O8" s="248">
        <f t="shared" si="0"/>
        <v>0</v>
      </c>
      <c r="P8" s="378">
        <f t="shared" si="0"/>
        <v>594613</v>
      </c>
      <c r="Q8" s="324">
        <f>IF(M8=0,"",P8/M8*100)</f>
        <v>99.934957983193272</v>
      </c>
      <c r="R8" s="2" t="str">
        <f>IF(Q8&lt;=100,"","PR")</f>
        <v/>
      </c>
    </row>
    <row r="9" spans="1:19" s="2" customFormat="1" ht="12.95" customHeight="1">
      <c r="A9" s="260"/>
      <c r="B9" s="6"/>
      <c r="C9" s="7"/>
      <c r="D9" s="7"/>
      <c r="E9" s="284">
        <v>600000</v>
      </c>
      <c r="F9" s="310"/>
      <c r="G9" s="35" t="s">
        <v>97</v>
      </c>
      <c r="H9" s="247">
        <v>550000</v>
      </c>
      <c r="I9" s="247">
        <v>0</v>
      </c>
      <c r="J9" s="379">
        <f t="shared" ref="J9:J11" si="2">SUM(H9:I9)</f>
        <v>550000</v>
      </c>
      <c r="K9" s="247">
        <v>550000</v>
      </c>
      <c r="L9" s="247">
        <v>0</v>
      </c>
      <c r="M9" s="379">
        <f t="shared" ref="M9:M11" si="3">SUM(K9:L9)</f>
        <v>550000</v>
      </c>
      <c r="N9" s="247">
        <v>549813</v>
      </c>
      <c r="O9" s="247">
        <v>0</v>
      </c>
      <c r="P9" s="379">
        <f t="shared" ref="P9:P11" si="4">SUM(N9:O9)</f>
        <v>549813</v>
      </c>
      <c r="Q9" s="325">
        <f t="shared" ref="Q9:Q57" si="5">IF(M9=0,"",P9/M9*100)</f>
        <v>99.965999999999994</v>
      </c>
      <c r="R9" s="260" t="str">
        <f t="shared" ref="R9:R61" si="6">IF(Q9&lt;=100,"","PR")</f>
        <v/>
      </c>
    </row>
    <row r="10" spans="1:19" s="2" customFormat="1" ht="12.95" customHeight="1">
      <c r="A10" s="260"/>
      <c r="B10" s="6"/>
      <c r="C10" s="7"/>
      <c r="D10" s="7"/>
      <c r="E10" s="284">
        <v>600000</v>
      </c>
      <c r="F10" s="310"/>
      <c r="G10" s="35" t="s">
        <v>98</v>
      </c>
      <c r="H10" s="247">
        <v>30000</v>
      </c>
      <c r="I10" s="247">
        <v>0</v>
      </c>
      <c r="J10" s="379">
        <f t="shared" si="2"/>
        <v>30000</v>
      </c>
      <c r="K10" s="247">
        <v>30000</v>
      </c>
      <c r="L10" s="247">
        <v>0</v>
      </c>
      <c r="M10" s="379">
        <f t="shared" si="3"/>
        <v>30000</v>
      </c>
      <c r="N10" s="247">
        <v>29900</v>
      </c>
      <c r="O10" s="247">
        <v>0</v>
      </c>
      <c r="P10" s="379">
        <f t="shared" si="4"/>
        <v>29900</v>
      </c>
      <c r="Q10" s="325">
        <f t="shared" si="5"/>
        <v>99.666666666666671</v>
      </c>
      <c r="R10" s="260" t="str">
        <f t="shared" si="6"/>
        <v/>
      </c>
    </row>
    <row r="11" spans="1:19" s="2" customFormat="1" ht="12.95" customHeight="1">
      <c r="A11" s="260"/>
      <c r="B11" s="6"/>
      <c r="C11" s="7"/>
      <c r="D11" s="7"/>
      <c r="E11" s="284">
        <v>600000</v>
      </c>
      <c r="F11" s="310"/>
      <c r="G11" s="35" t="s">
        <v>121</v>
      </c>
      <c r="H11" s="247">
        <v>15000</v>
      </c>
      <c r="I11" s="247">
        <v>0</v>
      </c>
      <c r="J11" s="379">
        <f t="shared" si="2"/>
        <v>15000</v>
      </c>
      <c r="K11" s="247">
        <v>15000</v>
      </c>
      <c r="L11" s="247">
        <v>0</v>
      </c>
      <c r="M11" s="379">
        <f t="shared" si="3"/>
        <v>15000</v>
      </c>
      <c r="N11" s="247">
        <v>14900</v>
      </c>
      <c r="O11" s="247">
        <v>0</v>
      </c>
      <c r="P11" s="379">
        <f t="shared" si="4"/>
        <v>14900</v>
      </c>
      <c r="Q11" s="325">
        <f t="shared" si="5"/>
        <v>99.333333333333329</v>
      </c>
      <c r="R11" s="260"/>
    </row>
    <row r="12" spans="1:19" s="2" customFormat="1" ht="8.1" customHeight="1">
      <c r="A12" s="260"/>
      <c r="B12" s="6"/>
      <c r="C12" s="7"/>
      <c r="D12" s="7"/>
      <c r="E12" s="283"/>
      <c r="F12" s="310"/>
      <c r="G12" s="5"/>
      <c r="H12" s="249"/>
      <c r="I12" s="249"/>
      <c r="J12" s="380"/>
      <c r="K12" s="249"/>
      <c r="L12" s="249"/>
      <c r="M12" s="380"/>
      <c r="N12" s="249"/>
      <c r="O12" s="249"/>
      <c r="P12" s="380"/>
      <c r="Q12" s="325" t="str">
        <f t="shared" si="5"/>
        <v/>
      </c>
      <c r="R12" s="260"/>
    </row>
    <row r="13" spans="1:19" s="1" customFormat="1" ht="12.95" customHeight="1">
      <c r="A13" s="259"/>
      <c r="B13" s="12"/>
      <c r="C13" s="8"/>
      <c r="D13" s="8"/>
      <c r="E13" s="283">
        <v>611000</v>
      </c>
      <c r="F13" s="309"/>
      <c r="G13" s="8" t="s">
        <v>163</v>
      </c>
      <c r="H13" s="198">
        <f t="shared" ref="H13:P13" si="7">SUM(H14:H17)</f>
        <v>219370</v>
      </c>
      <c r="I13" s="198">
        <f t="shared" si="7"/>
        <v>0</v>
      </c>
      <c r="J13" s="381">
        <f t="shared" si="7"/>
        <v>219370</v>
      </c>
      <c r="K13" s="198">
        <f t="shared" ref="K13:M13" si="8">SUM(K14:K17)</f>
        <v>219370</v>
      </c>
      <c r="L13" s="198">
        <f t="shared" si="8"/>
        <v>0</v>
      </c>
      <c r="M13" s="381">
        <f t="shared" si="8"/>
        <v>219370</v>
      </c>
      <c r="N13" s="198">
        <f t="shared" si="7"/>
        <v>217108</v>
      </c>
      <c r="O13" s="198">
        <f t="shared" si="7"/>
        <v>0</v>
      </c>
      <c r="P13" s="381">
        <f t="shared" si="7"/>
        <v>217108</v>
      </c>
      <c r="Q13" s="324">
        <f t="shared" si="5"/>
        <v>98.968865387245302</v>
      </c>
      <c r="R13" s="260" t="str">
        <f t="shared" si="6"/>
        <v/>
      </c>
    </row>
    <row r="14" spans="1:19" ht="12.95" customHeight="1">
      <c r="B14" s="10"/>
      <c r="C14" s="11"/>
      <c r="D14" s="11"/>
      <c r="E14" s="284">
        <v>611100</v>
      </c>
      <c r="F14" s="310"/>
      <c r="G14" s="18" t="s">
        <v>198</v>
      </c>
      <c r="H14" s="195">
        <v>128650</v>
      </c>
      <c r="I14" s="195">
        <v>0</v>
      </c>
      <c r="J14" s="379">
        <f t="shared" ref="J14:J16" si="9">SUM(H14:I14)</f>
        <v>128650</v>
      </c>
      <c r="K14" s="195">
        <v>128650</v>
      </c>
      <c r="L14" s="195">
        <v>0</v>
      </c>
      <c r="M14" s="379">
        <f t="shared" ref="M14:M16" si="10">SUM(K14:L14)</f>
        <v>128650</v>
      </c>
      <c r="N14" s="195">
        <v>127711</v>
      </c>
      <c r="O14" s="195">
        <v>0</v>
      </c>
      <c r="P14" s="379">
        <f t="shared" ref="P14:P16" si="11">SUM(N14:O14)</f>
        <v>127711</v>
      </c>
      <c r="Q14" s="325">
        <f t="shared" si="5"/>
        <v>99.270112708900115</v>
      </c>
      <c r="R14" s="260" t="str">
        <f t="shared" si="6"/>
        <v/>
      </c>
    </row>
    <row r="15" spans="1:19" ht="12.95" customHeight="1">
      <c r="B15" s="10"/>
      <c r="C15" s="11"/>
      <c r="D15" s="11"/>
      <c r="E15" s="284">
        <v>611200</v>
      </c>
      <c r="F15" s="310"/>
      <c r="G15" s="11" t="s">
        <v>199</v>
      </c>
      <c r="H15" s="195">
        <v>28130</v>
      </c>
      <c r="I15" s="195">
        <v>0</v>
      </c>
      <c r="J15" s="379">
        <f t="shared" si="9"/>
        <v>28130</v>
      </c>
      <c r="K15" s="195">
        <v>28130</v>
      </c>
      <c r="L15" s="195">
        <v>0</v>
      </c>
      <c r="M15" s="379">
        <f t="shared" si="10"/>
        <v>28130</v>
      </c>
      <c r="N15" s="195">
        <v>27021</v>
      </c>
      <c r="O15" s="195">
        <v>0</v>
      </c>
      <c r="P15" s="379">
        <f t="shared" si="11"/>
        <v>27021</v>
      </c>
      <c r="Q15" s="325">
        <f t="shared" si="5"/>
        <v>96.057589761820111</v>
      </c>
      <c r="R15" s="260"/>
    </row>
    <row r="16" spans="1:19" ht="12.95" customHeight="1">
      <c r="B16" s="10"/>
      <c r="C16" s="11"/>
      <c r="D16" s="11"/>
      <c r="E16" s="284">
        <v>611200</v>
      </c>
      <c r="F16" s="310" t="s">
        <v>622</v>
      </c>
      <c r="G16" s="334" t="s">
        <v>798</v>
      </c>
      <c r="H16" s="195">
        <v>62590</v>
      </c>
      <c r="I16" s="195">
        <v>0</v>
      </c>
      <c r="J16" s="379">
        <f t="shared" si="9"/>
        <v>62590</v>
      </c>
      <c r="K16" s="195">
        <v>62590</v>
      </c>
      <c r="L16" s="195">
        <v>0</v>
      </c>
      <c r="M16" s="379">
        <f t="shared" si="10"/>
        <v>62590</v>
      </c>
      <c r="N16" s="195">
        <v>62376</v>
      </c>
      <c r="O16" s="195">
        <v>0</v>
      </c>
      <c r="P16" s="379">
        <f t="shared" si="11"/>
        <v>62376</v>
      </c>
      <c r="Q16" s="325">
        <f t="shared" si="5"/>
        <v>99.658092347020286</v>
      </c>
      <c r="R16" s="260" t="str">
        <f t="shared" si="6"/>
        <v/>
      </c>
      <c r="S16" s="56"/>
    </row>
    <row r="17" spans="1:18" ht="8.1" customHeight="1">
      <c r="B17" s="10"/>
      <c r="C17" s="11"/>
      <c r="D17" s="11"/>
      <c r="E17" s="284"/>
      <c r="F17" s="310"/>
      <c r="G17" s="18"/>
      <c r="H17" s="198"/>
      <c r="I17" s="198"/>
      <c r="J17" s="381"/>
      <c r="K17" s="198"/>
      <c r="L17" s="198"/>
      <c r="M17" s="381"/>
      <c r="N17" s="198"/>
      <c r="O17" s="198"/>
      <c r="P17" s="381"/>
      <c r="Q17" s="325" t="str">
        <f t="shared" si="5"/>
        <v/>
      </c>
      <c r="R17" s="260"/>
    </row>
    <row r="18" spans="1:18" s="1" customFormat="1" ht="12.95" customHeight="1">
      <c r="A18" s="259"/>
      <c r="B18" s="12"/>
      <c r="C18" s="8"/>
      <c r="D18" s="8"/>
      <c r="E18" s="283">
        <v>612000</v>
      </c>
      <c r="F18" s="310"/>
      <c r="G18" s="8" t="s">
        <v>162</v>
      </c>
      <c r="H18" s="198">
        <f t="shared" ref="H18:P18" si="12">H19+H20</f>
        <v>13850</v>
      </c>
      <c r="I18" s="198">
        <f t="shared" si="12"/>
        <v>0</v>
      </c>
      <c r="J18" s="381">
        <f t="shared" si="12"/>
        <v>13850</v>
      </c>
      <c r="K18" s="198">
        <f t="shared" ref="K18:M18" si="13">K19+K20</f>
        <v>13850</v>
      </c>
      <c r="L18" s="198">
        <f t="shared" si="13"/>
        <v>0</v>
      </c>
      <c r="M18" s="381">
        <f t="shared" si="13"/>
        <v>13850</v>
      </c>
      <c r="N18" s="198">
        <f t="shared" si="12"/>
        <v>13514</v>
      </c>
      <c r="O18" s="198">
        <f t="shared" si="12"/>
        <v>0</v>
      </c>
      <c r="P18" s="381">
        <f t="shared" si="12"/>
        <v>13514</v>
      </c>
      <c r="Q18" s="324">
        <f t="shared" si="5"/>
        <v>97.5740072202166</v>
      </c>
      <c r="R18" s="260" t="str">
        <f t="shared" si="6"/>
        <v/>
      </c>
    </row>
    <row r="19" spans="1:18" ht="12.95" customHeight="1">
      <c r="B19" s="10"/>
      <c r="C19" s="11"/>
      <c r="D19" s="11"/>
      <c r="E19" s="284">
        <v>612100</v>
      </c>
      <c r="F19" s="310"/>
      <c r="G19" s="13" t="s">
        <v>83</v>
      </c>
      <c r="H19" s="195">
        <f>13790+60</f>
        <v>13850</v>
      </c>
      <c r="I19" s="195">
        <v>0</v>
      </c>
      <c r="J19" s="379">
        <f>SUM(H19:I19)</f>
        <v>13850</v>
      </c>
      <c r="K19" s="195">
        <f>13790+60</f>
        <v>13850</v>
      </c>
      <c r="L19" s="195">
        <v>0</v>
      </c>
      <c r="M19" s="379">
        <f>SUM(K19:L19)</f>
        <v>13850</v>
      </c>
      <c r="N19" s="195">
        <v>13514</v>
      </c>
      <c r="O19" s="195">
        <v>0</v>
      </c>
      <c r="P19" s="379">
        <f>SUM(N19:O19)</f>
        <v>13514</v>
      </c>
      <c r="Q19" s="325">
        <f t="shared" si="5"/>
        <v>97.5740072202166</v>
      </c>
      <c r="R19" s="260" t="str">
        <f t="shared" si="6"/>
        <v/>
      </c>
    </row>
    <row r="20" spans="1:18" ht="8.1" customHeight="1">
      <c r="B20" s="10"/>
      <c r="C20" s="11"/>
      <c r="D20" s="11"/>
      <c r="E20" s="284"/>
      <c r="F20" s="310"/>
      <c r="G20" s="11"/>
      <c r="H20" s="244"/>
      <c r="I20" s="244"/>
      <c r="J20" s="379"/>
      <c r="K20" s="244"/>
      <c r="L20" s="244"/>
      <c r="M20" s="379"/>
      <c r="N20" s="244"/>
      <c r="O20" s="244"/>
      <c r="P20" s="379"/>
      <c r="Q20" s="325" t="str">
        <f t="shared" si="5"/>
        <v/>
      </c>
      <c r="R20" s="260"/>
    </row>
    <row r="21" spans="1:18" s="1" customFormat="1" ht="12.95" customHeight="1">
      <c r="A21" s="259"/>
      <c r="B21" s="12"/>
      <c r="C21" s="8"/>
      <c r="D21" s="8"/>
      <c r="E21" s="283">
        <v>613000</v>
      </c>
      <c r="F21" s="310"/>
      <c r="G21" s="8" t="s">
        <v>164</v>
      </c>
      <c r="H21" s="245">
        <f t="shared" ref="H21:P21" si="14">SUM(H22:H32)</f>
        <v>297810</v>
      </c>
      <c r="I21" s="245">
        <f t="shared" si="14"/>
        <v>0</v>
      </c>
      <c r="J21" s="380">
        <f t="shared" si="14"/>
        <v>297810</v>
      </c>
      <c r="K21" s="245">
        <f t="shared" ref="K21:M21" si="15">SUM(K22:K32)</f>
        <v>297810</v>
      </c>
      <c r="L21" s="245">
        <f t="shared" si="15"/>
        <v>0</v>
      </c>
      <c r="M21" s="380">
        <f t="shared" si="15"/>
        <v>297810</v>
      </c>
      <c r="N21" s="245">
        <f t="shared" si="14"/>
        <v>277748</v>
      </c>
      <c r="O21" s="245">
        <f t="shared" si="14"/>
        <v>0</v>
      </c>
      <c r="P21" s="380">
        <f t="shared" si="14"/>
        <v>277748</v>
      </c>
      <c r="Q21" s="324">
        <f t="shared" si="5"/>
        <v>93.26349014472315</v>
      </c>
      <c r="R21" s="260" t="str">
        <f t="shared" si="6"/>
        <v/>
      </c>
    </row>
    <row r="22" spans="1:18" ht="12.95" customHeight="1">
      <c r="B22" s="10"/>
      <c r="C22" s="11"/>
      <c r="D22" s="11"/>
      <c r="E22" s="284">
        <v>613100</v>
      </c>
      <c r="F22" s="310"/>
      <c r="G22" s="11" t="s">
        <v>84</v>
      </c>
      <c r="H22" s="244">
        <v>14000</v>
      </c>
      <c r="I22" s="244">
        <v>0</v>
      </c>
      <c r="J22" s="379">
        <f t="shared" ref="J22:J32" si="16">SUM(H22:I22)</f>
        <v>14000</v>
      </c>
      <c r="K22" s="244">
        <v>14000</v>
      </c>
      <c r="L22" s="244">
        <v>0</v>
      </c>
      <c r="M22" s="379">
        <f t="shared" ref="M22:M32" si="17">SUM(K22:L22)</f>
        <v>14000</v>
      </c>
      <c r="N22" s="244">
        <v>11520</v>
      </c>
      <c r="O22" s="244">
        <v>0</v>
      </c>
      <c r="P22" s="379">
        <f t="shared" ref="P22:P32" si="18">SUM(N22:O22)</f>
        <v>11520</v>
      </c>
      <c r="Q22" s="325">
        <f t="shared" si="5"/>
        <v>82.285714285714278</v>
      </c>
      <c r="R22" s="260"/>
    </row>
    <row r="23" spans="1:18" ht="12.95" customHeight="1">
      <c r="B23" s="10"/>
      <c r="C23" s="11"/>
      <c r="D23" s="11"/>
      <c r="E23" s="284">
        <v>613200</v>
      </c>
      <c r="F23" s="310"/>
      <c r="G23" s="11" t="s">
        <v>85</v>
      </c>
      <c r="H23" s="244">
        <v>0</v>
      </c>
      <c r="I23" s="244">
        <v>0</v>
      </c>
      <c r="J23" s="379">
        <f t="shared" si="16"/>
        <v>0</v>
      </c>
      <c r="K23" s="244">
        <v>0</v>
      </c>
      <c r="L23" s="244">
        <v>0</v>
      </c>
      <c r="M23" s="379">
        <f t="shared" si="17"/>
        <v>0</v>
      </c>
      <c r="N23" s="244">
        <v>0</v>
      </c>
      <c r="O23" s="244">
        <v>0</v>
      </c>
      <c r="P23" s="379">
        <f t="shared" si="18"/>
        <v>0</v>
      </c>
      <c r="Q23" s="325" t="str">
        <f t="shared" si="5"/>
        <v/>
      </c>
      <c r="R23" s="260"/>
    </row>
    <row r="24" spans="1:18" ht="12.95" customHeight="1">
      <c r="B24" s="10"/>
      <c r="C24" s="11"/>
      <c r="D24" s="11"/>
      <c r="E24" s="284">
        <v>613300</v>
      </c>
      <c r="F24" s="310"/>
      <c r="G24" s="18" t="s">
        <v>200</v>
      </c>
      <c r="H24" s="244">
        <v>5500</v>
      </c>
      <c r="I24" s="244">
        <v>0</v>
      </c>
      <c r="J24" s="379">
        <f t="shared" si="16"/>
        <v>5500</v>
      </c>
      <c r="K24" s="244">
        <v>5500</v>
      </c>
      <c r="L24" s="244">
        <v>0</v>
      </c>
      <c r="M24" s="379">
        <f t="shared" si="17"/>
        <v>5500</v>
      </c>
      <c r="N24" s="244">
        <v>3915</v>
      </c>
      <c r="O24" s="244">
        <v>0</v>
      </c>
      <c r="P24" s="379">
        <f t="shared" si="18"/>
        <v>3915</v>
      </c>
      <c r="Q24" s="325">
        <f t="shared" si="5"/>
        <v>71.181818181818173</v>
      </c>
      <c r="R24" s="260" t="str">
        <f t="shared" si="6"/>
        <v/>
      </c>
    </row>
    <row r="25" spans="1:18" ht="12.95" customHeight="1">
      <c r="B25" s="10"/>
      <c r="C25" s="11"/>
      <c r="D25" s="11"/>
      <c r="E25" s="284">
        <v>613400</v>
      </c>
      <c r="F25" s="310"/>
      <c r="G25" s="11" t="s">
        <v>165</v>
      </c>
      <c r="H25" s="244">
        <v>1200</v>
      </c>
      <c r="I25" s="244">
        <v>0</v>
      </c>
      <c r="J25" s="379">
        <f t="shared" si="16"/>
        <v>1200</v>
      </c>
      <c r="K25" s="244">
        <v>1200</v>
      </c>
      <c r="L25" s="244">
        <v>0</v>
      </c>
      <c r="M25" s="379">
        <f t="shared" si="17"/>
        <v>1200</v>
      </c>
      <c r="N25" s="244">
        <v>275</v>
      </c>
      <c r="O25" s="244">
        <v>0</v>
      </c>
      <c r="P25" s="379">
        <f t="shared" si="18"/>
        <v>275</v>
      </c>
      <c r="Q25" s="325">
        <f t="shared" si="5"/>
        <v>22.916666666666664</v>
      </c>
      <c r="R25" s="260" t="str">
        <f t="shared" si="6"/>
        <v/>
      </c>
    </row>
    <row r="26" spans="1:18" ht="12.95" customHeight="1">
      <c r="B26" s="10"/>
      <c r="C26" s="11"/>
      <c r="D26" s="11"/>
      <c r="E26" s="284">
        <v>613500</v>
      </c>
      <c r="F26" s="310"/>
      <c r="G26" s="11" t="s">
        <v>86</v>
      </c>
      <c r="H26" s="246">
        <v>500</v>
      </c>
      <c r="I26" s="246">
        <v>0</v>
      </c>
      <c r="J26" s="379">
        <f t="shared" si="16"/>
        <v>500</v>
      </c>
      <c r="K26" s="246">
        <v>500</v>
      </c>
      <c r="L26" s="246">
        <v>0</v>
      </c>
      <c r="M26" s="379">
        <f t="shared" si="17"/>
        <v>500</v>
      </c>
      <c r="N26" s="246">
        <v>346</v>
      </c>
      <c r="O26" s="246">
        <v>0</v>
      </c>
      <c r="P26" s="379">
        <f t="shared" si="18"/>
        <v>346</v>
      </c>
      <c r="Q26" s="325">
        <f t="shared" si="5"/>
        <v>69.199999999999989</v>
      </c>
      <c r="R26" s="260"/>
    </row>
    <row r="27" spans="1:18" ht="12.95" customHeight="1">
      <c r="B27" s="10"/>
      <c r="C27" s="11"/>
      <c r="D27" s="11"/>
      <c r="E27" s="284">
        <v>613600</v>
      </c>
      <c r="F27" s="310"/>
      <c r="G27" s="18" t="s">
        <v>201</v>
      </c>
      <c r="H27" s="244">
        <v>0</v>
      </c>
      <c r="I27" s="244">
        <v>0</v>
      </c>
      <c r="J27" s="379">
        <f t="shared" si="16"/>
        <v>0</v>
      </c>
      <c r="K27" s="244">
        <v>0</v>
      </c>
      <c r="L27" s="244">
        <v>0</v>
      </c>
      <c r="M27" s="379">
        <f t="shared" si="17"/>
        <v>0</v>
      </c>
      <c r="N27" s="244">
        <v>0</v>
      </c>
      <c r="O27" s="244">
        <v>0</v>
      </c>
      <c r="P27" s="379">
        <f t="shared" si="18"/>
        <v>0</v>
      </c>
      <c r="Q27" s="325" t="str">
        <f t="shared" si="5"/>
        <v/>
      </c>
      <c r="R27" s="260"/>
    </row>
    <row r="28" spans="1:18" ht="12.95" customHeight="1">
      <c r="B28" s="10"/>
      <c r="C28" s="11"/>
      <c r="D28" s="11"/>
      <c r="E28" s="284">
        <v>613700</v>
      </c>
      <c r="F28" s="310"/>
      <c r="G28" s="11" t="s">
        <v>87</v>
      </c>
      <c r="H28" s="244">
        <v>3000</v>
      </c>
      <c r="I28" s="244">
        <v>0</v>
      </c>
      <c r="J28" s="379">
        <f t="shared" si="16"/>
        <v>3000</v>
      </c>
      <c r="K28" s="244">
        <v>3000</v>
      </c>
      <c r="L28" s="244">
        <v>0</v>
      </c>
      <c r="M28" s="379">
        <f t="shared" si="17"/>
        <v>3000</v>
      </c>
      <c r="N28" s="244">
        <v>1428</v>
      </c>
      <c r="O28" s="244">
        <v>0</v>
      </c>
      <c r="P28" s="379">
        <f t="shared" si="18"/>
        <v>1428</v>
      </c>
      <c r="Q28" s="325">
        <f t="shared" si="5"/>
        <v>47.599999999999994</v>
      </c>
      <c r="R28" s="260" t="str">
        <f t="shared" si="6"/>
        <v/>
      </c>
    </row>
    <row r="29" spans="1:18" ht="12.95" customHeight="1">
      <c r="B29" s="10"/>
      <c r="C29" s="11"/>
      <c r="D29" s="11"/>
      <c r="E29" s="284">
        <v>613800</v>
      </c>
      <c r="F29" s="310"/>
      <c r="G29" s="11" t="s">
        <v>166</v>
      </c>
      <c r="H29" s="247">
        <v>2500</v>
      </c>
      <c r="I29" s="247">
        <v>0</v>
      </c>
      <c r="J29" s="379">
        <f t="shared" si="16"/>
        <v>2500</v>
      </c>
      <c r="K29" s="247">
        <v>2500</v>
      </c>
      <c r="L29" s="247">
        <v>0</v>
      </c>
      <c r="M29" s="379">
        <f t="shared" si="17"/>
        <v>2500</v>
      </c>
      <c r="N29" s="247">
        <v>2349</v>
      </c>
      <c r="O29" s="247">
        <v>0</v>
      </c>
      <c r="P29" s="379">
        <f t="shared" si="18"/>
        <v>2349</v>
      </c>
      <c r="Q29" s="325">
        <f t="shared" si="5"/>
        <v>93.96</v>
      </c>
      <c r="R29" s="260" t="str">
        <f t="shared" si="6"/>
        <v/>
      </c>
    </row>
    <row r="30" spans="1:18" ht="12.95" customHeight="1">
      <c r="B30" s="10"/>
      <c r="C30" s="11"/>
      <c r="D30" s="11"/>
      <c r="E30" s="287">
        <v>613900</v>
      </c>
      <c r="F30" s="310"/>
      <c r="G30" s="14" t="s">
        <v>167</v>
      </c>
      <c r="H30" s="247">
        <v>161000</v>
      </c>
      <c r="I30" s="247">
        <v>0</v>
      </c>
      <c r="J30" s="379">
        <f t="shared" si="16"/>
        <v>161000</v>
      </c>
      <c r="K30" s="247">
        <v>161000</v>
      </c>
      <c r="L30" s="247">
        <v>0</v>
      </c>
      <c r="M30" s="379">
        <f t="shared" si="17"/>
        <v>161000</v>
      </c>
      <c r="N30" s="247">
        <v>160818</v>
      </c>
      <c r="O30" s="247">
        <v>0</v>
      </c>
      <c r="P30" s="379">
        <f t="shared" si="18"/>
        <v>160818</v>
      </c>
      <c r="Q30" s="325">
        <f t="shared" si="5"/>
        <v>99.886956521739137</v>
      </c>
      <c r="R30" s="260" t="str">
        <f t="shared" si="6"/>
        <v/>
      </c>
    </row>
    <row r="31" spans="1:18" ht="12.95" customHeight="1">
      <c r="B31" s="10"/>
      <c r="C31" s="11"/>
      <c r="D31" s="11"/>
      <c r="E31" s="284">
        <v>613900</v>
      </c>
      <c r="F31" s="310" t="s">
        <v>623</v>
      </c>
      <c r="G31" s="18" t="s">
        <v>207</v>
      </c>
      <c r="H31" s="247">
        <v>39200</v>
      </c>
      <c r="I31" s="247">
        <v>0</v>
      </c>
      <c r="J31" s="379">
        <f t="shared" si="16"/>
        <v>39200</v>
      </c>
      <c r="K31" s="247">
        <v>39200</v>
      </c>
      <c r="L31" s="247">
        <v>0</v>
      </c>
      <c r="M31" s="379">
        <f t="shared" si="17"/>
        <v>39200</v>
      </c>
      <c r="N31" s="247">
        <v>26216</v>
      </c>
      <c r="O31" s="247">
        <v>0</v>
      </c>
      <c r="P31" s="379">
        <f t="shared" si="18"/>
        <v>26216</v>
      </c>
      <c r="Q31" s="325">
        <f t="shared" si="5"/>
        <v>66.877551020408163</v>
      </c>
      <c r="R31" s="260"/>
    </row>
    <row r="32" spans="1:18" ht="12.95" customHeight="1">
      <c r="B32" s="10"/>
      <c r="C32" s="11"/>
      <c r="D32" s="11"/>
      <c r="E32" s="284">
        <v>613900</v>
      </c>
      <c r="F32" s="310" t="s">
        <v>622</v>
      </c>
      <c r="G32" s="334" t="s">
        <v>799</v>
      </c>
      <c r="H32" s="247">
        <v>70910</v>
      </c>
      <c r="I32" s="247">
        <v>0</v>
      </c>
      <c r="J32" s="379">
        <f t="shared" si="16"/>
        <v>70910</v>
      </c>
      <c r="K32" s="247">
        <v>70910</v>
      </c>
      <c r="L32" s="247">
        <v>0</v>
      </c>
      <c r="M32" s="379">
        <f t="shared" si="17"/>
        <v>70910</v>
      </c>
      <c r="N32" s="247">
        <v>70881</v>
      </c>
      <c r="O32" s="247">
        <v>0</v>
      </c>
      <c r="P32" s="379">
        <f t="shared" si="18"/>
        <v>70881</v>
      </c>
      <c r="Q32" s="325">
        <f t="shared" si="5"/>
        <v>99.959103088421941</v>
      </c>
      <c r="R32" s="260" t="str">
        <f t="shared" si="6"/>
        <v/>
      </c>
    </row>
    <row r="33" spans="1:21" ht="8.1" customHeight="1">
      <c r="B33" s="10"/>
      <c r="C33" s="11"/>
      <c r="D33" s="11"/>
      <c r="E33" s="284"/>
      <c r="F33" s="310"/>
      <c r="G33" s="11"/>
      <c r="H33" s="244"/>
      <c r="I33" s="244"/>
      <c r="J33" s="379"/>
      <c r="K33" s="244"/>
      <c r="L33" s="244"/>
      <c r="M33" s="379"/>
      <c r="N33" s="244"/>
      <c r="O33" s="244"/>
      <c r="P33" s="379"/>
      <c r="Q33" s="325" t="str">
        <f t="shared" si="5"/>
        <v/>
      </c>
      <c r="R33" s="260"/>
    </row>
    <row r="34" spans="1:21" s="1" customFormat="1" ht="12.95" customHeight="1">
      <c r="A34" s="259"/>
      <c r="B34" s="12"/>
      <c r="C34" s="8"/>
      <c r="D34" s="8"/>
      <c r="E34" s="283">
        <v>614000</v>
      </c>
      <c r="F34" s="310"/>
      <c r="G34" s="8" t="s">
        <v>202</v>
      </c>
      <c r="H34" s="249">
        <f t="shared" ref="H34:P34" si="19">SUM(H35:H45)</f>
        <v>790400</v>
      </c>
      <c r="I34" s="249">
        <f t="shared" si="19"/>
        <v>0</v>
      </c>
      <c r="J34" s="380">
        <f t="shared" si="19"/>
        <v>790400</v>
      </c>
      <c r="K34" s="249">
        <f t="shared" ref="K34:M34" si="20">SUM(K35:K45)</f>
        <v>790400</v>
      </c>
      <c r="L34" s="249">
        <f t="shared" si="20"/>
        <v>0</v>
      </c>
      <c r="M34" s="380">
        <f t="shared" si="20"/>
        <v>790400</v>
      </c>
      <c r="N34" s="249">
        <f t="shared" si="19"/>
        <v>790400</v>
      </c>
      <c r="O34" s="249">
        <f t="shared" si="19"/>
        <v>0</v>
      </c>
      <c r="P34" s="380">
        <f t="shared" si="19"/>
        <v>790400</v>
      </c>
      <c r="Q34" s="324">
        <f t="shared" si="5"/>
        <v>100</v>
      </c>
      <c r="R34" s="260" t="str">
        <f t="shared" si="6"/>
        <v/>
      </c>
    </row>
    <row r="35" spans="1:21" s="60" customFormat="1" ht="12.95" customHeight="1">
      <c r="B35" s="61"/>
      <c r="C35" s="13"/>
      <c r="D35" s="13"/>
      <c r="E35" s="284">
        <v>614100</v>
      </c>
      <c r="F35" s="310" t="s">
        <v>624</v>
      </c>
      <c r="G35" s="13" t="s">
        <v>272</v>
      </c>
      <c r="H35" s="335">
        <v>0</v>
      </c>
      <c r="I35" s="335">
        <v>0</v>
      </c>
      <c r="J35" s="379">
        <f t="shared" ref="J35:J45" si="21">SUM(H35:I35)</f>
        <v>0</v>
      </c>
      <c r="K35" s="335">
        <v>0</v>
      </c>
      <c r="L35" s="335">
        <v>0</v>
      </c>
      <c r="M35" s="379">
        <f t="shared" ref="M35:M45" si="22">SUM(K35:L35)</f>
        <v>0</v>
      </c>
      <c r="N35" s="335">
        <v>0</v>
      </c>
      <c r="O35" s="335">
        <v>0</v>
      </c>
      <c r="P35" s="379">
        <f t="shared" ref="P35:P45" si="23">SUM(N35:O35)</f>
        <v>0</v>
      </c>
      <c r="Q35" s="325" t="str">
        <f t="shared" si="5"/>
        <v/>
      </c>
      <c r="R35" s="260"/>
    </row>
    <row r="36" spans="1:21" s="60" customFormat="1" ht="12.95" customHeight="1">
      <c r="B36" s="61"/>
      <c r="C36" s="13"/>
      <c r="D36" s="13"/>
      <c r="E36" s="284">
        <v>614100</v>
      </c>
      <c r="F36" s="310" t="s">
        <v>625</v>
      </c>
      <c r="G36" s="72" t="s">
        <v>273</v>
      </c>
      <c r="H36" s="335">
        <v>200000</v>
      </c>
      <c r="I36" s="335">
        <v>0</v>
      </c>
      <c r="J36" s="379">
        <f t="shared" si="21"/>
        <v>200000</v>
      </c>
      <c r="K36" s="335">
        <v>200000</v>
      </c>
      <c r="L36" s="335">
        <v>0</v>
      </c>
      <c r="M36" s="379">
        <f t="shared" si="22"/>
        <v>200000</v>
      </c>
      <c r="N36" s="335">
        <v>200000</v>
      </c>
      <c r="O36" s="335">
        <v>0</v>
      </c>
      <c r="P36" s="379">
        <f t="shared" si="23"/>
        <v>200000</v>
      </c>
      <c r="Q36" s="325">
        <f t="shared" si="5"/>
        <v>100</v>
      </c>
      <c r="R36" s="260" t="str">
        <f t="shared" si="6"/>
        <v/>
      </c>
    </row>
    <row r="37" spans="1:21" s="99" customFormat="1" ht="12.95" customHeight="1">
      <c r="B37" s="96"/>
      <c r="C37" s="97"/>
      <c r="D37" s="97"/>
      <c r="E37" s="288">
        <v>614200</v>
      </c>
      <c r="F37" s="310" t="s">
        <v>626</v>
      </c>
      <c r="G37" s="98" t="s">
        <v>606</v>
      </c>
      <c r="H37" s="359">
        <v>185400</v>
      </c>
      <c r="I37" s="359">
        <v>0</v>
      </c>
      <c r="J37" s="379">
        <f t="shared" si="21"/>
        <v>185400</v>
      </c>
      <c r="K37" s="359">
        <v>185400</v>
      </c>
      <c r="L37" s="359">
        <v>0</v>
      </c>
      <c r="M37" s="379">
        <f t="shared" si="22"/>
        <v>185400</v>
      </c>
      <c r="N37" s="359">
        <v>185400</v>
      </c>
      <c r="O37" s="359">
        <v>0</v>
      </c>
      <c r="P37" s="379">
        <f t="shared" si="23"/>
        <v>185400</v>
      </c>
      <c r="Q37" s="325">
        <f t="shared" si="5"/>
        <v>100</v>
      </c>
      <c r="R37" s="260" t="str">
        <f t="shared" si="6"/>
        <v/>
      </c>
      <c r="U37" s="100"/>
    </row>
    <row r="38" spans="1:21" ht="12.95" customHeight="1">
      <c r="B38" s="10"/>
      <c r="C38" s="11"/>
      <c r="D38" s="11"/>
      <c r="E38" s="284">
        <v>614300</v>
      </c>
      <c r="F38" s="310" t="s">
        <v>627</v>
      </c>
      <c r="G38" s="353" t="s">
        <v>676</v>
      </c>
      <c r="H38" s="336">
        <v>70000</v>
      </c>
      <c r="I38" s="336">
        <v>0</v>
      </c>
      <c r="J38" s="379">
        <f t="shared" si="21"/>
        <v>70000</v>
      </c>
      <c r="K38" s="336">
        <v>70000</v>
      </c>
      <c r="L38" s="336">
        <v>0</v>
      </c>
      <c r="M38" s="379">
        <f t="shared" si="22"/>
        <v>70000</v>
      </c>
      <c r="N38" s="336">
        <v>70000</v>
      </c>
      <c r="O38" s="336">
        <v>0</v>
      </c>
      <c r="P38" s="379">
        <f t="shared" si="23"/>
        <v>70000</v>
      </c>
      <c r="Q38" s="325">
        <f t="shared" si="5"/>
        <v>100</v>
      </c>
      <c r="R38" s="260" t="str">
        <f t="shared" si="6"/>
        <v/>
      </c>
    </row>
    <row r="39" spans="1:21" ht="12.95" customHeight="1">
      <c r="B39" s="10"/>
      <c r="C39" s="11"/>
      <c r="D39" s="11"/>
      <c r="E39" s="284">
        <v>614300</v>
      </c>
      <c r="F39" s="310" t="s">
        <v>628</v>
      </c>
      <c r="G39" s="68" t="s">
        <v>219</v>
      </c>
      <c r="H39" s="336">
        <v>35000</v>
      </c>
      <c r="I39" s="336">
        <v>0</v>
      </c>
      <c r="J39" s="379">
        <f t="shared" si="21"/>
        <v>35000</v>
      </c>
      <c r="K39" s="336">
        <v>35000</v>
      </c>
      <c r="L39" s="336">
        <v>0</v>
      </c>
      <c r="M39" s="379">
        <f t="shared" si="22"/>
        <v>35000</v>
      </c>
      <c r="N39" s="336">
        <v>35000</v>
      </c>
      <c r="O39" s="336">
        <v>0</v>
      </c>
      <c r="P39" s="379">
        <f t="shared" si="23"/>
        <v>35000</v>
      </c>
      <c r="Q39" s="325">
        <f t="shared" si="5"/>
        <v>100</v>
      </c>
      <c r="R39" s="260" t="str">
        <f t="shared" si="6"/>
        <v/>
      </c>
    </row>
    <row r="40" spans="1:21" ht="12.95" customHeight="1">
      <c r="B40" s="10"/>
      <c r="C40" s="11"/>
      <c r="D40" s="11"/>
      <c r="E40" s="284">
        <v>614300</v>
      </c>
      <c r="F40" s="310" t="s">
        <v>629</v>
      </c>
      <c r="G40" s="68" t="s">
        <v>267</v>
      </c>
      <c r="H40" s="336">
        <v>40000</v>
      </c>
      <c r="I40" s="336">
        <v>0</v>
      </c>
      <c r="J40" s="379">
        <f t="shared" si="21"/>
        <v>40000</v>
      </c>
      <c r="K40" s="336">
        <v>40000</v>
      </c>
      <c r="L40" s="336">
        <v>0</v>
      </c>
      <c r="M40" s="379">
        <f t="shared" si="22"/>
        <v>40000</v>
      </c>
      <c r="N40" s="336">
        <v>40000</v>
      </c>
      <c r="O40" s="336">
        <v>0</v>
      </c>
      <c r="P40" s="379">
        <f t="shared" si="23"/>
        <v>40000</v>
      </c>
      <c r="Q40" s="325">
        <f t="shared" si="5"/>
        <v>100</v>
      </c>
      <c r="R40" s="260" t="str">
        <f t="shared" si="6"/>
        <v/>
      </c>
    </row>
    <row r="41" spans="1:21" ht="12.95" customHeight="1">
      <c r="B41" s="10"/>
      <c r="C41" s="11"/>
      <c r="D41" s="11"/>
      <c r="E41" s="284">
        <v>614300</v>
      </c>
      <c r="F41" s="310" t="s">
        <v>630</v>
      </c>
      <c r="G41" s="352" t="s">
        <v>755</v>
      </c>
      <c r="H41" s="336">
        <v>40000</v>
      </c>
      <c r="I41" s="336">
        <v>0</v>
      </c>
      <c r="J41" s="379">
        <f t="shared" si="21"/>
        <v>40000</v>
      </c>
      <c r="K41" s="336">
        <v>40000</v>
      </c>
      <c r="L41" s="336">
        <v>0</v>
      </c>
      <c r="M41" s="379">
        <f t="shared" si="22"/>
        <v>40000</v>
      </c>
      <c r="N41" s="336">
        <v>40000</v>
      </c>
      <c r="O41" s="336">
        <v>0</v>
      </c>
      <c r="P41" s="379">
        <f t="shared" si="23"/>
        <v>40000</v>
      </c>
      <c r="Q41" s="325">
        <f t="shared" si="5"/>
        <v>100</v>
      </c>
      <c r="R41" s="260" t="str">
        <f t="shared" si="6"/>
        <v/>
      </c>
    </row>
    <row r="42" spans="1:21" ht="12.95" customHeight="1">
      <c r="B42" s="10"/>
      <c r="C42" s="11"/>
      <c r="D42" s="11"/>
      <c r="E42" s="284">
        <v>614300</v>
      </c>
      <c r="F42" s="310" t="s">
        <v>631</v>
      </c>
      <c r="G42" s="352" t="s">
        <v>754</v>
      </c>
      <c r="H42" s="336">
        <v>15000</v>
      </c>
      <c r="I42" s="336">
        <v>0</v>
      </c>
      <c r="J42" s="379">
        <f t="shared" si="21"/>
        <v>15000</v>
      </c>
      <c r="K42" s="336">
        <v>15000</v>
      </c>
      <c r="L42" s="336">
        <v>0</v>
      </c>
      <c r="M42" s="379">
        <f t="shared" si="22"/>
        <v>15000</v>
      </c>
      <c r="N42" s="336">
        <v>15000</v>
      </c>
      <c r="O42" s="336">
        <v>0</v>
      </c>
      <c r="P42" s="379">
        <f t="shared" si="23"/>
        <v>15000</v>
      </c>
      <c r="Q42" s="325">
        <f t="shared" si="5"/>
        <v>100</v>
      </c>
      <c r="R42" s="260" t="str">
        <f t="shared" si="6"/>
        <v/>
      </c>
    </row>
    <row r="43" spans="1:21" ht="12.95" customHeight="1">
      <c r="B43" s="10"/>
      <c r="C43" s="11"/>
      <c r="D43" s="11"/>
      <c r="E43" s="284">
        <v>614300</v>
      </c>
      <c r="F43" s="310" t="s">
        <v>632</v>
      </c>
      <c r="G43" s="68" t="s">
        <v>221</v>
      </c>
      <c r="H43" s="336">
        <v>30000</v>
      </c>
      <c r="I43" s="336">
        <v>0</v>
      </c>
      <c r="J43" s="379">
        <f t="shared" si="21"/>
        <v>30000</v>
      </c>
      <c r="K43" s="336">
        <v>30000</v>
      </c>
      <c r="L43" s="336">
        <v>0</v>
      </c>
      <c r="M43" s="379">
        <f t="shared" si="22"/>
        <v>30000</v>
      </c>
      <c r="N43" s="336">
        <v>30000</v>
      </c>
      <c r="O43" s="336">
        <v>0</v>
      </c>
      <c r="P43" s="379">
        <f t="shared" si="23"/>
        <v>30000</v>
      </c>
      <c r="Q43" s="325">
        <f t="shared" si="5"/>
        <v>100</v>
      </c>
      <c r="R43" s="260" t="str">
        <f t="shared" si="6"/>
        <v/>
      </c>
    </row>
    <row r="44" spans="1:21" ht="12.95" customHeight="1">
      <c r="B44" s="10"/>
      <c r="C44" s="11"/>
      <c r="D44" s="11"/>
      <c r="E44" s="284">
        <v>614300</v>
      </c>
      <c r="F44" s="310" t="s">
        <v>633</v>
      </c>
      <c r="G44" s="68" t="s">
        <v>604</v>
      </c>
      <c r="H44" s="336">
        <v>15000</v>
      </c>
      <c r="I44" s="336">
        <v>0</v>
      </c>
      <c r="J44" s="379">
        <f t="shared" si="21"/>
        <v>15000</v>
      </c>
      <c r="K44" s="336">
        <v>15000</v>
      </c>
      <c r="L44" s="336">
        <v>0</v>
      </c>
      <c r="M44" s="379">
        <f t="shared" si="22"/>
        <v>15000</v>
      </c>
      <c r="N44" s="336">
        <v>15000</v>
      </c>
      <c r="O44" s="336">
        <v>0</v>
      </c>
      <c r="P44" s="379">
        <f t="shared" si="23"/>
        <v>15000</v>
      </c>
      <c r="Q44" s="325">
        <f t="shared" si="5"/>
        <v>100</v>
      </c>
      <c r="R44" s="260" t="str">
        <f t="shared" si="6"/>
        <v/>
      </c>
    </row>
    <row r="45" spans="1:21" ht="12.95" customHeight="1">
      <c r="B45" s="10"/>
      <c r="C45" s="11"/>
      <c r="D45" s="11"/>
      <c r="E45" s="284">
        <v>614300</v>
      </c>
      <c r="F45" s="310" t="s">
        <v>634</v>
      </c>
      <c r="G45" s="154" t="s">
        <v>96</v>
      </c>
      <c r="H45" s="336">
        <v>160000</v>
      </c>
      <c r="I45" s="336">
        <v>0</v>
      </c>
      <c r="J45" s="379">
        <f t="shared" si="21"/>
        <v>160000</v>
      </c>
      <c r="K45" s="336">
        <v>160000</v>
      </c>
      <c r="L45" s="336">
        <v>0</v>
      </c>
      <c r="M45" s="379">
        <f t="shared" si="22"/>
        <v>160000</v>
      </c>
      <c r="N45" s="336">
        <v>160000</v>
      </c>
      <c r="O45" s="336">
        <v>0</v>
      </c>
      <c r="P45" s="379">
        <f t="shared" si="23"/>
        <v>160000</v>
      </c>
      <c r="Q45" s="325">
        <f t="shared" si="5"/>
        <v>100</v>
      </c>
      <c r="R45" s="260" t="str">
        <f t="shared" si="6"/>
        <v/>
      </c>
    </row>
    <row r="46" spans="1:21" ht="8.1" customHeight="1">
      <c r="B46" s="10"/>
      <c r="C46" s="11"/>
      <c r="D46" s="11"/>
      <c r="E46" s="284"/>
      <c r="F46" s="310"/>
      <c r="G46" s="68"/>
      <c r="H46" s="250"/>
      <c r="I46" s="250"/>
      <c r="J46" s="379"/>
      <c r="K46" s="250"/>
      <c r="L46" s="250"/>
      <c r="M46" s="379"/>
      <c r="N46" s="250"/>
      <c r="O46" s="250"/>
      <c r="P46" s="379"/>
      <c r="Q46" s="325" t="str">
        <f t="shared" si="5"/>
        <v/>
      </c>
      <c r="R46" s="260"/>
    </row>
    <row r="47" spans="1:21" ht="12.95" customHeight="1">
      <c r="B47" s="10"/>
      <c r="C47" s="11"/>
      <c r="D47" s="11"/>
      <c r="E47" s="283">
        <v>615000</v>
      </c>
      <c r="F47" s="310"/>
      <c r="G47" s="8" t="s">
        <v>89</v>
      </c>
      <c r="H47" s="249">
        <f t="shared" ref="H47:P47" si="24">H48</f>
        <v>400000</v>
      </c>
      <c r="I47" s="249">
        <f t="shared" si="24"/>
        <v>0</v>
      </c>
      <c r="J47" s="380">
        <f t="shared" si="24"/>
        <v>400000</v>
      </c>
      <c r="K47" s="249">
        <f t="shared" si="24"/>
        <v>400000</v>
      </c>
      <c r="L47" s="249">
        <f t="shared" si="24"/>
        <v>0</v>
      </c>
      <c r="M47" s="380">
        <f t="shared" si="24"/>
        <v>400000</v>
      </c>
      <c r="N47" s="249">
        <f t="shared" si="24"/>
        <v>400000</v>
      </c>
      <c r="O47" s="249">
        <f t="shared" si="24"/>
        <v>0</v>
      </c>
      <c r="P47" s="380">
        <f t="shared" si="24"/>
        <v>400000</v>
      </c>
      <c r="Q47" s="324">
        <f t="shared" si="5"/>
        <v>100</v>
      </c>
      <c r="R47" s="260" t="str">
        <f t="shared" si="6"/>
        <v/>
      </c>
    </row>
    <row r="48" spans="1:21" ht="12.95" customHeight="1">
      <c r="B48" s="10"/>
      <c r="C48" s="11"/>
      <c r="D48" s="11"/>
      <c r="E48" s="284">
        <v>615100</v>
      </c>
      <c r="F48" s="310"/>
      <c r="G48" s="13" t="s">
        <v>89</v>
      </c>
      <c r="H48" s="246">
        <v>400000</v>
      </c>
      <c r="I48" s="246">
        <v>0</v>
      </c>
      <c r="J48" s="379">
        <f>SUM(H48:I48)</f>
        <v>400000</v>
      </c>
      <c r="K48" s="246">
        <v>400000</v>
      </c>
      <c r="L48" s="246">
        <v>0</v>
      </c>
      <c r="M48" s="379">
        <f>SUM(K48:L48)</f>
        <v>400000</v>
      </c>
      <c r="N48" s="246">
        <v>400000</v>
      </c>
      <c r="O48" s="246">
        <v>0</v>
      </c>
      <c r="P48" s="379">
        <f>SUM(N48:O48)</f>
        <v>400000</v>
      </c>
      <c r="Q48" s="325">
        <f t="shared" si="5"/>
        <v>100</v>
      </c>
      <c r="R48" s="260" t="str">
        <f t="shared" si="6"/>
        <v/>
      </c>
    </row>
    <row r="49" spans="1:18" ht="8.1" customHeight="1">
      <c r="B49" s="10"/>
      <c r="C49" s="11"/>
      <c r="D49" s="11"/>
      <c r="E49" s="284"/>
      <c r="F49" s="310"/>
      <c r="G49" s="14"/>
      <c r="H49" s="247"/>
      <c r="I49" s="247"/>
      <c r="J49" s="379"/>
      <c r="K49" s="247"/>
      <c r="L49" s="247"/>
      <c r="M49" s="379"/>
      <c r="N49" s="247"/>
      <c r="O49" s="247"/>
      <c r="P49" s="379"/>
      <c r="Q49" s="325" t="str">
        <f t="shared" si="5"/>
        <v/>
      </c>
      <c r="R49" s="260"/>
    </row>
    <row r="50" spans="1:18" ht="12.95" customHeight="1">
      <c r="B50" s="12"/>
      <c r="C50" s="8"/>
      <c r="D50" s="8"/>
      <c r="E50" s="283">
        <v>821000</v>
      </c>
      <c r="F50" s="310"/>
      <c r="G50" s="8" t="s">
        <v>90</v>
      </c>
      <c r="H50" s="266">
        <f t="shared" ref="H50:P50" si="25">SUM(H51:H53)</f>
        <v>15000</v>
      </c>
      <c r="I50" s="266">
        <f t="shared" si="25"/>
        <v>0</v>
      </c>
      <c r="J50" s="365">
        <f t="shared" si="25"/>
        <v>15000</v>
      </c>
      <c r="K50" s="266">
        <f t="shared" ref="K50:M50" si="26">SUM(K51:K53)</f>
        <v>5000</v>
      </c>
      <c r="L50" s="266">
        <f t="shared" si="26"/>
        <v>0</v>
      </c>
      <c r="M50" s="365">
        <f t="shared" si="26"/>
        <v>5000</v>
      </c>
      <c r="N50" s="266">
        <f t="shared" si="25"/>
        <v>3775</v>
      </c>
      <c r="O50" s="266">
        <f t="shared" si="25"/>
        <v>0</v>
      </c>
      <c r="P50" s="365">
        <f t="shared" si="25"/>
        <v>3775</v>
      </c>
      <c r="Q50" s="324">
        <f t="shared" si="5"/>
        <v>75.5</v>
      </c>
      <c r="R50" s="260" t="str">
        <f t="shared" si="6"/>
        <v/>
      </c>
    </row>
    <row r="51" spans="1:18" ht="12.95" customHeight="1">
      <c r="B51" s="10"/>
      <c r="C51" s="11"/>
      <c r="D51" s="11"/>
      <c r="E51" s="284">
        <v>821200</v>
      </c>
      <c r="F51" s="310"/>
      <c r="G51" s="11" t="s">
        <v>91</v>
      </c>
      <c r="H51" s="258">
        <v>0</v>
      </c>
      <c r="I51" s="258">
        <v>0</v>
      </c>
      <c r="J51" s="379">
        <f t="shared" ref="J51:J53" si="27">SUM(H51:I51)</f>
        <v>0</v>
      </c>
      <c r="K51" s="258">
        <v>0</v>
      </c>
      <c r="L51" s="258">
        <v>0</v>
      </c>
      <c r="M51" s="379">
        <f t="shared" ref="M51:M53" si="28">SUM(K51:L51)</f>
        <v>0</v>
      </c>
      <c r="N51" s="258">
        <v>0</v>
      </c>
      <c r="O51" s="258">
        <v>0</v>
      </c>
      <c r="P51" s="379">
        <f t="shared" ref="P51:P53" si="29">SUM(N51:O51)</f>
        <v>0</v>
      </c>
      <c r="Q51" s="325" t="str">
        <f t="shared" si="5"/>
        <v/>
      </c>
      <c r="R51" s="260"/>
    </row>
    <row r="52" spans="1:18" ht="12.95" customHeight="1">
      <c r="B52" s="10"/>
      <c r="C52" s="11"/>
      <c r="D52" s="11"/>
      <c r="E52" s="284">
        <v>821300</v>
      </c>
      <c r="F52" s="310"/>
      <c r="G52" s="11" t="s">
        <v>92</v>
      </c>
      <c r="H52" s="274">
        <v>5000</v>
      </c>
      <c r="I52" s="274">
        <v>0</v>
      </c>
      <c r="J52" s="379">
        <f t="shared" si="27"/>
        <v>5000</v>
      </c>
      <c r="K52" s="274">
        <v>5000</v>
      </c>
      <c r="L52" s="274">
        <v>0</v>
      </c>
      <c r="M52" s="379">
        <f t="shared" si="28"/>
        <v>5000</v>
      </c>
      <c r="N52" s="274">
        <v>3775</v>
      </c>
      <c r="O52" s="274">
        <v>0</v>
      </c>
      <c r="P52" s="379">
        <f t="shared" si="29"/>
        <v>3775</v>
      </c>
      <c r="Q52" s="325">
        <f t="shared" si="5"/>
        <v>75.5</v>
      </c>
      <c r="R52" s="260" t="str">
        <f t="shared" si="6"/>
        <v/>
      </c>
    </row>
    <row r="53" spans="1:18" ht="12.95" customHeight="1">
      <c r="B53" s="10"/>
      <c r="C53" s="11"/>
      <c r="D53" s="11"/>
      <c r="E53" s="284">
        <v>821500</v>
      </c>
      <c r="F53" s="310"/>
      <c r="G53" s="11" t="s">
        <v>518</v>
      </c>
      <c r="H53" s="84">
        <v>10000</v>
      </c>
      <c r="I53" s="84">
        <v>0</v>
      </c>
      <c r="J53" s="379">
        <f t="shared" si="27"/>
        <v>10000</v>
      </c>
      <c r="K53" s="84">
        <v>0</v>
      </c>
      <c r="L53" s="84">
        <v>0</v>
      </c>
      <c r="M53" s="379">
        <f t="shared" si="28"/>
        <v>0</v>
      </c>
      <c r="N53" s="84">
        <v>0</v>
      </c>
      <c r="O53" s="84">
        <v>0</v>
      </c>
      <c r="P53" s="379">
        <f t="shared" si="29"/>
        <v>0</v>
      </c>
      <c r="Q53" s="325" t="str">
        <f t="shared" si="5"/>
        <v/>
      </c>
      <c r="R53" s="260"/>
    </row>
    <row r="54" spans="1:18" s="1" customFormat="1" ht="8.1" customHeight="1">
      <c r="A54" s="259"/>
      <c r="B54" s="10"/>
      <c r="C54" s="11"/>
      <c r="D54" s="11"/>
      <c r="E54" s="284"/>
      <c r="F54" s="310"/>
      <c r="G54" s="11"/>
      <c r="H54" s="266"/>
      <c r="I54" s="266"/>
      <c r="J54" s="365"/>
      <c r="K54" s="266"/>
      <c r="L54" s="266"/>
      <c r="M54" s="365"/>
      <c r="N54" s="266"/>
      <c r="O54" s="266"/>
      <c r="P54" s="365"/>
      <c r="Q54" s="325" t="str">
        <f t="shared" si="5"/>
        <v/>
      </c>
      <c r="R54" s="260"/>
    </row>
    <row r="55" spans="1:18" ht="12.95" customHeight="1">
      <c r="B55" s="12"/>
      <c r="C55" s="8"/>
      <c r="D55" s="8"/>
      <c r="E55" s="283"/>
      <c r="F55" s="310"/>
      <c r="G55" s="8" t="s">
        <v>93</v>
      </c>
      <c r="H55" s="266">
        <v>6</v>
      </c>
      <c r="I55" s="266"/>
      <c r="J55" s="365">
        <v>6</v>
      </c>
      <c r="K55" s="266"/>
      <c r="L55" s="266"/>
      <c r="M55" s="365"/>
      <c r="N55" s="266">
        <v>6</v>
      </c>
      <c r="O55" s="266"/>
      <c r="P55" s="365">
        <v>6</v>
      </c>
      <c r="Q55" s="325"/>
      <c r="R55" s="260" t="str">
        <f t="shared" si="6"/>
        <v/>
      </c>
    </row>
    <row r="56" spans="1:18" ht="12.95" customHeight="1">
      <c r="B56" s="12"/>
      <c r="C56" s="8"/>
      <c r="D56" s="8"/>
      <c r="E56" s="283"/>
      <c r="F56" s="310"/>
      <c r="G56" s="8" t="s">
        <v>113</v>
      </c>
      <c r="H56" s="266">
        <f t="shared" ref="H56:J56" si="30">H8+H13+H18+H21+H34+H47+H50</f>
        <v>2331430</v>
      </c>
      <c r="I56" s="266">
        <f t="shared" si="30"/>
        <v>0</v>
      </c>
      <c r="J56" s="365">
        <f t="shared" si="30"/>
        <v>2331430</v>
      </c>
      <c r="K56" s="266">
        <f t="shared" ref="K56:M56" si="31">K8+K13+K18+K21+K34+K47+K50</f>
        <v>2321430</v>
      </c>
      <c r="L56" s="266">
        <f t="shared" si="31"/>
        <v>0</v>
      </c>
      <c r="M56" s="365">
        <f t="shared" si="31"/>
        <v>2321430</v>
      </c>
      <c r="N56" s="266">
        <f t="shared" ref="N56:P56" si="32">N8+N13+N18+N21+N34+N47+N50</f>
        <v>2297158</v>
      </c>
      <c r="O56" s="266">
        <f t="shared" si="32"/>
        <v>0</v>
      </c>
      <c r="P56" s="365">
        <f t="shared" si="32"/>
        <v>2297158</v>
      </c>
      <c r="Q56" s="324">
        <f t="shared" si="5"/>
        <v>98.954437566499962</v>
      </c>
      <c r="R56" s="260" t="str">
        <f t="shared" si="6"/>
        <v/>
      </c>
    </row>
    <row r="57" spans="1:18" ht="12.95" customHeight="1">
      <c r="B57" s="12"/>
      <c r="C57" s="8"/>
      <c r="D57" s="8"/>
      <c r="E57" s="283"/>
      <c r="F57" s="310"/>
      <c r="G57" s="8" t="s">
        <v>94</v>
      </c>
      <c r="H57" s="264"/>
      <c r="I57" s="264"/>
      <c r="J57" s="375"/>
      <c r="K57" s="264"/>
      <c r="L57" s="264"/>
      <c r="M57" s="375"/>
      <c r="N57" s="264"/>
      <c r="O57" s="264"/>
      <c r="P57" s="375"/>
      <c r="Q57" s="326" t="str">
        <f t="shared" si="5"/>
        <v/>
      </c>
      <c r="R57" s="260"/>
    </row>
    <row r="58" spans="1:18" ht="12.95" customHeight="1">
      <c r="B58" s="12"/>
      <c r="C58" s="8"/>
      <c r="D58" s="8"/>
      <c r="E58" s="283"/>
      <c r="F58" s="310"/>
      <c r="G58" s="8" t="s">
        <v>95</v>
      </c>
      <c r="H58" s="264"/>
      <c r="I58" s="264"/>
      <c r="J58" s="375"/>
      <c r="K58" s="264"/>
      <c r="L58" s="264"/>
      <c r="M58" s="375"/>
      <c r="N58" s="264"/>
      <c r="O58" s="264"/>
      <c r="P58" s="375"/>
      <c r="Q58" s="326"/>
      <c r="R58" s="260" t="str">
        <f t="shared" si="6"/>
        <v/>
      </c>
    </row>
    <row r="59" spans="1:18" s="1" customFormat="1" ht="8.1" customHeight="1" thickBot="1">
      <c r="A59" s="259"/>
      <c r="B59" s="15"/>
      <c r="C59" s="16"/>
      <c r="D59" s="16"/>
      <c r="E59" s="285"/>
      <c r="F59" s="311"/>
      <c r="G59" s="16"/>
      <c r="H59" s="16"/>
      <c r="I59" s="16"/>
      <c r="J59" s="372"/>
      <c r="K59" s="16"/>
      <c r="L59" s="16"/>
      <c r="M59" s="372"/>
      <c r="N59" s="16"/>
      <c r="O59" s="16"/>
      <c r="P59" s="372"/>
      <c r="Q59" s="327"/>
      <c r="R59" s="260" t="str">
        <f t="shared" si="6"/>
        <v/>
      </c>
    </row>
    <row r="60" spans="1:18" s="1" customFormat="1" ht="15.95" customHeight="1">
      <c r="A60" s="259"/>
      <c r="B60" s="9"/>
      <c r="C60" s="9"/>
      <c r="D60" s="9"/>
      <c r="E60" s="286"/>
      <c r="F60" s="312"/>
      <c r="G60" s="9"/>
      <c r="H60" s="262"/>
      <c r="I60" s="262"/>
      <c r="J60" s="369"/>
      <c r="K60" s="262"/>
      <c r="L60" s="262"/>
      <c r="M60" s="369"/>
      <c r="N60" s="262"/>
      <c r="O60" s="262"/>
      <c r="P60" s="369"/>
      <c r="Q60" s="328"/>
      <c r="R60" s="260" t="str">
        <f t="shared" si="6"/>
        <v/>
      </c>
    </row>
    <row r="61" spans="1:18" s="1" customFormat="1" ht="15.95" customHeight="1">
      <c r="A61" s="259"/>
      <c r="B61" s="9"/>
      <c r="C61" s="9"/>
      <c r="D61" s="9"/>
      <c r="E61" s="286"/>
      <c r="F61" s="312"/>
      <c r="G61" s="9"/>
      <c r="H61" s="262"/>
      <c r="I61" s="262"/>
      <c r="J61" s="369"/>
      <c r="K61" s="262"/>
      <c r="L61" s="262"/>
      <c r="M61" s="369"/>
      <c r="N61" s="262"/>
      <c r="O61" s="262"/>
      <c r="P61" s="369"/>
      <c r="Q61" s="328"/>
      <c r="R61" s="260" t="str">
        <f t="shared" si="6"/>
        <v/>
      </c>
    </row>
    <row r="62" spans="1:18" s="1" customFormat="1" ht="12.95" customHeight="1">
      <c r="A62" s="259"/>
      <c r="B62" s="9"/>
      <c r="C62" s="9"/>
      <c r="D62" s="9"/>
      <c r="E62" s="286"/>
      <c r="F62" s="312"/>
      <c r="G62" s="9"/>
      <c r="H62" s="262"/>
      <c r="I62" s="262"/>
      <c r="J62" s="369"/>
      <c r="K62" s="262"/>
      <c r="L62" s="262"/>
      <c r="M62" s="369"/>
      <c r="N62" s="262"/>
      <c r="O62" s="262"/>
      <c r="P62" s="369"/>
      <c r="Q62" s="328"/>
      <c r="R62" s="260" t="str">
        <f t="shared" ref="R62:R71" si="33">IF(Q62&lt;100,"","PR")</f>
        <v/>
      </c>
    </row>
    <row r="63" spans="1:18" ht="12.95" customHeight="1">
      <c r="E63" s="286"/>
      <c r="F63" s="312"/>
      <c r="J63" s="369"/>
      <c r="M63" s="369"/>
      <c r="P63" s="369"/>
      <c r="R63" s="260" t="str">
        <f t="shared" si="33"/>
        <v/>
      </c>
    </row>
    <row r="64" spans="1:18" ht="14.25">
      <c r="E64" s="286"/>
      <c r="F64" s="312"/>
      <c r="J64" s="369"/>
      <c r="M64" s="369"/>
      <c r="P64" s="369"/>
      <c r="R64" s="260" t="str">
        <f t="shared" si="33"/>
        <v/>
      </c>
    </row>
    <row r="65" spans="5:18" ht="14.25">
      <c r="E65" s="286"/>
      <c r="F65" s="312"/>
      <c r="J65" s="369"/>
      <c r="M65" s="369"/>
      <c r="P65" s="369"/>
      <c r="R65" s="260" t="str">
        <f t="shared" si="33"/>
        <v/>
      </c>
    </row>
    <row r="66" spans="5:18" ht="14.25">
      <c r="E66" s="286"/>
      <c r="F66" s="312"/>
      <c r="J66" s="369"/>
      <c r="M66" s="369"/>
      <c r="P66" s="369"/>
      <c r="R66" s="260" t="str">
        <f t="shared" si="33"/>
        <v/>
      </c>
    </row>
    <row r="67" spans="5:18" ht="14.25">
      <c r="E67" s="286"/>
      <c r="F67" s="312"/>
      <c r="J67" s="369"/>
      <c r="M67" s="369"/>
      <c r="P67" s="369"/>
      <c r="R67" s="260" t="str">
        <f t="shared" si="33"/>
        <v/>
      </c>
    </row>
    <row r="68" spans="5:18" ht="14.25">
      <c r="E68" s="286"/>
      <c r="F68" s="312"/>
      <c r="J68" s="369"/>
      <c r="M68" s="369"/>
      <c r="P68" s="369"/>
      <c r="R68" s="260" t="str">
        <f t="shared" si="33"/>
        <v/>
      </c>
    </row>
    <row r="69" spans="5:18" ht="14.25">
      <c r="E69" s="286"/>
      <c r="F69" s="312"/>
      <c r="J69" s="369"/>
      <c r="M69" s="369"/>
      <c r="P69" s="369"/>
      <c r="R69" s="260" t="str">
        <f t="shared" si="33"/>
        <v/>
      </c>
    </row>
    <row r="70" spans="5:18" ht="14.25">
      <c r="E70" s="286"/>
      <c r="F70" s="312"/>
      <c r="J70" s="369"/>
      <c r="M70" s="369"/>
      <c r="P70" s="369"/>
      <c r="R70" s="260" t="str">
        <f t="shared" si="33"/>
        <v/>
      </c>
    </row>
    <row r="71" spans="5:18" ht="14.25">
      <c r="E71" s="286"/>
      <c r="F71" s="312"/>
      <c r="J71" s="369"/>
      <c r="M71" s="369"/>
      <c r="P71" s="369"/>
      <c r="R71" s="260" t="str">
        <f t="shared" si="33"/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6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T96"/>
  <sheetViews>
    <sheetView zoomScaleNormal="100" workbookViewId="0">
      <selection activeCell="U47" sqref="U47"/>
    </sheetView>
  </sheetViews>
  <sheetFormatPr defaultRowHeight="12.75"/>
  <cols>
    <col min="1" max="1" width="9.140625" style="262"/>
    <col min="2" max="2" width="4.7109375" style="9" customWidth="1"/>
    <col min="3" max="3" width="5.140625" style="9" customWidth="1"/>
    <col min="4" max="4" width="5" style="9" customWidth="1"/>
    <col min="5" max="5" width="8.7109375" style="17" customWidth="1"/>
    <col min="6" max="6" width="8.7109375" style="267" customWidth="1"/>
    <col min="7" max="7" width="50.7109375" style="9" customWidth="1"/>
    <col min="8" max="9" width="10.7109375" style="262" customWidth="1"/>
    <col min="10" max="10" width="10.7109375" style="9" customWidth="1"/>
    <col min="11" max="16" width="10.7109375" style="262" customWidth="1"/>
    <col min="17" max="17" width="7.7109375" style="328" customWidth="1"/>
    <col min="18" max="16384" width="9.140625" style="9"/>
  </cols>
  <sheetData>
    <row r="1" spans="1:20" ht="13.5" thickBot="1"/>
    <row r="2" spans="1:20" s="354" customFormat="1" ht="20.100000000000001" customHeight="1" thickTop="1" thickBot="1">
      <c r="B2" s="617" t="s">
        <v>122</v>
      </c>
      <c r="C2" s="618"/>
      <c r="D2" s="618"/>
      <c r="E2" s="618"/>
      <c r="F2" s="618"/>
      <c r="G2" s="618"/>
      <c r="H2" s="618"/>
      <c r="I2" s="618"/>
      <c r="J2" s="618"/>
      <c r="K2" s="531"/>
      <c r="L2" s="531"/>
      <c r="M2" s="531"/>
      <c r="N2" s="503"/>
      <c r="O2" s="503"/>
      <c r="P2" s="503"/>
      <c r="Q2" s="357"/>
    </row>
    <row r="3" spans="1:20" s="1" customFormat="1" ht="8.1" customHeight="1" thickTop="1" thickBot="1">
      <c r="A3" s="259"/>
      <c r="E3" s="2"/>
      <c r="F3" s="260"/>
      <c r="G3" s="504"/>
      <c r="H3" s="89"/>
      <c r="I3" s="89"/>
      <c r="J3" s="89"/>
      <c r="K3" s="89"/>
      <c r="L3" s="89"/>
      <c r="M3" s="89"/>
      <c r="N3" s="89"/>
      <c r="O3" s="89"/>
      <c r="P3" s="89"/>
      <c r="Q3" s="322"/>
    </row>
    <row r="4" spans="1:20" s="1" customFormat="1" ht="39" customHeight="1">
      <c r="A4" s="259"/>
      <c r="B4" s="623" t="s">
        <v>78</v>
      </c>
      <c r="C4" s="636" t="s">
        <v>79</v>
      </c>
      <c r="D4" s="637" t="s">
        <v>110</v>
      </c>
      <c r="E4" s="638" t="s">
        <v>583</v>
      </c>
      <c r="F4" s="628" t="s">
        <v>621</v>
      </c>
      <c r="G4" s="629" t="s">
        <v>80</v>
      </c>
      <c r="H4" s="620" t="s">
        <v>795</v>
      </c>
      <c r="I4" s="621"/>
      <c r="J4" s="622"/>
      <c r="K4" s="620" t="s">
        <v>809</v>
      </c>
      <c r="L4" s="621"/>
      <c r="M4" s="622"/>
      <c r="N4" s="639" t="s">
        <v>797</v>
      </c>
      <c r="O4" s="634"/>
      <c r="P4" s="635"/>
      <c r="Q4" s="631" t="s">
        <v>811</v>
      </c>
    </row>
    <row r="5" spans="1:20" s="259" customFormat="1" ht="27" customHeight="1">
      <c r="B5" s="624"/>
      <c r="C5" s="626"/>
      <c r="D5" s="626"/>
      <c r="E5" s="630"/>
      <c r="F5" s="626"/>
      <c r="G5" s="630"/>
      <c r="H5" s="350" t="s">
        <v>672</v>
      </c>
      <c r="I5" s="350" t="s">
        <v>673</v>
      </c>
      <c r="J5" s="360" t="s">
        <v>410</v>
      </c>
      <c r="K5" s="350" t="s">
        <v>672</v>
      </c>
      <c r="L5" s="350" t="s">
        <v>673</v>
      </c>
      <c r="M5" s="360" t="s">
        <v>410</v>
      </c>
      <c r="N5" s="350" t="s">
        <v>672</v>
      </c>
      <c r="O5" s="350" t="s">
        <v>673</v>
      </c>
      <c r="P5" s="360" t="s">
        <v>410</v>
      </c>
      <c r="Q5" s="632"/>
    </row>
    <row r="6" spans="1:20" s="2" customFormat="1" ht="12.95" customHeight="1">
      <c r="A6" s="260"/>
      <c r="B6" s="478">
        <v>1</v>
      </c>
      <c r="C6" s="309">
        <v>2</v>
      </c>
      <c r="D6" s="309">
        <v>3</v>
      </c>
      <c r="E6" s="309">
        <v>4</v>
      </c>
      <c r="F6" s="309">
        <v>5</v>
      </c>
      <c r="G6" s="309">
        <v>6</v>
      </c>
      <c r="H6" s="309">
        <v>7</v>
      </c>
      <c r="I6" s="309">
        <v>8</v>
      </c>
      <c r="J6" s="497" t="s">
        <v>764</v>
      </c>
      <c r="K6" s="309">
        <v>10</v>
      </c>
      <c r="L6" s="309">
        <v>11</v>
      </c>
      <c r="M6" s="497" t="s">
        <v>674</v>
      </c>
      <c r="N6" s="309">
        <v>13</v>
      </c>
      <c r="O6" s="309">
        <v>14</v>
      </c>
      <c r="P6" s="497" t="s">
        <v>810</v>
      </c>
      <c r="Q6" s="479">
        <v>16</v>
      </c>
    </row>
    <row r="7" spans="1:20" s="2" customFormat="1" ht="12.95" customHeight="1">
      <c r="A7" s="260"/>
      <c r="B7" s="6" t="s">
        <v>119</v>
      </c>
      <c r="C7" s="7" t="s">
        <v>81</v>
      </c>
      <c r="D7" s="7" t="s">
        <v>117</v>
      </c>
      <c r="E7" s="5"/>
      <c r="F7" s="261"/>
      <c r="G7" s="5"/>
      <c r="H7" s="261"/>
      <c r="I7" s="261"/>
      <c r="J7" s="361"/>
      <c r="K7" s="261"/>
      <c r="L7" s="261"/>
      <c r="M7" s="361"/>
      <c r="N7" s="261"/>
      <c r="O7" s="261"/>
      <c r="P7" s="361"/>
      <c r="Q7" s="323"/>
    </row>
    <row r="8" spans="1:20" s="1" customFormat="1" ht="12.95" customHeight="1">
      <c r="A8" s="259"/>
      <c r="B8" s="12"/>
      <c r="C8" s="8"/>
      <c r="D8" s="8"/>
      <c r="E8" s="283">
        <v>611000</v>
      </c>
      <c r="F8" s="309"/>
      <c r="G8" s="8" t="s">
        <v>163</v>
      </c>
      <c r="H8" s="194">
        <f t="shared" ref="H8:P8" si="0">SUM(H9:H12)</f>
        <v>54920</v>
      </c>
      <c r="I8" s="194">
        <f t="shared" si="0"/>
        <v>0</v>
      </c>
      <c r="J8" s="362">
        <f t="shared" si="0"/>
        <v>54920</v>
      </c>
      <c r="K8" s="194">
        <f t="shared" ref="K8:M8" si="1">SUM(K9:K12)</f>
        <v>54920</v>
      </c>
      <c r="L8" s="194">
        <f t="shared" si="1"/>
        <v>0</v>
      </c>
      <c r="M8" s="362">
        <f t="shared" si="1"/>
        <v>54920</v>
      </c>
      <c r="N8" s="194">
        <f t="shared" si="0"/>
        <v>54189</v>
      </c>
      <c r="O8" s="194">
        <f t="shared" si="0"/>
        <v>0</v>
      </c>
      <c r="P8" s="362">
        <f t="shared" si="0"/>
        <v>54189</v>
      </c>
      <c r="Q8" s="324">
        <f>IF(M8=0,"",P8/M8*100)</f>
        <v>98.668973051711589</v>
      </c>
      <c r="R8" s="1" t="str">
        <f>IF(Q8&lt;=100,"","PR")</f>
        <v/>
      </c>
    </row>
    <row r="9" spans="1:20" ht="12.95" customHeight="1">
      <c r="B9" s="10"/>
      <c r="C9" s="11"/>
      <c r="D9" s="11"/>
      <c r="E9" s="284">
        <v>611100</v>
      </c>
      <c r="F9" s="310"/>
      <c r="G9" s="18" t="s">
        <v>198</v>
      </c>
      <c r="H9" s="193">
        <v>44100</v>
      </c>
      <c r="I9" s="193">
        <v>0</v>
      </c>
      <c r="J9" s="363">
        <f>SUM(H9:I9)</f>
        <v>44100</v>
      </c>
      <c r="K9" s="193">
        <v>44100</v>
      </c>
      <c r="L9" s="193">
        <v>0</v>
      </c>
      <c r="M9" s="363">
        <f>SUM(K9:L9)</f>
        <v>44100</v>
      </c>
      <c r="N9" s="193">
        <v>43880</v>
      </c>
      <c r="O9" s="193">
        <v>0</v>
      </c>
      <c r="P9" s="363">
        <f>SUM(N9:O9)</f>
        <v>43880</v>
      </c>
      <c r="Q9" s="325">
        <f t="shared" ref="Q9:Q57" si="2">IF(M9=0,"",P9/M9*100)</f>
        <v>99.501133786848072</v>
      </c>
      <c r="R9" s="259" t="str">
        <f t="shared" ref="R9:R36" si="3">IF(Q9&lt;=100,"","PR")</f>
        <v/>
      </c>
    </row>
    <row r="10" spans="1:20" ht="12.95" customHeight="1">
      <c r="B10" s="10"/>
      <c r="C10" s="11"/>
      <c r="D10" s="11"/>
      <c r="E10" s="284">
        <v>611200</v>
      </c>
      <c r="F10" s="310"/>
      <c r="G10" s="11" t="s">
        <v>199</v>
      </c>
      <c r="H10" s="193">
        <v>10820</v>
      </c>
      <c r="I10" s="193">
        <v>0</v>
      </c>
      <c r="J10" s="363">
        <f t="shared" ref="J10:J11" si="4">SUM(H10:I10)</f>
        <v>10820</v>
      </c>
      <c r="K10" s="193">
        <v>10820</v>
      </c>
      <c r="L10" s="193">
        <v>0</v>
      </c>
      <c r="M10" s="363">
        <f t="shared" ref="M10:M11" si="5">SUM(K10:L10)</f>
        <v>10820</v>
      </c>
      <c r="N10" s="193">
        <v>10309</v>
      </c>
      <c r="O10" s="193">
        <v>0</v>
      </c>
      <c r="P10" s="363">
        <f t="shared" ref="P10:P11" si="6">SUM(N10:O10)</f>
        <v>10309</v>
      </c>
      <c r="Q10" s="325">
        <f t="shared" si="2"/>
        <v>95.277264325323472</v>
      </c>
      <c r="R10" s="259" t="str">
        <f t="shared" si="3"/>
        <v/>
      </c>
    </row>
    <row r="11" spans="1:20" ht="12.95" customHeight="1">
      <c r="B11" s="10"/>
      <c r="C11" s="11"/>
      <c r="D11" s="11"/>
      <c r="E11" s="284">
        <v>611200</v>
      </c>
      <c r="F11" s="310"/>
      <c r="G11" s="175" t="s">
        <v>527</v>
      </c>
      <c r="H11" s="193">
        <v>0</v>
      </c>
      <c r="I11" s="193">
        <v>0</v>
      </c>
      <c r="J11" s="363">
        <f t="shared" si="4"/>
        <v>0</v>
      </c>
      <c r="K11" s="193">
        <v>0</v>
      </c>
      <c r="L11" s="193">
        <v>0</v>
      </c>
      <c r="M11" s="363">
        <f t="shared" si="5"/>
        <v>0</v>
      </c>
      <c r="N11" s="193">
        <v>0</v>
      </c>
      <c r="O11" s="193">
        <v>0</v>
      </c>
      <c r="P11" s="363">
        <f t="shared" si="6"/>
        <v>0</v>
      </c>
      <c r="Q11" s="325" t="str">
        <f t="shared" si="2"/>
        <v/>
      </c>
      <c r="R11" s="259"/>
      <c r="S11" s="56"/>
    </row>
    <row r="12" spans="1:20" ht="8.1" customHeight="1">
      <c r="B12" s="10"/>
      <c r="C12" s="11"/>
      <c r="D12" s="11"/>
      <c r="E12" s="284"/>
      <c r="F12" s="310"/>
      <c r="G12" s="18"/>
      <c r="H12" s="193"/>
      <c r="I12" s="193"/>
      <c r="J12" s="363"/>
      <c r="K12" s="193"/>
      <c r="L12" s="193"/>
      <c r="M12" s="363"/>
      <c r="N12" s="193"/>
      <c r="O12" s="193"/>
      <c r="P12" s="363"/>
      <c r="Q12" s="325" t="str">
        <f t="shared" si="2"/>
        <v/>
      </c>
      <c r="R12" s="259"/>
    </row>
    <row r="13" spans="1:20" s="1" customFormat="1" ht="12.95" customHeight="1">
      <c r="A13" s="259"/>
      <c r="B13" s="12"/>
      <c r="C13" s="8"/>
      <c r="D13" s="8"/>
      <c r="E13" s="283">
        <v>612000</v>
      </c>
      <c r="F13" s="309"/>
      <c r="G13" s="8" t="s">
        <v>162</v>
      </c>
      <c r="H13" s="194">
        <f t="shared" ref="H13:P13" si="7">H14</f>
        <v>4830</v>
      </c>
      <c r="I13" s="194">
        <f t="shared" si="7"/>
        <v>0</v>
      </c>
      <c r="J13" s="362">
        <f t="shared" si="7"/>
        <v>4830</v>
      </c>
      <c r="K13" s="194">
        <f t="shared" si="7"/>
        <v>4830</v>
      </c>
      <c r="L13" s="194">
        <f t="shared" si="7"/>
        <v>0</v>
      </c>
      <c r="M13" s="362">
        <f t="shared" si="7"/>
        <v>4830</v>
      </c>
      <c r="N13" s="194">
        <f t="shared" si="7"/>
        <v>4642</v>
      </c>
      <c r="O13" s="194">
        <f t="shared" si="7"/>
        <v>0</v>
      </c>
      <c r="P13" s="362">
        <f t="shared" si="7"/>
        <v>4642</v>
      </c>
      <c r="Q13" s="324">
        <f t="shared" si="2"/>
        <v>96.107660455486538</v>
      </c>
      <c r="R13" s="259" t="str">
        <f t="shared" si="3"/>
        <v/>
      </c>
      <c r="T13" s="60"/>
    </row>
    <row r="14" spans="1:20" ht="12.95" customHeight="1">
      <c r="B14" s="10"/>
      <c r="C14" s="11"/>
      <c r="D14" s="11"/>
      <c r="E14" s="284">
        <v>612100</v>
      </c>
      <c r="F14" s="310"/>
      <c r="G14" s="13" t="s">
        <v>83</v>
      </c>
      <c r="H14" s="193">
        <v>4830</v>
      </c>
      <c r="I14" s="193">
        <v>0</v>
      </c>
      <c r="J14" s="363">
        <f>SUM(H14:I14)</f>
        <v>4830</v>
      </c>
      <c r="K14" s="193">
        <v>4830</v>
      </c>
      <c r="L14" s="193">
        <v>0</v>
      </c>
      <c r="M14" s="363">
        <f>SUM(K14:L14)</f>
        <v>4830</v>
      </c>
      <c r="N14" s="193">
        <v>4642</v>
      </c>
      <c r="O14" s="193">
        <v>0</v>
      </c>
      <c r="P14" s="363">
        <f>SUM(N14:O14)</f>
        <v>4642</v>
      </c>
      <c r="Q14" s="325">
        <f t="shared" si="2"/>
        <v>96.107660455486538</v>
      </c>
      <c r="R14" s="259" t="str">
        <f t="shared" si="3"/>
        <v/>
      </c>
      <c r="T14" s="50"/>
    </row>
    <row r="15" spans="1:20" ht="8.1" customHeight="1">
      <c r="B15" s="10"/>
      <c r="C15" s="11"/>
      <c r="D15" s="11"/>
      <c r="E15" s="284"/>
      <c r="F15" s="310"/>
      <c r="G15" s="11"/>
      <c r="H15" s="257"/>
      <c r="I15" s="257"/>
      <c r="J15" s="364"/>
      <c r="K15" s="257"/>
      <c r="L15" s="257"/>
      <c r="M15" s="364"/>
      <c r="N15" s="257"/>
      <c r="O15" s="257"/>
      <c r="P15" s="364"/>
      <c r="Q15" s="325" t="str">
        <f t="shared" si="2"/>
        <v/>
      </c>
      <c r="R15" s="259"/>
    </row>
    <row r="16" spans="1:20" s="1" customFormat="1" ht="12.95" customHeight="1">
      <c r="A16" s="259"/>
      <c r="B16" s="12"/>
      <c r="C16" s="8"/>
      <c r="D16" s="8"/>
      <c r="E16" s="283">
        <v>613000</v>
      </c>
      <c r="F16" s="309"/>
      <c r="G16" s="8" t="s">
        <v>164</v>
      </c>
      <c r="H16" s="271">
        <f t="shared" ref="H16:P16" si="8">SUM(H17:H26)</f>
        <v>3300</v>
      </c>
      <c r="I16" s="271">
        <f t="shared" si="8"/>
        <v>0</v>
      </c>
      <c r="J16" s="365">
        <f t="shared" si="8"/>
        <v>3300</v>
      </c>
      <c r="K16" s="271">
        <f t="shared" ref="K16:M16" si="9">SUM(K17:K26)</f>
        <v>3300</v>
      </c>
      <c r="L16" s="271">
        <f t="shared" si="9"/>
        <v>0</v>
      </c>
      <c r="M16" s="365">
        <f t="shared" si="9"/>
        <v>3300</v>
      </c>
      <c r="N16" s="271">
        <f t="shared" si="8"/>
        <v>2982</v>
      </c>
      <c r="O16" s="271">
        <f t="shared" si="8"/>
        <v>0</v>
      </c>
      <c r="P16" s="365">
        <f t="shared" si="8"/>
        <v>2982</v>
      </c>
      <c r="Q16" s="324">
        <f t="shared" si="2"/>
        <v>90.363636363636374</v>
      </c>
      <c r="R16" s="259" t="str">
        <f t="shared" si="3"/>
        <v/>
      </c>
    </row>
    <row r="17" spans="1:18" ht="12.95" customHeight="1">
      <c r="B17" s="10"/>
      <c r="C17" s="11"/>
      <c r="D17" s="11"/>
      <c r="E17" s="284">
        <v>613100</v>
      </c>
      <c r="F17" s="310"/>
      <c r="G17" s="11" t="s">
        <v>84</v>
      </c>
      <c r="H17" s="340">
        <v>1000</v>
      </c>
      <c r="I17" s="340">
        <v>0</v>
      </c>
      <c r="J17" s="363">
        <f t="shared" ref="J17:J26" si="10">SUM(H17:I17)</f>
        <v>1000</v>
      </c>
      <c r="K17" s="340">
        <v>1000</v>
      </c>
      <c r="L17" s="340">
        <v>0</v>
      </c>
      <c r="M17" s="363">
        <f t="shared" ref="M17:M26" si="11">SUM(K17:L17)</f>
        <v>1000</v>
      </c>
      <c r="N17" s="340">
        <v>796</v>
      </c>
      <c r="O17" s="340">
        <v>0</v>
      </c>
      <c r="P17" s="363">
        <f t="shared" ref="P17:P26" si="12">SUM(N17:O17)</f>
        <v>796</v>
      </c>
      <c r="Q17" s="325">
        <f t="shared" si="2"/>
        <v>79.600000000000009</v>
      </c>
      <c r="R17" s="259" t="str">
        <f t="shared" si="3"/>
        <v/>
      </c>
    </row>
    <row r="18" spans="1:18" ht="12.95" customHeight="1">
      <c r="B18" s="10"/>
      <c r="C18" s="11"/>
      <c r="D18" s="11"/>
      <c r="E18" s="284">
        <v>613200</v>
      </c>
      <c r="F18" s="310"/>
      <c r="G18" s="11" t="s">
        <v>85</v>
      </c>
      <c r="H18" s="340">
        <v>0</v>
      </c>
      <c r="I18" s="340">
        <v>0</v>
      </c>
      <c r="J18" s="363">
        <f t="shared" si="10"/>
        <v>0</v>
      </c>
      <c r="K18" s="340">
        <v>0</v>
      </c>
      <c r="L18" s="340">
        <v>0</v>
      </c>
      <c r="M18" s="363">
        <f t="shared" si="11"/>
        <v>0</v>
      </c>
      <c r="N18" s="340">
        <v>0</v>
      </c>
      <c r="O18" s="340">
        <v>0</v>
      </c>
      <c r="P18" s="363">
        <f t="shared" si="12"/>
        <v>0</v>
      </c>
      <c r="Q18" s="325" t="str">
        <f t="shared" si="2"/>
        <v/>
      </c>
      <c r="R18" s="259"/>
    </row>
    <row r="19" spans="1:18" ht="12.95" customHeight="1">
      <c r="B19" s="10"/>
      <c r="C19" s="11"/>
      <c r="D19" s="11"/>
      <c r="E19" s="284">
        <v>613300</v>
      </c>
      <c r="F19" s="310"/>
      <c r="G19" s="18" t="s">
        <v>200</v>
      </c>
      <c r="H19" s="340">
        <v>800</v>
      </c>
      <c r="I19" s="340">
        <v>0</v>
      </c>
      <c r="J19" s="363">
        <f t="shared" si="10"/>
        <v>800</v>
      </c>
      <c r="K19" s="340">
        <v>800</v>
      </c>
      <c r="L19" s="340">
        <v>0</v>
      </c>
      <c r="M19" s="363">
        <f t="shared" si="11"/>
        <v>800</v>
      </c>
      <c r="N19" s="340">
        <v>700</v>
      </c>
      <c r="O19" s="340">
        <v>0</v>
      </c>
      <c r="P19" s="363">
        <f t="shared" si="12"/>
        <v>700</v>
      </c>
      <c r="Q19" s="325">
        <f t="shared" si="2"/>
        <v>87.5</v>
      </c>
      <c r="R19" s="259" t="str">
        <f t="shared" si="3"/>
        <v/>
      </c>
    </row>
    <row r="20" spans="1:18" ht="12.95" customHeight="1">
      <c r="B20" s="10"/>
      <c r="C20" s="11"/>
      <c r="D20" s="11"/>
      <c r="E20" s="284">
        <v>613400</v>
      </c>
      <c r="F20" s="310"/>
      <c r="G20" s="11" t="s">
        <v>165</v>
      </c>
      <c r="H20" s="340">
        <v>0</v>
      </c>
      <c r="I20" s="340">
        <v>0</v>
      </c>
      <c r="J20" s="363">
        <f t="shared" si="10"/>
        <v>0</v>
      </c>
      <c r="K20" s="340">
        <v>0</v>
      </c>
      <c r="L20" s="340">
        <v>0</v>
      </c>
      <c r="M20" s="363">
        <f t="shared" si="11"/>
        <v>0</v>
      </c>
      <c r="N20" s="340">
        <v>0</v>
      </c>
      <c r="O20" s="340">
        <v>0</v>
      </c>
      <c r="P20" s="363">
        <f t="shared" si="12"/>
        <v>0</v>
      </c>
      <c r="Q20" s="325" t="str">
        <f t="shared" si="2"/>
        <v/>
      </c>
      <c r="R20" s="259"/>
    </row>
    <row r="21" spans="1:18" ht="12.95" customHeight="1">
      <c r="B21" s="10"/>
      <c r="C21" s="11"/>
      <c r="D21" s="11"/>
      <c r="E21" s="284">
        <v>613500</v>
      </c>
      <c r="F21" s="310"/>
      <c r="G21" s="11" t="s">
        <v>86</v>
      </c>
      <c r="H21" s="340">
        <v>0</v>
      </c>
      <c r="I21" s="340">
        <v>0</v>
      </c>
      <c r="J21" s="363">
        <f t="shared" si="10"/>
        <v>0</v>
      </c>
      <c r="K21" s="340">
        <v>0</v>
      </c>
      <c r="L21" s="340">
        <v>0</v>
      </c>
      <c r="M21" s="363">
        <f t="shared" si="11"/>
        <v>0</v>
      </c>
      <c r="N21" s="340">
        <v>0</v>
      </c>
      <c r="O21" s="340">
        <v>0</v>
      </c>
      <c r="P21" s="363">
        <f t="shared" si="12"/>
        <v>0</v>
      </c>
      <c r="Q21" s="325" t="str">
        <f t="shared" si="2"/>
        <v/>
      </c>
      <c r="R21" s="259"/>
    </row>
    <row r="22" spans="1:18" ht="12.95" customHeight="1">
      <c r="B22" s="10"/>
      <c r="C22" s="11"/>
      <c r="D22" s="11"/>
      <c r="E22" s="284">
        <v>613600</v>
      </c>
      <c r="F22" s="310"/>
      <c r="G22" s="18" t="s">
        <v>201</v>
      </c>
      <c r="H22" s="340">
        <v>0</v>
      </c>
      <c r="I22" s="340">
        <v>0</v>
      </c>
      <c r="J22" s="363">
        <f t="shared" si="10"/>
        <v>0</v>
      </c>
      <c r="K22" s="340">
        <v>0</v>
      </c>
      <c r="L22" s="340">
        <v>0</v>
      </c>
      <c r="M22" s="363">
        <f t="shared" si="11"/>
        <v>0</v>
      </c>
      <c r="N22" s="340">
        <v>0</v>
      </c>
      <c r="O22" s="340">
        <v>0</v>
      </c>
      <c r="P22" s="363">
        <f t="shared" si="12"/>
        <v>0</v>
      </c>
      <c r="Q22" s="325" t="str">
        <f t="shared" si="2"/>
        <v/>
      </c>
      <c r="R22" s="259"/>
    </row>
    <row r="23" spans="1:18" ht="12.95" customHeight="1">
      <c r="B23" s="10"/>
      <c r="C23" s="11"/>
      <c r="D23" s="11"/>
      <c r="E23" s="284">
        <v>613700</v>
      </c>
      <c r="F23" s="310"/>
      <c r="G23" s="11" t="s">
        <v>87</v>
      </c>
      <c r="H23" s="340">
        <v>400</v>
      </c>
      <c r="I23" s="340">
        <v>0</v>
      </c>
      <c r="J23" s="363">
        <f t="shared" si="10"/>
        <v>400</v>
      </c>
      <c r="K23" s="340">
        <v>400</v>
      </c>
      <c r="L23" s="340">
        <v>0</v>
      </c>
      <c r="M23" s="363">
        <f t="shared" si="11"/>
        <v>400</v>
      </c>
      <c r="N23" s="340">
        <v>391</v>
      </c>
      <c r="O23" s="340">
        <v>0</v>
      </c>
      <c r="P23" s="363">
        <f t="shared" si="12"/>
        <v>391</v>
      </c>
      <c r="Q23" s="325">
        <f t="shared" si="2"/>
        <v>97.75</v>
      </c>
      <c r="R23" s="259" t="str">
        <f t="shared" si="3"/>
        <v/>
      </c>
    </row>
    <row r="24" spans="1:18" ht="12.95" customHeight="1">
      <c r="B24" s="10"/>
      <c r="C24" s="11"/>
      <c r="D24" s="11"/>
      <c r="E24" s="284">
        <v>613800</v>
      </c>
      <c r="F24" s="310"/>
      <c r="G24" s="11" t="s">
        <v>166</v>
      </c>
      <c r="H24" s="340">
        <v>0</v>
      </c>
      <c r="I24" s="340">
        <v>0</v>
      </c>
      <c r="J24" s="363">
        <f t="shared" si="10"/>
        <v>0</v>
      </c>
      <c r="K24" s="340">
        <v>0</v>
      </c>
      <c r="L24" s="340">
        <v>0</v>
      </c>
      <c r="M24" s="363">
        <f t="shared" si="11"/>
        <v>0</v>
      </c>
      <c r="N24" s="340">
        <v>0</v>
      </c>
      <c r="O24" s="340">
        <v>0</v>
      </c>
      <c r="P24" s="363">
        <f t="shared" si="12"/>
        <v>0</v>
      </c>
      <c r="Q24" s="325" t="str">
        <f t="shared" si="2"/>
        <v/>
      </c>
      <c r="R24" s="259"/>
    </row>
    <row r="25" spans="1:18" ht="12.95" customHeight="1">
      <c r="B25" s="10"/>
      <c r="C25" s="11"/>
      <c r="D25" s="11"/>
      <c r="E25" s="284">
        <v>613900</v>
      </c>
      <c r="F25" s="310"/>
      <c r="G25" s="11" t="s">
        <v>167</v>
      </c>
      <c r="H25" s="342">
        <v>1100</v>
      </c>
      <c r="I25" s="342">
        <v>0</v>
      </c>
      <c r="J25" s="363">
        <f t="shared" si="10"/>
        <v>1100</v>
      </c>
      <c r="K25" s="342">
        <v>1100</v>
      </c>
      <c r="L25" s="342">
        <v>0</v>
      </c>
      <c r="M25" s="363">
        <f t="shared" si="11"/>
        <v>1100</v>
      </c>
      <c r="N25" s="342">
        <v>1095</v>
      </c>
      <c r="O25" s="342">
        <v>0</v>
      </c>
      <c r="P25" s="363">
        <f t="shared" si="12"/>
        <v>1095</v>
      </c>
      <c r="Q25" s="325">
        <f t="shared" si="2"/>
        <v>99.545454545454547</v>
      </c>
      <c r="R25" s="259" t="str">
        <f t="shared" si="3"/>
        <v/>
      </c>
    </row>
    <row r="26" spans="1:18" ht="12.95" customHeight="1">
      <c r="B26" s="10"/>
      <c r="C26" s="11"/>
      <c r="D26" s="11"/>
      <c r="E26" s="284">
        <v>613900</v>
      </c>
      <c r="F26" s="310"/>
      <c r="G26" s="175" t="s">
        <v>528</v>
      </c>
      <c r="H26" s="340">
        <v>0</v>
      </c>
      <c r="I26" s="340">
        <v>0</v>
      </c>
      <c r="J26" s="363">
        <f t="shared" si="10"/>
        <v>0</v>
      </c>
      <c r="K26" s="340">
        <v>0</v>
      </c>
      <c r="L26" s="340">
        <v>0</v>
      </c>
      <c r="M26" s="363">
        <f t="shared" si="11"/>
        <v>0</v>
      </c>
      <c r="N26" s="340">
        <v>0</v>
      </c>
      <c r="O26" s="340">
        <v>0</v>
      </c>
      <c r="P26" s="363">
        <f t="shared" si="12"/>
        <v>0</v>
      </c>
      <c r="Q26" s="325" t="str">
        <f t="shared" si="2"/>
        <v/>
      </c>
      <c r="R26" s="259"/>
    </row>
    <row r="27" spans="1:18" ht="8.1" customHeight="1">
      <c r="B27" s="10"/>
      <c r="C27" s="11"/>
      <c r="D27" s="11"/>
      <c r="E27" s="284"/>
      <c r="F27" s="310"/>
      <c r="G27" s="11"/>
      <c r="H27" s="266"/>
      <c r="I27" s="266"/>
      <c r="J27" s="365"/>
      <c r="K27" s="266"/>
      <c r="L27" s="266"/>
      <c r="M27" s="365"/>
      <c r="N27" s="266"/>
      <c r="O27" s="266"/>
      <c r="P27" s="365"/>
      <c r="Q27" s="325" t="str">
        <f t="shared" si="2"/>
        <v/>
      </c>
      <c r="R27" s="259"/>
    </row>
    <row r="28" spans="1:18" s="1" customFormat="1" ht="12.95" customHeight="1">
      <c r="A28" s="259"/>
      <c r="B28" s="12"/>
      <c r="C28" s="8"/>
      <c r="D28" s="8"/>
      <c r="E28" s="294">
        <v>614000</v>
      </c>
      <c r="F28" s="321"/>
      <c r="G28" s="8" t="s">
        <v>202</v>
      </c>
      <c r="H28" s="266">
        <f t="shared" ref="H28:P28" si="13">H29</f>
        <v>20000</v>
      </c>
      <c r="I28" s="266">
        <f t="shared" si="13"/>
        <v>0</v>
      </c>
      <c r="J28" s="365">
        <f t="shared" si="13"/>
        <v>20000</v>
      </c>
      <c r="K28" s="266">
        <f t="shared" si="13"/>
        <v>20000</v>
      </c>
      <c r="L28" s="266">
        <f t="shared" si="13"/>
        <v>0</v>
      </c>
      <c r="M28" s="365">
        <f t="shared" si="13"/>
        <v>20000</v>
      </c>
      <c r="N28" s="266">
        <f t="shared" si="13"/>
        <v>20000</v>
      </c>
      <c r="O28" s="266">
        <f t="shared" si="13"/>
        <v>0</v>
      </c>
      <c r="P28" s="365">
        <f t="shared" si="13"/>
        <v>20000</v>
      </c>
      <c r="Q28" s="324">
        <f t="shared" si="2"/>
        <v>100</v>
      </c>
      <c r="R28" s="259" t="str">
        <f t="shared" si="3"/>
        <v/>
      </c>
    </row>
    <row r="29" spans="1:18" ht="12.95" customHeight="1">
      <c r="B29" s="10"/>
      <c r="C29" s="11"/>
      <c r="D29" s="22"/>
      <c r="E29" s="332">
        <v>614200</v>
      </c>
      <c r="F29" s="318" t="s">
        <v>635</v>
      </c>
      <c r="G29" s="36" t="s">
        <v>99</v>
      </c>
      <c r="H29" s="258">
        <v>20000</v>
      </c>
      <c r="I29" s="258"/>
      <c r="J29" s="363">
        <f>SUM(H29:I29)</f>
        <v>20000</v>
      </c>
      <c r="K29" s="258">
        <v>20000</v>
      </c>
      <c r="L29" s="258"/>
      <c r="M29" s="363">
        <f>SUM(K29:L29)</f>
        <v>20000</v>
      </c>
      <c r="N29" s="258">
        <v>20000</v>
      </c>
      <c r="O29" s="258">
        <v>0</v>
      </c>
      <c r="P29" s="363">
        <f>SUM(N29:O29)</f>
        <v>20000</v>
      </c>
      <c r="Q29" s="325">
        <f t="shared" si="2"/>
        <v>100</v>
      </c>
      <c r="R29" s="259" t="str">
        <f t="shared" si="3"/>
        <v/>
      </c>
    </row>
    <row r="30" spans="1:18" ht="8.1" customHeight="1">
      <c r="B30" s="10"/>
      <c r="C30" s="11"/>
      <c r="D30" s="11"/>
      <c r="E30" s="292"/>
      <c r="F30" s="317"/>
      <c r="G30" s="11"/>
      <c r="H30" s="257"/>
      <c r="I30" s="257"/>
      <c r="J30" s="364"/>
      <c r="K30" s="257"/>
      <c r="L30" s="257"/>
      <c r="M30" s="364"/>
      <c r="N30" s="257"/>
      <c r="O30" s="257"/>
      <c r="P30" s="364"/>
      <c r="Q30" s="325" t="str">
        <f t="shared" si="2"/>
        <v/>
      </c>
      <c r="R30" s="259"/>
    </row>
    <row r="31" spans="1:18" s="1" customFormat="1" ht="12.95" customHeight="1">
      <c r="A31" s="259"/>
      <c r="B31" s="12"/>
      <c r="C31" s="8"/>
      <c r="D31" s="8"/>
      <c r="E31" s="283">
        <v>821000</v>
      </c>
      <c r="F31" s="309"/>
      <c r="G31" s="8" t="s">
        <v>90</v>
      </c>
      <c r="H31" s="266">
        <f t="shared" ref="H31:P31" si="14">SUM(H32:H33)</f>
        <v>1000</v>
      </c>
      <c r="I31" s="266">
        <f t="shared" si="14"/>
        <v>0</v>
      </c>
      <c r="J31" s="365">
        <f t="shared" si="14"/>
        <v>1000</v>
      </c>
      <c r="K31" s="266">
        <f t="shared" ref="K31:M31" si="15">SUM(K32:K33)</f>
        <v>1000</v>
      </c>
      <c r="L31" s="266">
        <f t="shared" si="15"/>
        <v>0</v>
      </c>
      <c r="M31" s="365">
        <f t="shared" si="15"/>
        <v>1000</v>
      </c>
      <c r="N31" s="266">
        <f t="shared" si="14"/>
        <v>953</v>
      </c>
      <c r="O31" s="266">
        <f t="shared" si="14"/>
        <v>0</v>
      </c>
      <c r="P31" s="365">
        <f t="shared" si="14"/>
        <v>953</v>
      </c>
      <c r="Q31" s="324">
        <f t="shared" si="2"/>
        <v>95.3</v>
      </c>
      <c r="R31" s="259"/>
    </row>
    <row r="32" spans="1:18" ht="12.95" customHeight="1">
      <c r="B32" s="10"/>
      <c r="C32" s="11"/>
      <c r="D32" s="11"/>
      <c r="E32" s="284">
        <v>821200</v>
      </c>
      <c r="F32" s="310"/>
      <c r="G32" s="11" t="s">
        <v>91</v>
      </c>
      <c r="H32" s="258">
        <v>0</v>
      </c>
      <c r="I32" s="258">
        <v>0</v>
      </c>
      <c r="J32" s="363">
        <f t="shared" ref="J32:J33" si="16">SUM(H32:I32)</f>
        <v>0</v>
      </c>
      <c r="K32" s="258">
        <v>0</v>
      </c>
      <c r="L32" s="258">
        <v>0</v>
      </c>
      <c r="M32" s="363">
        <f t="shared" ref="M32:M33" si="17">SUM(K32:L32)</f>
        <v>0</v>
      </c>
      <c r="N32" s="258">
        <v>0</v>
      </c>
      <c r="O32" s="258">
        <v>0</v>
      </c>
      <c r="P32" s="363">
        <f t="shared" ref="P32:P33" si="18">SUM(N32:O32)</f>
        <v>0</v>
      </c>
      <c r="Q32" s="325" t="str">
        <f t="shared" si="2"/>
        <v/>
      </c>
      <c r="R32" s="259"/>
    </row>
    <row r="33" spans="1:18" ht="12.95" customHeight="1">
      <c r="B33" s="10"/>
      <c r="C33" s="11"/>
      <c r="D33" s="11"/>
      <c r="E33" s="284">
        <v>821300</v>
      </c>
      <c r="F33" s="310"/>
      <c r="G33" s="11" t="s">
        <v>92</v>
      </c>
      <c r="H33" s="257">
        <v>1000</v>
      </c>
      <c r="I33" s="257">
        <v>0</v>
      </c>
      <c r="J33" s="363">
        <f t="shared" si="16"/>
        <v>1000</v>
      </c>
      <c r="K33" s="257">
        <v>1000</v>
      </c>
      <c r="L33" s="257">
        <v>0</v>
      </c>
      <c r="M33" s="363">
        <f t="shared" si="17"/>
        <v>1000</v>
      </c>
      <c r="N33" s="257">
        <v>953</v>
      </c>
      <c r="O33" s="257">
        <v>0</v>
      </c>
      <c r="P33" s="363">
        <f t="shared" si="18"/>
        <v>953</v>
      </c>
      <c r="Q33" s="325">
        <f t="shared" si="2"/>
        <v>95.3</v>
      </c>
      <c r="R33" s="259" t="str">
        <f t="shared" si="3"/>
        <v/>
      </c>
    </row>
    <row r="34" spans="1:18" ht="8.1" customHeight="1">
      <c r="B34" s="10"/>
      <c r="C34" s="11"/>
      <c r="D34" s="11"/>
      <c r="E34" s="284"/>
      <c r="F34" s="310"/>
      <c r="G34" s="11"/>
      <c r="H34" s="257"/>
      <c r="I34" s="257"/>
      <c r="J34" s="364"/>
      <c r="K34" s="257"/>
      <c r="L34" s="257"/>
      <c r="M34" s="364"/>
      <c r="N34" s="257"/>
      <c r="O34" s="257"/>
      <c r="P34" s="364"/>
      <c r="Q34" s="325" t="str">
        <f t="shared" si="2"/>
        <v/>
      </c>
      <c r="R34" s="259"/>
    </row>
    <row r="35" spans="1:18" s="1" customFormat="1" ht="12.95" customHeight="1">
      <c r="A35" s="259"/>
      <c r="B35" s="12"/>
      <c r="C35" s="8"/>
      <c r="D35" s="8"/>
      <c r="E35" s="283"/>
      <c r="F35" s="309"/>
      <c r="G35" s="8" t="s">
        <v>93</v>
      </c>
      <c r="H35" s="273">
        <v>3</v>
      </c>
      <c r="I35" s="273"/>
      <c r="J35" s="365">
        <v>3</v>
      </c>
      <c r="K35" s="273"/>
      <c r="L35" s="273"/>
      <c r="M35" s="365"/>
      <c r="N35" s="273">
        <v>2</v>
      </c>
      <c r="O35" s="273"/>
      <c r="P35" s="365">
        <v>2</v>
      </c>
      <c r="Q35" s="325" t="str">
        <f t="shared" si="2"/>
        <v/>
      </c>
      <c r="R35" s="259"/>
    </row>
    <row r="36" spans="1:18" s="1" customFormat="1" ht="12.95" customHeight="1">
      <c r="A36" s="259"/>
      <c r="B36" s="12"/>
      <c r="C36" s="8"/>
      <c r="D36" s="8"/>
      <c r="E36" s="283"/>
      <c r="F36" s="309"/>
      <c r="G36" s="8" t="s">
        <v>113</v>
      </c>
      <c r="H36" s="266">
        <f t="shared" ref="H36:P36" si="19">H31+H28+H16+H13+H8</f>
        <v>84050</v>
      </c>
      <c r="I36" s="266">
        <f t="shared" si="19"/>
        <v>0</v>
      </c>
      <c r="J36" s="365">
        <f t="shared" si="19"/>
        <v>84050</v>
      </c>
      <c r="K36" s="266">
        <f t="shared" ref="K36:M36" si="20">K31+K28+K16+K13+K8</f>
        <v>84050</v>
      </c>
      <c r="L36" s="266">
        <f t="shared" si="20"/>
        <v>0</v>
      </c>
      <c r="M36" s="365">
        <f t="shared" si="20"/>
        <v>84050</v>
      </c>
      <c r="N36" s="266">
        <f t="shared" si="19"/>
        <v>82766</v>
      </c>
      <c r="O36" s="266">
        <f t="shared" si="19"/>
        <v>0</v>
      </c>
      <c r="P36" s="365">
        <f t="shared" si="19"/>
        <v>82766</v>
      </c>
      <c r="Q36" s="324">
        <f t="shared" si="2"/>
        <v>98.472337894110652</v>
      </c>
      <c r="R36" s="259" t="str">
        <f t="shared" si="3"/>
        <v/>
      </c>
    </row>
    <row r="37" spans="1:18" s="1" customFormat="1" ht="12.95" customHeight="1">
      <c r="A37" s="259"/>
      <c r="B37" s="12"/>
      <c r="C37" s="8"/>
      <c r="D37" s="8"/>
      <c r="E37" s="283"/>
      <c r="F37" s="309"/>
      <c r="G37" s="8" t="s">
        <v>94</v>
      </c>
      <c r="H37" s="266"/>
      <c r="I37" s="266"/>
      <c r="J37" s="365"/>
      <c r="K37" s="266"/>
      <c r="L37" s="266"/>
      <c r="M37" s="365"/>
      <c r="N37" s="266"/>
      <c r="O37" s="266"/>
      <c r="P37" s="365"/>
      <c r="Q37" s="331" t="str">
        <f t="shared" si="2"/>
        <v/>
      </c>
      <c r="R37" s="259"/>
    </row>
    <row r="38" spans="1:18" s="1" customFormat="1" ht="12.95" customHeight="1">
      <c r="A38" s="259"/>
      <c r="B38" s="12"/>
      <c r="C38" s="8"/>
      <c r="D38" s="8"/>
      <c r="E38" s="283"/>
      <c r="F38" s="309"/>
      <c r="G38" s="8" t="s">
        <v>95</v>
      </c>
      <c r="H38" s="257"/>
      <c r="I38" s="257"/>
      <c r="J38" s="364"/>
      <c r="K38" s="257"/>
      <c r="L38" s="257"/>
      <c r="M38" s="364"/>
      <c r="N38" s="257"/>
      <c r="O38" s="257"/>
      <c r="P38" s="364"/>
      <c r="Q38" s="326" t="str">
        <f t="shared" si="2"/>
        <v/>
      </c>
      <c r="R38" s="259"/>
    </row>
    <row r="39" spans="1:18" ht="8.1" customHeight="1" thickBot="1">
      <c r="B39" s="15"/>
      <c r="C39" s="16"/>
      <c r="D39" s="16"/>
      <c r="E39" s="285"/>
      <c r="F39" s="311"/>
      <c r="G39" s="16"/>
      <c r="H39" s="16"/>
      <c r="I39" s="16"/>
      <c r="J39" s="372"/>
      <c r="K39" s="16"/>
      <c r="L39" s="16"/>
      <c r="M39" s="372"/>
      <c r="N39" s="16"/>
      <c r="O39" s="16"/>
      <c r="P39" s="372"/>
      <c r="Q39" s="327" t="str">
        <f t="shared" si="2"/>
        <v/>
      </c>
      <c r="R39" s="259"/>
    </row>
    <row r="40" spans="1:18" ht="12.95" customHeight="1">
      <c r="E40" s="286"/>
      <c r="F40" s="312"/>
      <c r="J40" s="369"/>
      <c r="M40" s="369"/>
      <c r="P40" s="369"/>
      <c r="Q40" s="328" t="str">
        <f t="shared" si="2"/>
        <v/>
      </c>
      <c r="R40" s="259"/>
    </row>
    <row r="41" spans="1:18" ht="12.95" customHeight="1">
      <c r="B41" s="50"/>
      <c r="E41" s="286"/>
      <c r="F41" s="312"/>
      <c r="J41" s="369"/>
      <c r="M41" s="369"/>
      <c r="P41" s="369"/>
      <c r="Q41" s="328" t="str">
        <f t="shared" si="2"/>
        <v/>
      </c>
      <c r="R41" s="259"/>
    </row>
    <row r="42" spans="1:18" ht="12.95" customHeight="1">
      <c r="E42" s="286"/>
      <c r="F42" s="312"/>
      <c r="J42" s="369"/>
      <c r="M42" s="369"/>
      <c r="P42" s="369"/>
      <c r="Q42" s="328" t="str">
        <f t="shared" si="2"/>
        <v/>
      </c>
      <c r="R42" s="259"/>
    </row>
    <row r="43" spans="1:18" ht="12.95" customHeight="1">
      <c r="E43" s="286"/>
      <c r="F43" s="312"/>
      <c r="J43" s="369"/>
      <c r="M43" s="369"/>
      <c r="P43" s="369"/>
      <c r="Q43" s="328" t="str">
        <f t="shared" si="2"/>
        <v/>
      </c>
      <c r="R43" s="259"/>
    </row>
    <row r="44" spans="1:18" ht="12.95" customHeight="1">
      <c r="E44" s="286"/>
      <c r="F44" s="312"/>
      <c r="J44" s="369"/>
      <c r="M44" s="369"/>
      <c r="P44" s="369"/>
      <c r="Q44" s="328" t="str">
        <f t="shared" si="2"/>
        <v/>
      </c>
      <c r="R44" s="259"/>
    </row>
    <row r="45" spans="1:18" ht="12.95" customHeight="1">
      <c r="E45" s="286"/>
      <c r="F45" s="312"/>
      <c r="J45" s="369"/>
      <c r="M45" s="369"/>
      <c r="P45" s="369"/>
      <c r="Q45" s="328" t="str">
        <f t="shared" si="2"/>
        <v/>
      </c>
      <c r="R45" s="259"/>
    </row>
    <row r="46" spans="1:18" ht="12.95" customHeight="1">
      <c r="E46" s="286"/>
      <c r="F46" s="312"/>
      <c r="J46" s="369"/>
      <c r="M46" s="369"/>
      <c r="P46" s="369"/>
      <c r="Q46" s="328" t="str">
        <f t="shared" si="2"/>
        <v/>
      </c>
      <c r="R46" s="259"/>
    </row>
    <row r="47" spans="1:18" ht="12.95" customHeight="1">
      <c r="E47" s="286"/>
      <c r="F47" s="312"/>
      <c r="J47" s="369"/>
      <c r="M47" s="369"/>
      <c r="P47" s="369"/>
      <c r="Q47" s="328" t="str">
        <f t="shared" si="2"/>
        <v/>
      </c>
      <c r="R47" s="259"/>
    </row>
    <row r="48" spans="1:18" ht="12.95" customHeight="1">
      <c r="E48" s="286"/>
      <c r="F48" s="312"/>
      <c r="J48" s="369"/>
      <c r="M48" s="369"/>
      <c r="P48" s="369"/>
      <c r="Q48" s="328" t="str">
        <f t="shared" si="2"/>
        <v/>
      </c>
      <c r="R48" s="259"/>
    </row>
    <row r="49" spans="5:18" ht="12.95" customHeight="1">
      <c r="E49" s="286"/>
      <c r="F49" s="312"/>
      <c r="J49" s="369"/>
      <c r="M49" s="369"/>
      <c r="P49" s="369"/>
      <c r="Q49" s="328" t="str">
        <f t="shared" si="2"/>
        <v/>
      </c>
      <c r="R49" s="259"/>
    </row>
    <row r="50" spans="5:18" ht="12.95" customHeight="1">
      <c r="E50" s="286"/>
      <c r="F50" s="312"/>
      <c r="J50" s="369"/>
      <c r="M50" s="369"/>
      <c r="P50" s="369"/>
      <c r="Q50" s="328" t="str">
        <f t="shared" si="2"/>
        <v/>
      </c>
      <c r="R50" s="259"/>
    </row>
    <row r="51" spans="5:18" ht="12.95" customHeight="1">
      <c r="E51" s="286"/>
      <c r="F51" s="312"/>
      <c r="J51" s="369"/>
      <c r="M51" s="369"/>
      <c r="P51" s="369"/>
      <c r="Q51" s="328" t="str">
        <f t="shared" si="2"/>
        <v/>
      </c>
      <c r="R51" s="259"/>
    </row>
    <row r="52" spans="5:18" ht="12.95" customHeight="1">
      <c r="E52" s="286"/>
      <c r="F52" s="312"/>
      <c r="J52" s="369"/>
      <c r="M52" s="369"/>
      <c r="P52" s="369"/>
      <c r="Q52" s="328" t="str">
        <f t="shared" si="2"/>
        <v/>
      </c>
      <c r="R52" s="259"/>
    </row>
    <row r="53" spans="5:18" ht="12.95" customHeight="1">
      <c r="E53" s="286"/>
      <c r="F53" s="312"/>
      <c r="J53" s="369"/>
      <c r="M53" s="369"/>
      <c r="P53" s="369"/>
      <c r="Q53" s="328" t="str">
        <f t="shared" si="2"/>
        <v/>
      </c>
      <c r="R53" s="259"/>
    </row>
    <row r="54" spans="5:18" ht="12.95" customHeight="1">
      <c r="E54" s="286"/>
      <c r="F54" s="312"/>
      <c r="J54" s="369"/>
      <c r="M54" s="369"/>
      <c r="P54" s="369"/>
      <c r="Q54" s="328" t="str">
        <f t="shared" si="2"/>
        <v/>
      </c>
      <c r="R54" s="259"/>
    </row>
    <row r="55" spans="5:18" ht="12.95" customHeight="1">
      <c r="E55" s="286"/>
      <c r="F55" s="312"/>
      <c r="J55" s="369"/>
      <c r="M55" s="369"/>
      <c r="P55" s="369"/>
      <c r="Q55" s="328" t="str">
        <f t="shared" si="2"/>
        <v/>
      </c>
      <c r="R55" s="259"/>
    </row>
    <row r="56" spans="5:18" ht="12.95" customHeight="1">
      <c r="E56" s="286"/>
      <c r="F56" s="312"/>
      <c r="J56" s="369"/>
      <c r="M56" s="369"/>
      <c r="P56" s="369"/>
      <c r="Q56" s="328" t="str">
        <f t="shared" si="2"/>
        <v/>
      </c>
      <c r="R56" s="259"/>
    </row>
    <row r="57" spans="5:18" ht="12.95" customHeight="1">
      <c r="E57" s="286"/>
      <c r="F57" s="312"/>
      <c r="J57" s="369"/>
      <c r="M57" s="369"/>
      <c r="P57" s="369"/>
      <c r="Q57" s="328" t="str">
        <f t="shared" si="2"/>
        <v/>
      </c>
      <c r="R57" s="259"/>
    </row>
    <row r="58" spans="5:18" ht="12.95" customHeight="1">
      <c r="E58" s="286"/>
      <c r="F58" s="312"/>
      <c r="J58" s="369"/>
      <c r="M58" s="369"/>
      <c r="P58" s="369"/>
      <c r="Q58" s="328" t="str">
        <f t="shared" ref="Q58:Q66" si="21">IF(J58=0,"",P58/J58*100)</f>
        <v/>
      </c>
      <c r="R58" s="259"/>
    </row>
    <row r="59" spans="5:18" ht="12.95" customHeight="1">
      <c r="E59" s="286"/>
      <c r="F59" s="312"/>
      <c r="J59" s="369"/>
      <c r="M59" s="369"/>
      <c r="P59" s="369"/>
      <c r="Q59" s="328" t="str">
        <f t="shared" si="21"/>
        <v/>
      </c>
      <c r="R59" s="259"/>
    </row>
    <row r="60" spans="5:18" ht="17.100000000000001" customHeight="1">
      <c r="E60" s="286"/>
      <c r="F60" s="312"/>
      <c r="J60" s="369"/>
      <c r="M60" s="369"/>
      <c r="P60" s="369"/>
      <c r="Q60" s="328" t="str">
        <f t="shared" si="21"/>
        <v/>
      </c>
      <c r="R60" s="259"/>
    </row>
    <row r="61" spans="5:18" ht="14.25">
      <c r="E61" s="286"/>
      <c r="F61" s="312"/>
      <c r="J61" s="369"/>
      <c r="M61" s="369"/>
      <c r="P61" s="369"/>
      <c r="Q61" s="328" t="str">
        <f t="shared" si="21"/>
        <v/>
      </c>
      <c r="R61" s="259"/>
    </row>
    <row r="62" spans="5:18" ht="14.25">
      <c r="E62" s="286"/>
      <c r="F62" s="312"/>
      <c r="J62" s="369"/>
      <c r="M62" s="369"/>
      <c r="P62" s="369"/>
      <c r="Q62" s="328" t="str">
        <f t="shared" si="21"/>
        <v/>
      </c>
      <c r="R62" s="259"/>
    </row>
    <row r="63" spans="5:18" ht="14.25">
      <c r="E63" s="286"/>
      <c r="F63" s="312"/>
      <c r="J63" s="369"/>
      <c r="M63" s="369"/>
      <c r="P63" s="369"/>
      <c r="Q63" s="328" t="str">
        <f t="shared" si="21"/>
        <v/>
      </c>
      <c r="R63" s="259"/>
    </row>
    <row r="64" spans="5:18" ht="14.25">
      <c r="E64" s="286"/>
      <c r="F64" s="312"/>
      <c r="J64" s="369"/>
      <c r="M64" s="369"/>
      <c r="P64" s="369"/>
      <c r="Q64" s="328" t="str">
        <f t="shared" si="21"/>
        <v/>
      </c>
      <c r="R64" s="259"/>
    </row>
    <row r="65" spans="5:18" ht="14.25">
      <c r="E65" s="286"/>
      <c r="F65" s="312"/>
      <c r="J65" s="369"/>
      <c r="M65" s="369"/>
      <c r="P65" s="369"/>
      <c r="Q65" s="328" t="str">
        <f t="shared" si="21"/>
        <v/>
      </c>
      <c r="R65" s="259"/>
    </row>
    <row r="66" spans="5:18" ht="14.25">
      <c r="E66" s="286"/>
      <c r="F66" s="312"/>
      <c r="J66" s="369"/>
      <c r="M66" s="369"/>
      <c r="P66" s="369"/>
      <c r="Q66" s="328" t="str">
        <f t="shared" si="21"/>
        <v/>
      </c>
      <c r="R66" s="259"/>
    </row>
    <row r="67" spans="5:18" ht="14.25">
      <c r="E67" s="286"/>
      <c r="F67" s="312"/>
      <c r="J67" s="369"/>
      <c r="M67" s="369"/>
      <c r="P67" s="369"/>
      <c r="R67" s="259"/>
    </row>
    <row r="68" spans="5:18" ht="14.25">
      <c r="E68" s="286"/>
      <c r="F68" s="312"/>
      <c r="J68" s="369"/>
      <c r="M68" s="369"/>
      <c r="P68" s="369"/>
      <c r="R68" s="259"/>
    </row>
    <row r="69" spans="5:18" ht="14.25">
      <c r="E69" s="286"/>
      <c r="F69" s="312"/>
      <c r="J69" s="369"/>
      <c r="M69" s="369"/>
      <c r="P69" s="369"/>
      <c r="R69" s="259"/>
    </row>
    <row r="70" spans="5:18" ht="14.25">
      <c r="E70" s="286"/>
      <c r="F70" s="312"/>
      <c r="J70" s="369"/>
      <c r="M70" s="369"/>
      <c r="P70" s="369"/>
      <c r="R70" s="259"/>
    </row>
    <row r="71" spans="5:18" ht="14.25">
      <c r="E71" s="286"/>
      <c r="F71" s="312"/>
      <c r="J71" s="369"/>
      <c r="M71" s="369"/>
      <c r="P71" s="369"/>
      <c r="R71" s="259" t="str">
        <f t="shared" ref="R71" si="22">IF(Q71&lt;100,"","PR")</f>
        <v/>
      </c>
    </row>
    <row r="72" spans="5:18" ht="14.25">
      <c r="E72" s="286"/>
      <c r="F72" s="312"/>
      <c r="J72" s="369"/>
      <c r="M72" s="369"/>
      <c r="P72" s="369"/>
    </row>
    <row r="73" spans="5:18" ht="14.25">
      <c r="E73" s="286"/>
      <c r="F73" s="312"/>
      <c r="J73" s="369"/>
      <c r="M73" s="369"/>
      <c r="P73" s="369"/>
    </row>
    <row r="74" spans="5:18" ht="14.25">
      <c r="E74" s="286"/>
      <c r="F74" s="286"/>
      <c r="J74" s="369"/>
      <c r="M74" s="369"/>
      <c r="P74" s="369"/>
    </row>
    <row r="75" spans="5:18" ht="14.25">
      <c r="E75" s="286"/>
      <c r="F75" s="286"/>
      <c r="J75" s="369"/>
      <c r="M75" s="369"/>
      <c r="P75" s="369"/>
    </row>
    <row r="76" spans="5:18" ht="14.25">
      <c r="E76" s="286"/>
      <c r="F76" s="286"/>
      <c r="J76" s="369"/>
      <c r="M76" s="369"/>
      <c r="P76" s="369"/>
    </row>
    <row r="77" spans="5:18" ht="14.25">
      <c r="E77" s="286"/>
      <c r="F77" s="286"/>
      <c r="J77" s="369"/>
      <c r="M77" s="369"/>
      <c r="P77" s="369"/>
    </row>
    <row r="78" spans="5:18" ht="14.25">
      <c r="E78" s="286"/>
      <c r="F78" s="286"/>
      <c r="J78" s="369"/>
      <c r="M78" s="369"/>
      <c r="P78" s="369"/>
    </row>
    <row r="79" spans="5:18" ht="14.25">
      <c r="E79" s="286"/>
      <c r="F79" s="286"/>
      <c r="J79" s="369"/>
      <c r="M79" s="369"/>
      <c r="P79" s="369"/>
    </row>
    <row r="80" spans="5:18" ht="14.25">
      <c r="E80" s="286"/>
      <c r="F80" s="286"/>
      <c r="J80" s="369"/>
      <c r="M80" s="369"/>
      <c r="P80" s="369"/>
    </row>
    <row r="81" spans="5:16" ht="14.25">
      <c r="E81" s="286"/>
      <c r="F81" s="286"/>
      <c r="J81" s="369"/>
      <c r="M81" s="369"/>
      <c r="P81" s="369"/>
    </row>
    <row r="82" spans="5:16" ht="14.25">
      <c r="E82" s="286"/>
      <c r="F82" s="286"/>
      <c r="J82" s="369"/>
      <c r="M82" s="369"/>
      <c r="P82" s="369"/>
    </row>
    <row r="83" spans="5:16" ht="14.25">
      <c r="E83" s="286"/>
      <c r="F83" s="286"/>
      <c r="J83" s="369"/>
      <c r="M83" s="369"/>
      <c r="P83" s="369"/>
    </row>
    <row r="84" spans="5:16" ht="14.25">
      <c r="E84" s="286"/>
      <c r="F84" s="286"/>
      <c r="J84" s="369"/>
      <c r="M84" s="369"/>
      <c r="P84" s="369"/>
    </row>
    <row r="85" spans="5:16" ht="14.25">
      <c r="E85" s="286"/>
      <c r="F85" s="286"/>
      <c r="J85" s="369"/>
      <c r="M85" s="369"/>
      <c r="P85" s="369"/>
    </row>
    <row r="86" spans="5:16" ht="14.25">
      <c r="E86" s="286"/>
      <c r="F86" s="286"/>
      <c r="J86" s="369"/>
      <c r="M86" s="369"/>
      <c r="P86" s="369"/>
    </row>
    <row r="87" spans="5:16" ht="14.25">
      <c r="E87" s="286"/>
      <c r="F87" s="286"/>
      <c r="J87" s="369"/>
      <c r="M87" s="369"/>
      <c r="P87" s="369"/>
    </row>
    <row r="88" spans="5:16" ht="14.25">
      <c r="E88" s="286"/>
      <c r="F88" s="286"/>
      <c r="J88" s="369"/>
      <c r="M88" s="369"/>
      <c r="P88" s="369"/>
    </row>
    <row r="89" spans="5:16" ht="14.25">
      <c r="E89" s="286"/>
      <c r="F89" s="286"/>
      <c r="J89" s="369"/>
      <c r="M89" s="369"/>
      <c r="P89" s="369"/>
    </row>
    <row r="90" spans="5:16" ht="14.25">
      <c r="E90" s="286"/>
      <c r="F90" s="286"/>
      <c r="J90" s="369"/>
      <c r="M90" s="369"/>
      <c r="P90" s="369"/>
    </row>
    <row r="91" spans="5:16">
      <c r="F91" s="286"/>
    </row>
    <row r="92" spans="5:16">
      <c r="F92" s="286"/>
    </row>
    <row r="93" spans="5:16">
      <c r="F93" s="286"/>
    </row>
    <row r="94" spans="5:16">
      <c r="F94" s="286"/>
    </row>
    <row r="95" spans="5:16">
      <c r="F95" s="286"/>
    </row>
    <row r="96" spans="5:16">
      <c r="F96" s="286"/>
    </row>
  </sheetData>
  <mergeCells count="11">
    <mergeCell ref="Q4:Q5"/>
    <mergeCell ref="G4:G5"/>
    <mergeCell ref="B2:J2"/>
    <mergeCell ref="H4:J4"/>
    <mergeCell ref="B4:B5"/>
    <mergeCell ref="C4:C5"/>
    <mergeCell ref="D4:D5"/>
    <mergeCell ref="F4:F5"/>
    <mergeCell ref="E4:E5"/>
    <mergeCell ref="N4:P4"/>
    <mergeCell ref="K4:M4"/>
  </mergeCells>
  <phoneticPr fontId="2" type="noConversion"/>
  <pageMargins left="0.46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45</vt:i4>
      </vt:variant>
      <vt:variant>
        <vt:lpstr>Imenovani rasponi</vt:lpstr>
      </vt:variant>
      <vt:variant>
        <vt:i4>45</vt:i4>
      </vt:variant>
    </vt:vector>
  </HeadingPairs>
  <TitlesOfParts>
    <vt:vector size="90" baseType="lpstr">
      <vt:lpstr>Naslovnica</vt:lpstr>
      <vt:lpstr>Sadrzaj</vt:lpstr>
      <vt:lpstr>Uvod</vt:lpstr>
      <vt:lpstr>Prihodi</vt:lpstr>
      <vt:lpstr>Rashodi</vt:lpstr>
      <vt:lpstr>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Sumarno</vt:lpstr>
      <vt:lpstr>Funkcijska</vt:lpstr>
      <vt:lpstr>Kap.pror.</vt:lpstr>
      <vt:lpstr>Kraj</vt:lpstr>
      <vt:lpstr>Funkcijska!Ispis_naslova</vt:lpstr>
      <vt:lpstr>Prihodi!Ispis_naslova</vt:lpstr>
      <vt:lpstr>Rashodi!Ispis_naslova</vt:lpstr>
      <vt:lpstr>'1'!Podrucje_ispisa</vt:lpstr>
      <vt:lpstr>'10'!Podrucje_ispisa</vt:lpstr>
      <vt:lpstr>'11'!Podrucje_ispisa</vt:lpstr>
      <vt:lpstr>'12'!Podrucje_ispisa</vt:lpstr>
      <vt:lpstr>'13'!Podrucje_ispisa</vt:lpstr>
      <vt:lpstr>'14'!Podrucje_ispisa</vt:lpstr>
      <vt:lpstr>'15'!Podrucje_ispisa</vt:lpstr>
      <vt:lpstr>'16'!Podrucje_ispisa</vt:lpstr>
      <vt:lpstr>'17'!Podrucje_ispisa</vt:lpstr>
      <vt:lpstr>'18'!Podrucje_ispisa</vt:lpstr>
      <vt:lpstr>'19'!Podrucje_ispisa</vt:lpstr>
      <vt:lpstr>'20'!Podrucje_ispisa</vt:lpstr>
      <vt:lpstr>'21'!Podrucje_ispisa</vt:lpstr>
      <vt:lpstr>'22'!Podrucje_ispisa</vt:lpstr>
      <vt:lpstr>'23'!Podrucje_ispisa</vt:lpstr>
      <vt:lpstr>'24'!Podrucje_ispisa</vt:lpstr>
      <vt:lpstr>'25'!Podrucje_ispisa</vt:lpstr>
      <vt:lpstr>'26'!Podrucje_ispisa</vt:lpstr>
      <vt:lpstr>'27'!Podrucje_ispisa</vt:lpstr>
      <vt:lpstr>'28'!Podrucje_ispisa</vt:lpstr>
      <vt:lpstr>'29'!Podrucje_ispisa</vt:lpstr>
      <vt:lpstr>'3'!Podrucje_ispisa</vt:lpstr>
      <vt:lpstr>'30'!Podrucje_ispisa</vt:lpstr>
      <vt:lpstr>'31'!Podrucje_ispisa</vt:lpstr>
      <vt:lpstr>'32'!Podrucje_ispisa</vt:lpstr>
      <vt:lpstr>'33'!Podrucje_ispisa</vt:lpstr>
      <vt:lpstr>'34'!Podrucje_ispisa</vt:lpstr>
      <vt:lpstr>'35'!Podrucje_ispisa</vt:lpstr>
      <vt:lpstr>'36'!Podrucje_ispisa</vt:lpstr>
      <vt:lpstr>'37'!Podrucje_ispisa</vt:lpstr>
      <vt:lpstr>'4'!Podrucje_ispisa</vt:lpstr>
      <vt:lpstr>'5'!Podrucje_ispisa</vt:lpstr>
      <vt:lpstr>'6'!Podrucje_ispisa</vt:lpstr>
      <vt:lpstr>'7'!Podrucje_ispisa</vt:lpstr>
      <vt:lpstr>'8'!Podrucje_ispisa</vt:lpstr>
      <vt:lpstr>'9'!Podrucje_ispisa</vt:lpstr>
      <vt:lpstr>Funkcijska!Podrucje_ispisa</vt:lpstr>
      <vt:lpstr>Kraj!Podrucje_ispisa</vt:lpstr>
      <vt:lpstr>Prihodi!Podrucje_ispisa</vt:lpstr>
      <vt:lpstr>Rashodi!Podrucje_ispisa</vt:lpstr>
      <vt:lpstr>Sadrzaj!Podrucje_ispisa</vt:lpstr>
      <vt:lpstr>Uvod!Podrucje_ispisa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operater</dc:creator>
  <cp:lastModifiedBy>Ružica Živković</cp:lastModifiedBy>
  <cp:lastPrinted>2020-03-16T11:23:38Z</cp:lastPrinted>
  <dcterms:created xsi:type="dcterms:W3CDTF">2004-07-23T11:14:23Z</dcterms:created>
  <dcterms:modified xsi:type="dcterms:W3CDTF">2020-03-16T11:25:23Z</dcterms:modified>
</cp:coreProperties>
</file>