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21660" windowHeight="4785" tabRatio="964" activeTab="5"/>
  </bookViews>
  <sheets>
    <sheet name="Naslovnica" sheetId="65120" r:id="rId1"/>
    <sheet name="Sadrzaj" sheetId="65121" r:id="rId2"/>
    <sheet name="Uvod" sheetId="304" r:id="rId3"/>
    <sheet name="CODE" sheetId="65119" state="veryHidden" r:id="rId4"/>
    <sheet name="Prihodi" sheetId="65139" r:id="rId5"/>
    <sheet name="Rashodi" sheetId="300" r:id="rId6"/>
    <sheet name="1" sheetId="16" r:id="rId7"/>
    <sheet name="3" sheetId="65065" r:id="rId8"/>
    <sheet name="4" sheetId="65066" r:id="rId9"/>
    <sheet name="5" sheetId="65067" r:id="rId10"/>
    <sheet name="6" sheetId="65099" r:id="rId11"/>
    <sheet name="7" sheetId="65123" r:id="rId12"/>
    <sheet name="8" sheetId="65068" r:id="rId13"/>
    <sheet name="9" sheetId="65069" r:id="rId14"/>
    <sheet name="10" sheetId="65070" r:id="rId15"/>
    <sheet name="11" sheetId="65071" r:id="rId16"/>
    <sheet name="12" sheetId="65074" r:id="rId17"/>
    <sheet name="13" sheetId="65100" r:id="rId18"/>
    <sheet name="14" sheetId="65115" r:id="rId19"/>
    <sheet name="15" sheetId="65075" r:id="rId20"/>
    <sheet name="16" sheetId="65076" r:id="rId21"/>
    <sheet name="17" sheetId="65077" r:id="rId22"/>
    <sheet name="18" sheetId="65078" r:id="rId23"/>
    <sheet name="19" sheetId="65079" r:id="rId24"/>
    <sheet name="20" sheetId="65080" r:id="rId25"/>
    <sheet name="21" sheetId="65082" r:id="rId26"/>
    <sheet name="22" sheetId="65081" r:id="rId27"/>
    <sheet name="23" sheetId="65122" r:id="rId28"/>
    <sheet name="24" sheetId="65083" r:id="rId29"/>
    <sheet name="25" sheetId="65084" r:id="rId30"/>
    <sheet name="26" sheetId="65085" r:id="rId31"/>
    <sheet name="27" sheetId="65086" r:id="rId32"/>
    <sheet name="28" sheetId="65087" r:id="rId33"/>
    <sheet name="29" sheetId="65088" r:id="rId34"/>
    <sheet name="30" sheetId="65089" r:id="rId35"/>
    <sheet name="31" sheetId="65093" r:id="rId36"/>
    <sheet name="32" sheetId="65094" r:id="rId37"/>
    <sheet name="33" sheetId="65095" r:id="rId38"/>
    <sheet name="34" sheetId="65096" r:id="rId39"/>
    <sheet name="35" sheetId="65097" r:id="rId40"/>
    <sheet name="36" sheetId="65098" r:id="rId41"/>
    <sheet name="37" sheetId="65105" r:id="rId42"/>
    <sheet name="Sumarno" sheetId="65124" r:id="rId43"/>
    <sheet name="Funkcijska" sheetId="65137" r:id="rId44"/>
    <sheet name="Kap.pror." sheetId="65125" r:id="rId45"/>
    <sheet name="Kraj" sheetId="65061" r:id="rId46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_xlnm.Print_Titles" localSheetId="43">Funkcijska!$1:$6</definedName>
    <definedName name="_xlnm.Print_Titles" localSheetId="4">Prihodi!$2:$4</definedName>
    <definedName name="_xlnm.Print_Titles" localSheetId="5">Rashodi!$1:$5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_xlnm.Print_Area" localSheetId="6">'1'!$A$1:$J$56</definedName>
    <definedName name="_xlnm.Print_Area" localSheetId="14">'10'!$A$1:$J$56</definedName>
    <definedName name="_xlnm.Print_Area" localSheetId="15">'11'!$A$1:$J$56</definedName>
    <definedName name="_xlnm.Print_Area" localSheetId="16">'12'!$A$1:$J$56</definedName>
    <definedName name="_xlnm.Print_Area" localSheetId="17">'13'!$A$1:$J$56</definedName>
    <definedName name="_xlnm.Print_Area" localSheetId="18">'14'!$A$1:$J$56</definedName>
    <definedName name="_xlnm.Print_Area" localSheetId="19">'15'!$B$1:$J$41</definedName>
    <definedName name="_xlnm.Print_Area" localSheetId="20">'16'!$A$1:$J$53</definedName>
    <definedName name="_xlnm.Print_Area" localSheetId="21">'17'!$A$1:$J$46</definedName>
    <definedName name="_xlnm.Print_Area" localSheetId="22">'18'!$A$1:$J$56</definedName>
    <definedName name="_xlnm.Print_Area" localSheetId="23">'19'!$A$1:$J$56</definedName>
    <definedName name="_xlnm.Print_Area" localSheetId="25">'21'!$A$1:$J$35</definedName>
    <definedName name="_xlnm.Print_Area" localSheetId="26">'22'!$A$1:$J$56</definedName>
    <definedName name="_xlnm.Print_Area" localSheetId="27">'23'!$A$1:$J$56</definedName>
    <definedName name="_xlnm.Print_Area" localSheetId="28">'24'!$A$1:$J$56</definedName>
    <definedName name="_xlnm.Print_Area" localSheetId="29">'25'!$A$1:$J$56</definedName>
    <definedName name="_xlnm.Print_Area" localSheetId="30">'26'!$A$1:$J$56</definedName>
    <definedName name="_xlnm.Print_Area" localSheetId="31">'27'!$A$1:$J$56</definedName>
    <definedName name="_xlnm.Print_Area" localSheetId="32">'28'!$A$1:$J$56</definedName>
    <definedName name="_xlnm.Print_Area" localSheetId="33">'29'!$A$1:$J$56</definedName>
    <definedName name="_xlnm.Print_Area" localSheetId="34">'30'!$A$1:$J$56</definedName>
    <definedName name="_xlnm.Print_Area" localSheetId="35">'31'!$A$1:$J$56</definedName>
    <definedName name="_xlnm.Print_Area" localSheetId="36">'32'!$A$1:$J$56</definedName>
    <definedName name="_xlnm.Print_Area" localSheetId="37">'33'!$A$1:$J$55</definedName>
    <definedName name="_xlnm.Print_Area" localSheetId="38">'34'!$A$1:$J$56</definedName>
    <definedName name="_xlnm.Print_Area" localSheetId="39">'35'!$A$1:$J$56</definedName>
    <definedName name="_xlnm.Print_Area" localSheetId="40">'36'!$A$1:$J$56</definedName>
    <definedName name="_xlnm.Print_Area" localSheetId="41">'37'!$A$1:$J$56</definedName>
    <definedName name="_xlnm.Print_Area" localSheetId="8">'4'!$A$1:$J$56</definedName>
    <definedName name="_xlnm.Print_Area" localSheetId="9">'5'!$A$1:$J$56</definedName>
    <definedName name="_xlnm.Print_Area" localSheetId="10">'6'!$A$1:$J$56</definedName>
    <definedName name="_xlnm.Print_Area" localSheetId="11">'7'!$A$1:$J$56</definedName>
    <definedName name="_xlnm.Print_Area" localSheetId="12">'8'!$A$1:$J$56</definedName>
    <definedName name="_xlnm.Print_Area" localSheetId="13">'9'!$A$1:$J$56</definedName>
    <definedName name="_xlnm.Print_Area" localSheetId="43">Funkcijska!$A$7:$F$114</definedName>
    <definedName name="_xlnm.Print_Area" localSheetId="4">Prihodi!$B$4:$G$222</definedName>
    <definedName name="_xlnm.Print_Area" localSheetId="5">Rashodi!$C$6:$H$116</definedName>
    <definedName name="_xlnm.Print_Area" localSheetId="1">Sadrzaj!$A$1:$J$47</definedName>
    <definedName name="_xlnm.Print_Area" localSheetId="2">Uvod!$A$1:$E$57</definedName>
    <definedName name="POSTERRORSTOSUSP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G197" i="65139"/>
  <c r="E200"/>
  <c r="D200"/>
  <c r="D9" i="65137"/>
  <c r="F26" i="65125"/>
  <c r="E9" i="65137"/>
  <c r="E192" i="65139"/>
  <c r="E191" s="1"/>
  <c r="D192"/>
  <c r="D191" s="1"/>
  <c r="G202"/>
  <c r="G201"/>
  <c r="F200"/>
  <c r="G200" s="1"/>
  <c r="E115"/>
  <c r="D115"/>
  <c r="F115"/>
  <c r="G117"/>
  <c r="F80"/>
  <c r="F70"/>
  <c r="G9"/>
  <c r="H27" i="65105" l="1"/>
  <c r="I27"/>
  <c r="H15"/>
  <c r="I15"/>
  <c r="H12"/>
  <c r="I12"/>
  <c r="H7"/>
  <c r="I7"/>
  <c r="G27"/>
  <c r="G15"/>
  <c r="G12"/>
  <c r="G7"/>
  <c r="H27" i="65098"/>
  <c r="I27"/>
  <c r="H15"/>
  <c r="I15"/>
  <c r="H12"/>
  <c r="I12"/>
  <c r="H7"/>
  <c r="I7"/>
  <c r="G27"/>
  <c r="G15"/>
  <c r="G12"/>
  <c r="G7"/>
  <c r="H27" i="65097"/>
  <c r="I27"/>
  <c r="H15"/>
  <c r="I15"/>
  <c r="H12"/>
  <c r="I12"/>
  <c r="H7"/>
  <c r="I7"/>
  <c r="G27"/>
  <c r="G15"/>
  <c r="G12"/>
  <c r="G7"/>
  <c r="H27" i="65096"/>
  <c r="I27"/>
  <c r="H15"/>
  <c r="I15"/>
  <c r="H12"/>
  <c r="I12"/>
  <c r="H7"/>
  <c r="I7"/>
  <c r="G27"/>
  <c r="G15"/>
  <c r="G12"/>
  <c r="G7"/>
  <c r="H31" i="65095"/>
  <c r="I31"/>
  <c r="H27"/>
  <c r="I27"/>
  <c r="H15"/>
  <c r="I15"/>
  <c r="H12"/>
  <c r="I12"/>
  <c r="H7"/>
  <c r="I7"/>
  <c r="G31"/>
  <c r="G27"/>
  <c r="G15"/>
  <c r="G12"/>
  <c r="G7"/>
  <c r="H27" i="65094"/>
  <c r="I27"/>
  <c r="H15"/>
  <c r="I15"/>
  <c r="H12"/>
  <c r="I12"/>
  <c r="H7"/>
  <c r="I7"/>
  <c r="G27"/>
  <c r="G15"/>
  <c r="G12"/>
  <c r="G7"/>
  <c r="H30" i="65093"/>
  <c r="I30"/>
  <c r="H27"/>
  <c r="I27"/>
  <c r="H15"/>
  <c r="I15"/>
  <c r="H12"/>
  <c r="I12"/>
  <c r="H7"/>
  <c r="I7"/>
  <c r="G30"/>
  <c r="G27"/>
  <c r="G15"/>
  <c r="G12"/>
  <c r="G7"/>
  <c r="H27" i="65089"/>
  <c r="I27"/>
  <c r="H15"/>
  <c r="I15"/>
  <c r="H12"/>
  <c r="I12"/>
  <c r="H7"/>
  <c r="I7"/>
  <c r="G27"/>
  <c r="G15"/>
  <c r="G12"/>
  <c r="G7"/>
  <c r="H27" i="65088"/>
  <c r="I27"/>
  <c r="H15"/>
  <c r="I15"/>
  <c r="H12"/>
  <c r="I12"/>
  <c r="H7"/>
  <c r="I7"/>
  <c r="G27"/>
  <c r="G15"/>
  <c r="G12"/>
  <c r="G7"/>
  <c r="H27" i="65087"/>
  <c r="I27"/>
  <c r="H15"/>
  <c r="I15"/>
  <c r="H12"/>
  <c r="I12"/>
  <c r="H7"/>
  <c r="I7"/>
  <c r="G27"/>
  <c r="G15"/>
  <c r="G12"/>
  <c r="G7"/>
  <c r="H27" i="65086"/>
  <c r="I27"/>
  <c r="H15"/>
  <c r="I15"/>
  <c r="H12"/>
  <c r="I12"/>
  <c r="H7"/>
  <c r="I7"/>
  <c r="G27"/>
  <c r="G15"/>
  <c r="G12"/>
  <c r="G7"/>
  <c r="H27" i="65085"/>
  <c r="I27"/>
  <c r="H15"/>
  <c r="I15"/>
  <c r="H12"/>
  <c r="I12"/>
  <c r="H7"/>
  <c r="I7"/>
  <c r="G27"/>
  <c r="G15"/>
  <c r="G12"/>
  <c r="G7"/>
  <c r="H27" i="65084"/>
  <c r="I27"/>
  <c r="H15"/>
  <c r="I15"/>
  <c r="H12"/>
  <c r="I12"/>
  <c r="H7"/>
  <c r="I7"/>
  <c r="G27"/>
  <c r="G15"/>
  <c r="G12"/>
  <c r="G7"/>
  <c r="H27" i="65083"/>
  <c r="I27"/>
  <c r="H15"/>
  <c r="I15"/>
  <c r="H12"/>
  <c r="I12"/>
  <c r="H7"/>
  <c r="I7"/>
  <c r="G27"/>
  <c r="G15"/>
  <c r="G12"/>
  <c r="G7"/>
  <c r="H28" i="65122"/>
  <c r="I28"/>
  <c r="H15"/>
  <c r="I15"/>
  <c r="H12"/>
  <c r="I12"/>
  <c r="H7"/>
  <c r="I7"/>
  <c r="G28"/>
  <c r="G15"/>
  <c r="G12"/>
  <c r="G7"/>
  <c r="H7" i="65081"/>
  <c r="I7"/>
  <c r="H12"/>
  <c r="I12"/>
  <c r="H15"/>
  <c r="I15"/>
  <c r="H27"/>
  <c r="I27"/>
  <c r="G27"/>
  <c r="G15"/>
  <c r="G12"/>
  <c r="G7"/>
  <c r="H7" i="65082"/>
  <c r="I7"/>
  <c r="H12"/>
  <c r="I12"/>
  <c r="H15"/>
  <c r="I15"/>
  <c r="H27"/>
  <c r="I27"/>
  <c r="G27"/>
  <c r="G15"/>
  <c r="G12"/>
  <c r="G7"/>
  <c r="H7" i="65080"/>
  <c r="I7"/>
  <c r="H12"/>
  <c r="I12"/>
  <c r="H15"/>
  <c r="I15"/>
  <c r="H29"/>
  <c r="I29"/>
  <c r="H38"/>
  <c r="I38"/>
  <c r="H41"/>
  <c r="I41"/>
  <c r="H44"/>
  <c r="I44"/>
  <c r="H48"/>
  <c r="I48"/>
  <c r="G48"/>
  <c r="G44"/>
  <c r="G41"/>
  <c r="G38"/>
  <c r="G29"/>
  <c r="G15"/>
  <c r="G12"/>
  <c r="G7"/>
  <c r="H7" i="65079"/>
  <c r="I7"/>
  <c r="H12"/>
  <c r="I12"/>
  <c r="H15"/>
  <c r="I15"/>
  <c r="H27"/>
  <c r="I27"/>
  <c r="H33"/>
  <c r="I33"/>
  <c r="G33"/>
  <c r="G27"/>
  <c r="G15"/>
  <c r="G12"/>
  <c r="G7"/>
  <c r="H7" i="65078"/>
  <c r="I7"/>
  <c r="H12"/>
  <c r="I12"/>
  <c r="H15"/>
  <c r="I15"/>
  <c r="H28"/>
  <c r="I28"/>
  <c r="H32"/>
  <c r="I32"/>
  <c r="G32"/>
  <c r="G28"/>
  <c r="G15"/>
  <c r="G12"/>
  <c r="G7"/>
  <c r="H7" i="65077"/>
  <c r="I7"/>
  <c r="H12"/>
  <c r="I12"/>
  <c r="H15"/>
  <c r="I15"/>
  <c r="H27"/>
  <c r="I27"/>
  <c r="H31"/>
  <c r="I31"/>
  <c r="G31"/>
  <c r="G27"/>
  <c r="G15"/>
  <c r="G12"/>
  <c r="G7"/>
  <c r="H7" i="65076"/>
  <c r="I7"/>
  <c r="H10"/>
  <c r="I10"/>
  <c r="H15"/>
  <c r="I15"/>
  <c r="H18"/>
  <c r="I18"/>
  <c r="H31"/>
  <c r="I31"/>
  <c r="H36"/>
  <c r="I36"/>
  <c r="H40"/>
  <c r="I40"/>
  <c r="H44"/>
  <c r="I44"/>
  <c r="G44"/>
  <c r="G40"/>
  <c r="G36"/>
  <c r="G31"/>
  <c r="G18"/>
  <c r="G15"/>
  <c r="G10"/>
  <c r="G7"/>
  <c r="H31" i="65075"/>
  <c r="I31"/>
  <c r="H28"/>
  <c r="I28"/>
  <c r="H15"/>
  <c r="I15"/>
  <c r="H12"/>
  <c r="I12"/>
  <c r="H7"/>
  <c r="I7"/>
  <c r="G31"/>
  <c r="G28"/>
  <c r="G15"/>
  <c r="G12"/>
  <c r="G7"/>
  <c r="H7" i="65115"/>
  <c r="I7"/>
  <c r="H12"/>
  <c r="I12"/>
  <c r="H15"/>
  <c r="I15"/>
  <c r="H27"/>
  <c r="I27"/>
  <c r="G27"/>
  <c r="G15"/>
  <c r="G12"/>
  <c r="G7"/>
  <c r="H27" i="65100"/>
  <c r="I27"/>
  <c r="H15"/>
  <c r="I15"/>
  <c r="H12"/>
  <c r="I12"/>
  <c r="H7"/>
  <c r="I7"/>
  <c r="G27"/>
  <c r="G15"/>
  <c r="G12"/>
  <c r="G7"/>
  <c r="H27" i="65074"/>
  <c r="I27"/>
  <c r="H15"/>
  <c r="I15"/>
  <c r="H12"/>
  <c r="I12"/>
  <c r="H7"/>
  <c r="I7"/>
  <c r="G27"/>
  <c r="G15"/>
  <c r="G12"/>
  <c r="G7"/>
  <c r="H28" i="65071"/>
  <c r="I28"/>
  <c r="H15"/>
  <c r="I15"/>
  <c r="H12"/>
  <c r="I12"/>
  <c r="H7"/>
  <c r="I7"/>
  <c r="G28"/>
  <c r="G15"/>
  <c r="G12"/>
  <c r="G7"/>
  <c r="H27" i="65070"/>
  <c r="I27"/>
  <c r="H15"/>
  <c r="I15"/>
  <c r="H12"/>
  <c r="I12"/>
  <c r="H7"/>
  <c r="I7"/>
  <c r="G27"/>
  <c r="G15"/>
  <c r="G12"/>
  <c r="G7"/>
  <c r="H27" i="65069"/>
  <c r="I27"/>
  <c r="H15"/>
  <c r="I15"/>
  <c r="H12"/>
  <c r="I12"/>
  <c r="H7"/>
  <c r="I7"/>
  <c r="G27"/>
  <c r="G15"/>
  <c r="G12"/>
  <c r="G7"/>
  <c r="I27" i="65068"/>
  <c r="H27"/>
  <c r="G27"/>
  <c r="H15"/>
  <c r="I15"/>
  <c r="G15"/>
  <c r="H12"/>
  <c r="I12"/>
  <c r="G12"/>
  <c r="H7"/>
  <c r="I7"/>
  <c r="G7"/>
  <c r="H27" i="65123"/>
  <c r="I27"/>
  <c r="H15"/>
  <c r="I15"/>
  <c r="H12"/>
  <c r="I12"/>
  <c r="H7"/>
  <c r="I7"/>
  <c r="G27"/>
  <c r="G15"/>
  <c r="G12"/>
  <c r="G7"/>
  <c r="H27" i="65099"/>
  <c r="I27"/>
  <c r="H15"/>
  <c r="I15"/>
  <c r="H12"/>
  <c r="I12"/>
  <c r="H7"/>
  <c r="I7"/>
  <c r="G27"/>
  <c r="G15"/>
  <c r="G12"/>
  <c r="G7"/>
  <c r="H27" i="16"/>
  <c r="I27"/>
  <c r="G27"/>
  <c r="H15"/>
  <c r="I15"/>
  <c r="G15"/>
  <c r="H12"/>
  <c r="I12"/>
  <c r="G12"/>
  <c r="H7"/>
  <c r="I7"/>
  <c r="G7"/>
  <c r="H27" i="65067"/>
  <c r="I27"/>
  <c r="H15"/>
  <c r="I15"/>
  <c r="H12"/>
  <c r="I12"/>
  <c r="H7"/>
  <c r="I7"/>
  <c r="G27"/>
  <c r="G15"/>
  <c r="G12"/>
  <c r="G7"/>
  <c r="H30" i="65066"/>
  <c r="I30"/>
  <c r="H27"/>
  <c r="I27"/>
  <c r="H15"/>
  <c r="I15"/>
  <c r="H12"/>
  <c r="I12"/>
  <c r="H7"/>
  <c r="I7"/>
  <c r="G30"/>
  <c r="G27"/>
  <c r="G15"/>
  <c r="G12"/>
  <c r="G7"/>
  <c r="H49" i="65065"/>
  <c r="I49"/>
  <c r="G49"/>
  <c r="I46"/>
  <c r="H46"/>
  <c r="G46"/>
  <c r="H7"/>
  <c r="I7"/>
  <c r="G7"/>
  <c r="H12"/>
  <c r="I12"/>
  <c r="G12"/>
  <c r="H17"/>
  <c r="I17"/>
  <c r="G17"/>
  <c r="H20"/>
  <c r="I20"/>
  <c r="G20"/>
  <c r="H33"/>
  <c r="I33"/>
  <c r="G33"/>
  <c r="D42" i="65125" l="1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E17" i="65137"/>
  <c r="E40"/>
  <c r="E47"/>
  <c r="E54"/>
  <c r="L42" i="65124"/>
  <c r="J40"/>
  <c r="F40"/>
  <c r="E40"/>
  <c r="D40"/>
  <c r="C40"/>
  <c r="J39"/>
  <c r="F39"/>
  <c r="E39"/>
  <c r="D39"/>
  <c r="C39"/>
  <c r="J38"/>
  <c r="F38"/>
  <c r="E38"/>
  <c r="D38"/>
  <c r="C38"/>
  <c r="J37"/>
  <c r="F37"/>
  <c r="E37"/>
  <c r="D37"/>
  <c r="C37"/>
  <c r="J36"/>
  <c r="G36"/>
  <c r="F36"/>
  <c r="E36"/>
  <c r="D36"/>
  <c r="C36"/>
  <c r="J35"/>
  <c r="F35"/>
  <c r="E35"/>
  <c r="D35"/>
  <c r="C35"/>
  <c r="J34"/>
  <c r="G34"/>
  <c r="F34"/>
  <c r="E34"/>
  <c r="D34"/>
  <c r="C34"/>
  <c r="J33"/>
  <c r="F33"/>
  <c r="E33"/>
  <c r="D33"/>
  <c r="C33"/>
  <c r="J32"/>
  <c r="F32"/>
  <c r="E32"/>
  <c r="D32"/>
  <c r="C32"/>
  <c r="J31"/>
  <c r="F31"/>
  <c r="E31"/>
  <c r="D31"/>
  <c r="C31"/>
  <c r="J30"/>
  <c r="F30"/>
  <c r="E30"/>
  <c r="D30"/>
  <c r="C30"/>
  <c r="J29"/>
  <c r="F29"/>
  <c r="E29"/>
  <c r="D29"/>
  <c r="C29"/>
  <c r="J28"/>
  <c r="F28"/>
  <c r="E28"/>
  <c r="D28"/>
  <c r="C28"/>
  <c r="J27"/>
  <c r="F27"/>
  <c r="E27"/>
  <c r="D27"/>
  <c r="C27"/>
  <c r="J26"/>
  <c r="F26"/>
  <c r="E26"/>
  <c r="D26"/>
  <c r="C26"/>
  <c r="J25"/>
  <c r="F25"/>
  <c r="E25"/>
  <c r="D25"/>
  <c r="C25"/>
  <c r="J24"/>
  <c r="F24"/>
  <c r="E24"/>
  <c r="D24"/>
  <c r="C24"/>
  <c r="K23"/>
  <c r="J23"/>
  <c r="I23"/>
  <c r="G23"/>
  <c r="F23"/>
  <c r="E23"/>
  <c r="D23"/>
  <c r="C23"/>
  <c r="J22"/>
  <c r="G22"/>
  <c r="F22"/>
  <c r="E22"/>
  <c r="D22"/>
  <c r="C22"/>
  <c r="J21"/>
  <c r="G21"/>
  <c r="F21"/>
  <c r="E21"/>
  <c r="D21"/>
  <c r="C21"/>
  <c r="J20"/>
  <c r="G20"/>
  <c r="F20"/>
  <c r="E20"/>
  <c r="D20"/>
  <c r="C20"/>
  <c r="K19"/>
  <c r="J19"/>
  <c r="I19"/>
  <c r="G19"/>
  <c r="F19"/>
  <c r="E19"/>
  <c r="D19"/>
  <c r="C19"/>
  <c r="J18"/>
  <c r="G18"/>
  <c r="F18"/>
  <c r="E18"/>
  <c r="D18"/>
  <c r="C18"/>
  <c r="J17"/>
  <c r="F17"/>
  <c r="E17"/>
  <c r="D17"/>
  <c r="C17"/>
  <c r="J16"/>
  <c r="F16"/>
  <c r="E16"/>
  <c r="D16"/>
  <c r="C16"/>
  <c r="J15"/>
  <c r="F15"/>
  <c r="E15"/>
  <c r="D15"/>
  <c r="C15"/>
  <c r="J14"/>
  <c r="F14"/>
  <c r="E14"/>
  <c r="D14"/>
  <c r="C14"/>
  <c r="J13"/>
  <c r="F13"/>
  <c r="E13"/>
  <c r="D13"/>
  <c r="C13"/>
  <c r="J12"/>
  <c r="F12"/>
  <c r="E12"/>
  <c r="D12"/>
  <c r="C12"/>
  <c r="J11"/>
  <c r="F11"/>
  <c r="E11"/>
  <c r="D11"/>
  <c r="C11"/>
  <c r="J10"/>
  <c r="F10"/>
  <c r="E10"/>
  <c r="D10"/>
  <c r="C10"/>
  <c r="J9"/>
  <c r="F9"/>
  <c r="E9"/>
  <c r="D9"/>
  <c r="C9"/>
  <c r="J8"/>
  <c r="F8"/>
  <c r="E8"/>
  <c r="D8"/>
  <c r="C8"/>
  <c r="J7"/>
  <c r="G7"/>
  <c r="F7"/>
  <c r="E7"/>
  <c r="D7"/>
  <c r="C7"/>
  <c r="J6"/>
  <c r="H6"/>
  <c r="G6"/>
  <c r="F6"/>
  <c r="E6"/>
  <c r="D6"/>
  <c r="C6"/>
  <c r="J5"/>
  <c r="F5"/>
  <c r="D5"/>
  <c r="C5"/>
  <c r="E5"/>
  <c r="G221" i="65139"/>
  <c r="G220"/>
  <c r="G218"/>
  <c r="G214"/>
  <c r="G212"/>
  <c r="G211"/>
  <c r="G210"/>
  <c r="G208"/>
  <c r="G207"/>
  <c r="G206"/>
  <c r="G203"/>
  <c r="G199"/>
  <c r="G198"/>
  <c r="G196"/>
  <c r="G195"/>
  <c r="G193"/>
  <c r="G190"/>
  <c r="G189"/>
  <c r="G188"/>
  <c r="G187"/>
  <c r="G186"/>
  <c r="G185"/>
  <c r="G180"/>
  <c r="G179"/>
  <c r="G178"/>
  <c r="G175"/>
  <c r="G174"/>
  <c r="G172"/>
  <c r="G170"/>
  <c r="G169"/>
  <c r="G168"/>
  <c r="G167"/>
  <c r="G166"/>
  <c r="G165"/>
  <c r="G160"/>
  <c r="G159"/>
  <c r="G158"/>
  <c r="G156"/>
  <c r="G152"/>
  <c r="G150"/>
  <c r="G149"/>
  <c r="G148"/>
  <c r="G147"/>
  <c r="G146"/>
  <c r="G143"/>
  <c r="G142"/>
  <c r="G141"/>
  <c r="G140"/>
  <c r="G138"/>
  <c r="G137"/>
  <c r="G136"/>
  <c r="G135"/>
  <c r="G134"/>
  <c r="G133"/>
  <c r="G131"/>
  <c r="G130"/>
  <c r="G129"/>
  <c r="G128"/>
  <c r="G127"/>
  <c r="G124"/>
  <c r="G122"/>
  <c r="G120"/>
  <c r="G116"/>
  <c r="G115"/>
  <c r="G114"/>
  <c r="G113"/>
  <c r="G112"/>
  <c r="G111"/>
  <c r="G109"/>
  <c r="G108"/>
  <c r="G107"/>
  <c r="G106"/>
  <c r="G105"/>
  <c r="G104"/>
  <c r="G103"/>
  <c r="G102"/>
  <c r="G101"/>
  <c r="G98"/>
  <c r="G97"/>
  <c r="G96"/>
  <c r="G95"/>
  <c r="G92"/>
  <c r="G91"/>
  <c r="G90"/>
  <c r="G87"/>
  <c r="G86"/>
  <c r="G85"/>
  <c r="G83"/>
  <c r="G82"/>
  <c r="G81"/>
  <c r="G80"/>
  <c r="G79"/>
  <c r="G76"/>
  <c r="G74"/>
  <c r="G71"/>
  <c r="G70"/>
  <c r="G69"/>
  <c r="G68"/>
  <c r="G67"/>
  <c r="G66"/>
  <c r="G65"/>
  <c r="G64"/>
  <c r="G62"/>
  <c r="G61"/>
  <c r="G57"/>
  <c r="G56"/>
  <c r="G55"/>
  <c r="G54"/>
  <c r="G51"/>
  <c r="G50"/>
  <c r="G49"/>
  <c r="G46"/>
  <c r="G45"/>
  <c r="G44"/>
  <c r="G43"/>
  <c r="G42"/>
  <c r="G41"/>
  <c r="G40"/>
  <c r="G37"/>
  <c r="G35"/>
  <c r="G33"/>
  <c r="G32"/>
  <c r="G31"/>
  <c r="G30"/>
  <c r="G27"/>
  <c r="G26"/>
  <c r="G25"/>
  <c r="G24"/>
  <c r="G23"/>
  <c r="G22"/>
  <c r="G19"/>
  <c r="G18"/>
  <c r="G15"/>
  <c r="G14"/>
  <c r="G12"/>
  <c r="G11"/>
  <c r="G10"/>
  <c r="G8"/>
  <c r="H104" i="300"/>
  <c r="H99"/>
  <c r="H93"/>
  <c r="H88"/>
  <c r="H85"/>
  <c r="H76"/>
  <c r="H52"/>
  <c r="H44"/>
  <c r="H35"/>
  <c r="H22"/>
  <c r="H19"/>
  <c r="H13"/>
  <c r="E61" i="65137" l="1"/>
  <c r="J58" i="65065"/>
  <c r="J57"/>
  <c r="J56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66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67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0"/>
  <c r="J29"/>
  <c r="J28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99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123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6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69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70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71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74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100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115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75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76"/>
  <c r="J57"/>
  <c r="J56"/>
  <c r="J55"/>
  <c r="J54"/>
  <c r="J53"/>
  <c r="J52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77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78"/>
  <c r="J57"/>
  <c r="J56"/>
  <c r="J55"/>
  <c r="J54"/>
  <c r="J53"/>
  <c r="J52"/>
  <c r="J51"/>
  <c r="J50"/>
  <c r="J49"/>
  <c r="J48"/>
  <c r="J47"/>
  <c r="J46"/>
  <c r="J45"/>
  <c r="J44"/>
  <c r="J43"/>
  <c r="J42"/>
  <c r="J41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79"/>
  <c r="J57"/>
  <c r="J56"/>
  <c r="J55"/>
  <c r="J54"/>
  <c r="J53"/>
  <c r="J52"/>
  <c r="J51"/>
  <c r="J50"/>
  <c r="J49"/>
  <c r="J48"/>
  <c r="J47"/>
  <c r="J46"/>
  <c r="J45"/>
  <c r="J44"/>
  <c r="J43"/>
  <c r="J42"/>
  <c r="J41"/>
  <c r="J36"/>
  <c r="J35"/>
  <c r="J34"/>
  <c r="J33"/>
  <c r="J32"/>
  <c r="J31"/>
  <c r="J30"/>
  <c r="J29"/>
  <c r="J28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80"/>
  <c r="J57"/>
  <c r="J56"/>
  <c r="J55"/>
  <c r="J54"/>
  <c r="J53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82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81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122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83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84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85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86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87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8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89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93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4"/>
  <c r="J33"/>
  <c r="J32"/>
  <c r="J31"/>
  <c r="J30"/>
  <c r="J29"/>
  <c r="J28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94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95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4"/>
  <c r="J33"/>
  <c r="J32"/>
  <c r="J31"/>
  <c r="J30"/>
  <c r="J29"/>
  <c r="J28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96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97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09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65105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58" i="16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 i="65065"/>
  <c r="J7" i="65066"/>
  <c r="J7" i="65067"/>
  <c r="J7" i="65099"/>
  <c r="J7" i="65123"/>
  <c r="J7" i="65068"/>
  <c r="J7" i="65069"/>
  <c r="J7" i="65070"/>
  <c r="J7" i="65071"/>
  <c r="J7" i="65074"/>
  <c r="J7" i="65100"/>
  <c r="J7" i="65115"/>
  <c r="J7" i="65075"/>
  <c r="J7" i="65076"/>
  <c r="J7" i="65077"/>
  <c r="J7" i="65078"/>
  <c r="J7" i="65079"/>
  <c r="J7" i="65080"/>
  <c r="J7" i="65082"/>
  <c r="J7" i="65081"/>
  <c r="J7" i="65122"/>
  <c r="J7" i="65083"/>
  <c r="J7" i="65084"/>
  <c r="J7" i="65085"/>
  <c r="J7" i="65086"/>
  <c r="J7" i="65087"/>
  <c r="J7" i="65088"/>
  <c r="J7" i="65089"/>
  <c r="J7" i="65093"/>
  <c r="J7" i="65094"/>
  <c r="J7" i="65095"/>
  <c r="J7" i="65096"/>
  <c r="J7" i="65097"/>
  <c r="J7" i="65098"/>
  <c r="J7" i="65105"/>
  <c r="J7" i="16"/>
  <c r="F157" i="65139" l="1"/>
  <c r="G157" s="1"/>
  <c r="G15" i="300" l="1"/>
  <c r="G17"/>
  <c r="G18"/>
  <c r="G21"/>
  <c r="F24"/>
  <c r="G24"/>
  <c r="F25"/>
  <c r="G25"/>
  <c r="F26"/>
  <c r="G26"/>
  <c r="F27"/>
  <c r="G27"/>
  <c r="F28"/>
  <c r="G28"/>
  <c r="F29"/>
  <c r="G29"/>
  <c r="F31"/>
  <c r="G31"/>
  <c r="F34"/>
  <c r="G34"/>
  <c r="F37"/>
  <c r="G37"/>
  <c r="G41"/>
  <c r="F95"/>
  <c r="G95"/>
  <c r="H95" s="1"/>
  <c r="G96"/>
  <c r="E95"/>
  <c r="E37"/>
  <c r="E34"/>
  <c r="E31"/>
  <c r="E29"/>
  <c r="E28"/>
  <c r="E27"/>
  <c r="E26"/>
  <c r="E25"/>
  <c r="E24"/>
  <c r="F41"/>
  <c r="F18"/>
  <c r="J27" i="65067"/>
  <c r="H32" i="65070"/>
  <c r="H33" i="65071"/>
  <c r="H32" i="65115"/>
  <c r="J27" i="65079"/>
  <c r="F96" i="300"/>
  <c r="J27" i="65093"/>
  <c r="J27" i="65095"/>
  <c r="F21" i="300"/>
  <c r="F17"/>
  <c r="E41"/>
  <c r="E18"/>
  <c r="G32" i="65123"/>
  <c r="G32" i="65069"/>
  <c r="G33" s="1"/>
  <c r="G34" s="1"/>
  <c r="G33" i="65071"/>
  <c r="G34" s="1"/>
  <c r="G32" i="65115"/>
  <c r="G33" s="1"/>
  <c r="G38" i="65078"/>
  <c r="G39" s="1"/>
  <c r="G40" s="1"/>
  <c r="G32" i="65085"/>
  <c r="G32" i="65086"/>
  <c r="G32" i="65087"/>
  <c r="G32" i="65088"/>
  <c r="G32" i="65089"/>
  <c r="G32" i="65094"/>
  <c r="G33" s="1"/>
  <c r="G34" s="1"/>
  <c r="E21" i="300"/>
  <c r="E17"/>
  <c r="F205" i="65139"/>
  <c r="F184"/>
  <c r="F139"/>
  <c r="G139" s="1"/>
  <c r="F94"/>
  <c r="G94" s="1"/>
  <c r="F48"/>
  <c r="G48" s="1"/>
  <c r="B28" i="304"/>
  <c r="B24"/>
  <c r="B23"/>
  <c r="B22"/>
  <c r="B20"/>
  <c r="B19"/>
  <c r="F173" i="65139"/>
  <c r="G173" s="1"/>
  <c r="G73" i="300"/>
  <c r="H73" s="1"/>
  <c r="F73"/>
  <c r="E73"/>
  <c r="B43" i="304"/>
  <c r="D72" i="65137"/>
  <c r="D65"/>
  <c r="D64"/>
  <c r="I32" i="65105"/>
  <c r="I33" s="1"/>
  <c r="I34" s="1"/>
  <c r="I32" i="65098"/>
  <c r="I33" s="1"/>
  <c r="I34" s="1"/>
  <c r="I32" i="65097"/>
  <c r="I33" s="1"/>
  <c r="I34" s="1"/>
  <c r="I32" i="65096"/>
  <c r="I33" s="1"/>
  <c r="I34" s="1"/>
  <c r="I36" i="65095"/>
  <c r="I32" i="65094"/>
  <c r="I33" s="1"/>
  <c r="I34" s="1"/>
  <c r="I35" i="65093"/>
  <c r="I36" s="1"/>
  <c r="I37" s="1"/>
  <c r="I32" i="65089"/>
  <c r="I32" i="65088"/>
  <c r="I32" i="65087"/>
  <c r="I32" i="65086"/>
  <c r="I32" i="65085"/>
  <c r="I32" i="65084"/>
  <c r="I32" i="65083"/>
  <c r="I33" i="65122"/>
  <c r="I32" i="65081"/>
  <c r="I32" i="65082"/>
  <c r="I52" i="65080"/>
  <c r="I38" i="65079"/>
  <c r="I38" i="65078"/>
  <c r="I39" s="1"/>
  <c r="I40" s="1"/>
  <c r="I36" i="65077"/>
  <c r="I49" i="65076"/>
  <c r="I50" s="1"/>
  <c r="I51" s="1"/>
  <c r="I36" i="65075"/>
  <c r="I32" i="65115"/>
  <c r="I33" s="1"/>
  <c r="I32" i="65100"/>
  <c r="I33" s="1"/>
  <c r="I32" i="65074"/>
  <c r="I33" s="1"/>
  <c r="I33" i="65071"/>
  <c r="I32" i="65070"/>
  <c r="I32" i="65069"/>
  <c r="I32" i="65068"/>
  <c r="I32" i="65123"/>
  <c r="I32" i="65099"/>
  <c r="I32" i="65067"/>
  <c r="I35" i="65066"/>
  <c r="I32" i="16"/>
  <c r="J32" s="1"/>
  <c r="F76" i="300"/>
  <c r="G76"/>
  <c r="E76"/>
  <c r="F204" i="65139" l="1"/>
  <c r="G204" s="1"/>
  <c r="G205"/>
  <c r="F183"/>
  <c r="G183" s="1"/>
  <c r="G184"/>
  <c r="H17" i="300"/>
  <c r="I37" i="65095"/>
  <c r="I38" s="1"/>
  <c r="I39" i="65079"/>
  <c r="I40" s="1"/>
  <c r="I37" i="65077"/>
  <c r="I38" s="1"/>
  <c r="E77" i="65137"/>
  <c r="I37" i="65075"/>
  <c r="I38" s="1"/>
  <c r="E30" i="65137"/>
  <c r="H18" i="300"/>
  <c r="H29"/>
  <c r="J33" i="65071"/>
  <c r="I34"/>
  <c r="H34" i="300"/>
  <c r="I33" i="65069"/>
  <c r="I34" s="1"/>
  <c r="I33" i="65068"/>
  <c r="I34" s="1"/>
  <c r="H24" i="300"/>
  <c r="H96"/>
  <c r="H41"/>
  <c r="H37"/>
  <c r="H31"/>
  <c r="H28"/>
  <c r="H27"/>
  <c r="H26"/>
  <c r="H25"/>
  <c r="H21"/>
  <c r="F16"/>
  <c r="H33" i="65115"/>
  <c r="J33" s="1"/>
  <c r="J32"/>
  <c r="D29" i="65137"/>
  <c r="J32" i="65070"/>
  <c r="G32" i="65105"/>
  <c r="G33" s="1"/>
  <c r="G34" s="1"/>
  <c r="G32" i="65098"/>
  <c r="G33" s="1"/>
  <c r="G34" s="1"/>
  <c r="G32" i="65097"/>
  <c r="G33" s="1"/>
  <c r="G34" s="1"/>
  <c r="G32" i="65096"/>
  <c r="G33" s="1"/>
  <c r="G34" s="1"/>
  <c r="G32" i="65100"/>
  <c r="G33" s="1"/>
  <c r="G32" i="65074"/>
  <c r="G33" s="1"/>
  <c r="G32" i="65070"/>
  <c r="G32" i="65099"/>
  <c r="G32" i="65067"/>
  <c r="G35" i="65066"/>
  <c r="G55" i="65065"/>
  <c r="H33" i="65122"/>
  <c r="J33" s="1"/>
  <c r="E96" i="300"/>
  <c r="F15"/>
  <c r="H15" s="1"/>
  <c r="G35" i="65093"/>
  <c r="G36" s="1"/>
  <c r="G37" s="1"/>
  <c r="G32" i="65084"/>
  <c r="G32" i="65083"/>
  <c r="G33" i="65122"/>
  <c r="G32" i="65081"/>
  <c r="G32" i="65082"/>
  <c r="G52" i="65080"/>
  <c r="G38" i="65079"/>
  <c r="G39" s="1"/>
  <c r="G40" s="1"/>
  <c r="G36" i="65077"/>
  <c r="G37" s="1"/>
  <c r="G38" s="1"/>
  <c r="G36" i="65075"/>
  <c r="G37" s="1"/>
  <c r="G38" s="1"/>
  <c r="G32" i="65068"/>
  <c r="G33" s="1"/>
  <c r="G34" s="1"/>
  <c r="H55" i="65065"/>
  <c r="E15" i="300"/>
  <c r="G16"/>
  <c r="I33" i="65089"/>
  <c r="I34" i="65122"/>
  <c r="H38" i="65079"/>
  <c r="D32" i="65137" s="1"/>
  <c r="I34" i="65100"/>
  <c r="I34" i="65115"/>
  <c r="H32" i="65105"/>
  <c r="J32" s="1"/>
  <c r="H32" i="65098"/>
  <c r="J32" s="1"/>
  <c r="H32" i="65097"/>
  <c r="J32" s="1"/>
  <c r="H32" i="65096"/>
  <c r="J32" s="1"/>
  <c r="H36" i="65095"/>
  <c r="J36" s="1"/>
  <c r="H32" i="65089"/>
  <c r="J32" s="1"/>
  <c r="H32" i="65088"/>
  <c r="J32" s="1"/>
  <c r="H32" i="65087"/>
  <c r="J32" s="1"/>
  <c r="H32" i="65086"/>
  <c r="J32" s="1"/>
  <c r="H32" i="65085"/>
  <c r="J32" s="1"/>
  <c r="H32" i="65084"/>
  <c r="J32" s="1"/>
  <c r="H32" i="65083"/>
  <c r="J32" s="1"/>
  <c r="H32" i="65081"/>
  <c r="J32" s="1"/>
  <c r="H32" i="65082"/>
  <c r="J32" s="1"/>
  <c r="H52" i="65080"/>
  <c r="J52" s="1"/>
  <c r="H38" i="65078"/>
  <c r="H36" i="65075"/>
  <c r="J36" s="1"/>
  <c r="H49" i="65076"/>
  <c r="H32" i="65068"/>
  <c r="J32" s="1"/>
  <c r="H32" i="65123"/>
  <c r="J32" s="1"/>
  <c r="H32" i="65099"/>
  <c r="J32" s="1"/>
  <c r="H32" i="65067"/>
  <c r="J32" s="1"/>
  <c r="H32" i="65094"/>
  <c r="J32" s="1"/>
  <c r="H35" i="65093"/>
  <c r="J35" s="1"/>
  <c r="H36" i="65077"/>
  <c r="J36" s="1"/>
  <c r="H32" i="65100"/>
  <c r="J32" s="1"/>
  <c r="H32" i="65074"/>
  <c r="J32" s="1"/>
  <c r="H34" i="65071"/>
  <c r="J34" s="1"/>
  <c r="H32" i="65069"/>
  <c r="J32" s="1"/>
  <c r="H35" i="65066"/>
  <c r="J35" s="1"/>
  <c r="G36" i="65095"/>
  <c r="G37" s="1"/>
  <c r="G38" s="1"/>
  <c r="G49" i="65076"/>
  <c r="G50" s="1"/>
  <c r="G51" s="1"/>
  <c r="B38" i="304"/>
  <c r="B27"/>
  <c r="I55" i="65065"/>
  <c r="B21" i="304"/>
  <c r="B18"/>
  <c r="E68" i="65137" l="1"/>
  <c r="G33" i="65089"/>
  <c r="I34"/>
  <c r="E23" i="65137"/>
  <c r="I33" i="65123"/>
  <c r="I34" s="1"/>
  <c r="E8" i="65137"/>
  <c r="J55" i="65065"/>
  <c r="H16" i="300"/>
  <c r="H39" i="65079"/>
  <c r="J38"/>
  <c r="H39" i="65078"/>
  <c r="J38"/>
  <c r="H50" i="65076"/>
  <c r="J49"/>
  <c r="G34" i="65115"/>
  <c r="G33" i="65123"/>
  <c r="G34" s="1"/>
  <c r="G34" i="65122"/>
  <c r="G34" i="65089" s="1"/>
  <c r="G34" i="65100"/>
  <c r="D70" i="65137"/>
  <c r="E106" i="300"/>
  <c r="G106"/>
  <c r="F106"/>
  <c r="H34" i="65122"/>
  <c r="J34" s="1"/>
  <c r="H33" i="65100"/>
  <c r="J33" s="1"/>
  <c r="H36" i="65093"/>
  <c r="J36" s="1"/>
  <c r="H37" i="65075"/>
  <c r="D39" i="65137"/>
  <c r="D76"/>
  <c r="H33" i="65089"/>
  <c r="H33" i="65096"/>
  <c r="J33" s="1"/>
  <c r="H33" i="65098"/>
  <c r="J33" s="1"/>
  <c r="H33" i="65105"/>
  <c r="J33" s="1"/>
  <c r="H33" i="65074"/>
  <c r="J33" s="1"/>
  <c r="H37" i="65077"/>
  <c r="D86" i="65137"/>
  <c r="H33" i="65068"/>
  <c r="J33" s="1"/>
  <c r="D11" i="65137"/>
  <c r="D69"/>
  <c r="H37" i="65095"/>
  <c r="D25" i="65137"/>
  <c r="H33" i="65097"/>
  <c r="J33" s="1"/>
  <c r="H33" i="65069"/>
  <c r="J33" s="1"/>
  <c r="D24" i="65137"/>
  <c r="H33" i="65094"/>
  <c r="J33" s="1"/>
  <c r="H33" i="65123"/>
  <c r="D26" i="65137"/>
  <c r="B26" i="304"/>
  <c r="B17"/>
  <c r="E7" i="65137" l="1"/>
  <c r="H106" i="300"/>
  <c r="H38" i="65095"/>
  <c r="J38" s="1"/>
  <c r="J37"/>
  <c r="H40" i="65079"/>
  <c r="J40" s="1"/>
  <c r="J39"/>
  <c r="H40" i="65078"/>
  <c r="J40" s="1"/>
  <c r="J39"/>
  <c r="H38" i="65077"/>
  <c r="J38" s="1"/>
  <c r="J37"/>
  <c r="H51" i="65076"/>
  <c r="J51" s="1"/>
  <c r="J50"/>
  <c r="H38" i="65075"/>
  <c r="J38" s="1"/>
  <c r="J37"/>
  <c r="H34" i="65123"/>
  <c r="J34" s="1"/>
  <c r="J33"/>
  <c r="H34" i="65089"/>
  <c r="J34" s="1"/>
  <c r="J33"/>
  <c r="B25" i="304"/>
  <c r="B16" s="1"/>
  <c r="H34" i="65094"/>
  <c r="J34" s="1"/>
  <c r="H34" i="65097"/>
  <c r="J34" s="1"/>
  <c r="H34" i="65068"/>
  <c r="J34" s="1"/>
  <c r="H34" i="65098"/>
  <c r="J34" s="1"/>
  <c r="H34" i="65096"/>
  <c r="J34" s="1"/>
  <c r="H34" i="65069"/>
  <c r="J34" s="1"/>
  <c r="H34" i="65105"/>
  <c r="J34" s="1"/>
  <c r="H37" i="65093"/>
  <c r="J37" s="1"/>
  <c r="H34" i="65100"/>
  <c r="J34" s="1"/>
  <c r="H34" i="65115"/>
  <c r="J34" s="1"/>
  <c r="B50" i="304" l="1"/>
  <c r="F102" i="300" l="1"/>
  <c r="G102"/>
  <c r="H102" s="1"/>
  <c r="F103"/>
  <c r="G103"/>
  <c r="H103" s="1"/>
  <c r="E103"/>
  <c r="E102"/>
  <c r="F101" l="1"/>
  <c r="G101"/>
  <c r="H101" s="1"/>
  <c r="F97"/>
  <c r="G97"/>
  <c r="H97" s="1"/>
  <c r="F98"/>
  <c r="G98"/>
  <c r="H98" s="1"/>
  <c r="F90"/>
  <c r="G90"/>
  <c r="H90" s="1"/>
  <c r="F91"/>
  <c r="G91"/>
  <c r="H91" s="1"/>
  <c r="F92"/>
  <c r="G92"/>
  <c r="H92" s="1"/>
  <c r="F87"/>
  <c r="G87"/>
  <c r="H87" s="1"/>
  <c r="F83"/>
  <c r="G83"/>
  <c r="H83" s="1"/>
  <c r="F84"/>
  <c r="G84"/>
  <c r="H84" s="1"/>
  <c r="F78"/>
  <c r="G78"/>
  <c r="H78" s="1"/>
  <c r="F79"/>
  <c r="G79"/>
  <c r="H79" s="1"/>
  <c r="F80"/>
  <c r="G80"/>
  <c r="H80" s="1"/>
  <c r="F81"/>
  <c r="G81"/>
  <c r="H81" s="1"/>
  <c r="F66"/>
  <c r="G66"/>
  <c r="H66" s="1"/>
  <c r="F67"/>
  <c r="G67"/>
  <c r="H67" s="1"/>
  <c r="F68"/>
  <c r="G68"/>
  <c r="H68" s="1"/>
  <c r="F69"/>
  <c r="G69"/>
  <c r="H69" s="1"/>
  <c r="F70"/>
  <c r="G70"/>
  <c r="H70" s="1"/>
  <c r="F71"/>
  <c r="G71"/>
  <c r="H71" s="1"/>
  <c r="F72"/>
  <c r="G72"/>
  <c r="H72" s="1"/>
  <c r="F74"/>
  <c r="G74"/>
  <c r="H74" s="1"/>
  <c r="F75"/>
  <c r="G75"/>
  <c r="H75" s="1"/>
  <c r="F58"/>
  <c r="G58"/>
  <c r="H58" s="1"/>
  <c r="F59"/>
  <c r="G59"/>
  <c r="H59" s="1"/>
  <c r="F60"/>
  <c r="G60"/>
  <c r="H60" s="1"/>
  <c r="F61"/>
  <c r="G61"/>
  <c r="H61" s="1"/>
  <c r="F62"/>
  <c r="G62"/>
  <c r="H62" s="1"/>
  <c r="F63"/>
  <c r="G63"/>
  <c r="H63" s="1"/>
  <c r="F64"/>
  <c r="G64"/>
  <c r="H64" s="1"/>
  <c r="F47"/>
  <c r="G47"/>
  <c r="H47" s="1"/>
  <c r="F48"/>
  <c r="G48"/>
  <c r="H48" s="1"/>
  <c r="F49"/>
  <c r="G49"/>
  <c r="H49" s="1"/>
  <c r="F50"/>
  <c r="G50"/>
  <c r="H50" s="1"/>
  <c r="F51"/>
  <c r="G51"/>
  <c r="H51" s="1"/>
  <c r="F52"/>
  <c r="G52"/>
  <c r="F53"/>
  <c r="G53"/>
  <c r="H53" s="1"/>
  <c r="F54"/>
  <c r="G54"/>
  <c r="H54" s="1"/>
  <c r="F55"/>
  <c r="G55"/>
  <c r="H55" s="1"/>
  <c r="F56"/>
  <c r="G56"/>
  <c r="H56" s="1"/>
  <c r="F38"/>
  <c r="G38"/>
  <c r="H38" s="1"/>
  <c r="F39"/>
  <c r="G39"/>
  <c r="H39" s="1"/>
  <c r="F40"/>
  <c r="G40"/>
  <c r="F42"/>
  <c r="G42"/>
  <c r="H42" s="1"/>
  <c r="F43"/>
  <c r="G43"/>
  <c r="H43" s="1"/>
  <c r="F35"/>
  <c r="G35"/>
  <c r="F32"/>
  <c r="F30" s="1"/>
  <c r="G32"/>
  <c r="F9"/>
  <c r="G9"/>
  <c r="H9" s="1"/>
  <c r="F10"/>
  <c r="G10"/>
  <c r="H10" s="1"/>
  <c r="F11"/>
  <c r="G11"/>
  <c r="H11" s="1"/>
  <c r="F12"/>
  <c r="G12"/>
  <c r="H12" s="1"/>
  <c r="F75" i="65139"/>
  <c r="G75" s="1"/>
  <c r="F219"/>
  <c r="G219" s="1"/>
  <c r="F209"/>
  <c r="F194"/>
  <c r="F182"/>
  <c r="G182" s="1"/>
  <c r="F171"/>
  <c r="G171" s="1"/>
  <c r="F164"/>
  <c r="F145"/>
  <c r="F132"/>
  <c r="G132" s="1"/>
  <c r="F126"/>
  <c r="F123"/>
  <c r="G123" s="1"/>
  <c r="F121"/>
  <c r="G121" s="1"/>
  <c r="F119"/>
  <c r="G119" s="1"/>
  <c r="F110"/>
  <c r="G110" s="1"/>
  <c r="F100"/>
  <c r="F89"/>
  <c r="F84"/>
  <c r="G84" s="1"/>
  <c r="F78"/>
  <c r="G78" s="1"/>
  <c r="G194" l="1"/>
  <c r="F192"/>
  <c r="F191" s="1"/>
  <c r="D28" i="304"/>
  <c r="G209" i="65139"/>
  <c r="F163"/>
  <c r="G163" s="1"/>
  <c r="G164"/>
  <c r="F144"/>
  <c r="G144" s="1"/>
  <c r="G145"/>
  <c r="F125"/>
  <c r="G125" s="1"/>
  <c r="G126"/>
  <c r="F99"/>
  <c r="G99" s="1"/>
  <c r="G100"/>
  <c r="F88"/>
  <c r="G88" s="1"/>
  <c r="G89"/>
  <c r="H40" i="300"/>
  <c r="G30"/>
  <c r="H32"/>
  <c r="H30"/>
  <c r="F162" i="65139"/>
  <c r="G162" s="1"/>
  <c r="F65" i="300"/>
  <c r="G65"/>
  <c r="H65" s="1"/>
  <c r="G100"/>
  <c r="F100"/>
  <c r="F217" i="65139"/>
  <c r="F177"/>
  <c r="F161"/>
  <c r="G161" s="1"/>
  <c r="F155"/>
  <c r="F118"/>
  <c r="F77"/>
  <c r="G77" s="1"/>
  <c r="F73"/>
  <c r="G73" s="1"/>
  <c r="F68"/>
  <c r="F63"/>
  <c r="G63" s="1"/>
  <c r="F60"/>
  <c r="G60" s="1"/>
  <c r="F53"/>
  <c r="F47"/>
  <c r="F39"/>
  <c r="F36"/>
  <c r="G36" s="1"/>
  <c r="F34"/>
  <c r="G34" s="1"/>
  <c r="F29"/>
  <c r="G29" s="1"/>
  <c r="F21"/>
  <c r="F17"/>
  <c r="F13"/>
  <c r="G13" s="1"/>
  <c r="F7"/>
  <c r="G7" s="1"/>
  <c r="F94" i="300"/>
  <c r="G94"/>
  <c r="F89"/>
  <c r="G89"/>
  <c r="F86"/>
  <c r="G86"/>
  <c r="G82"/>
  <c r="H82" s="1"/>
  <c r="F82"/>
  <c r="F77"/>
  <c r="G77"/>
  <c r="H77" s="1"/>
  <c r="F57"/>
  <c r="G57"/>
  <c r="H57" s="1"/>
  <c r="F46"/>
  <c r="G46"/>
  <c r="H46" s="1"/>
  <c r="F36"/>
  <c r="G36"/>
  <c r="F33"/>
  <c r="G33"/>
  <c r="F20"/>
  <c r="G20"/>
  <c r="D32" i="304" s="1"/>
  <c r="G14" i="300"/>
  <c r="D31" i="304" s="1"/>
  <c r="F8" i="300"/>
  <c r="G8"/>
  <c r="F176" i="65139" l="1"/>
  <c r="G176" s="1"/>
  <c r="G177"/>
  <c r="F216"/>
  <c r="G217"/>
  <c r="G192"/>
  <c r="F154"/>
  <c r="G154" s="1"/>
  <c r="G155"/>
  <c r="F93"/>
  <c r="G93" s="1"/>
  <c r="G118"/>
  <c r="F52"/>
  <c r="G53"/>
  <c r="G47"/>
  <c r="D23" i="304"/>
  <c r="F38" i="65139"/>
  <c r="G39"/>
  <c r="F20"/>
  <c r="G21"/>
  <c r="F16"/>
  <c r="G17"/>
  <c r="D45" i="304"/>
  <c r="H100" i="300"/>
  <c r="D36" i="304"/>
  <c r="H89" i="300"/>
  <c r="H36"/>
  <c r="D35" i="304"/>
  <c r="H86" i="300"/>
  <c r="H20"/>
  <c r="D30" i="304"/>
  <c r="H8" i="300"/>
  <c r="H94"/>
  <c r="D40" i="304"/>
  <c r="G23" i="300"/>
  <c r="D33" i="304" s="1"/>
  <c r="H33" i="300"/>
  <c r="F23"/>
  <c r="F6" i="65139"/>
  <c r="F28"/>
  <c r="F59"/>
  <c r="G59" s="1"/>
  <c r="F153"/>
  <c r="C30" i="304"/>
  <c r="C32"/>
  <c r="C35"/>
  <c r="C36"/>
  <c r="C40"/>
  <c r="C45"/>
  <c r="F14" i="300"/>
  <c r="H14" s="1"/>
  <c r="F45"/>
  <c r="G45"/>
  <c r="F72" i="65139"/>
  <c r="G72" s="1"/>
  <c r="F215" l="1"/>
  <c r="G216"/>
  <c r="G191"/>
  <c r="F181"/>
  <c r="D26" i="304"/>
  <c r="G153" i="65139"/>
  <c r="G52"/>
  <c r="D24" i="304"/>
  <c r="G38" i="65139"/>
  <c r="D22" i="304"/>
  <c r="D21"/>
  <c r="G28" i="65139"/>
  <c r="G20"/>
  <c r="D20" i="304"/>
  <c r="D19"/>
  <c r="G16" i="65139"/>
  <c r="G6"/>
  <c r="D18" i="304"/>
  <c r="D34"/>
  <c r="H45" i="300"/>
  <c r="G6"/>
  <c r="C33" i="304"/>
  <c r="H23" i="300"/>
  <c r="F58" i="65139"/>
  <c r="F5"/>
  <c r="G5" s="1"/>
  <c r="C34" i="304"/>
  <c r="C31"/>
  <c r="F6" i="300"/>
  <c r="D38" i="304" l="1"/>
  <c r="G215" i="65139"/>
  <c r="G181"/>
  <c r="D27" i="304"/>
  <c r="D25"/>
  <c r="G58" i="65139"/>
  <c r="H6" i="300"/>
  <c r="F151" i="65139"/>
  <c r="C43" i="304"/>
  <c r="E43" i="300"/>
  <c r="E42"/>
  <c r="C28" i="304"/>
  <c r="C22"/>
  <c r="C20"/>
  <c r="C19"/>
  <c r="F72" i="65137"/>
  <c r="F64"/>
  <c r="E43" i="65125"/>
  <c r="F43"/>
  <c r="F10" i="65137"/>
  <c r="F12"/>
  <c r="F13"/>
  <c r="F14"/>
  <c r="F15"/>
  <c r="F16"/>
  <c r="D17"/>
  <c r="F17"/>
  <c r="F18"/>
  <c r="F19"/>
  <c r="F20"/>
  <c r="F21"/>
  <c r="F22"/>
  <c r="F27"/>
  <c r="F28"/>
  <c r="F31"/>
  <c r="F33"/>
  <c r="F34"/>
  <c r="F35"/>
  <c r="F36"/>
  <c r="F37"/>
  <c r="F38"/>
  <c r="D40"/>
  <c r="F40"/>
  <c r="F41"/>
  <c r="F42"/>
  <c r="F43"/>
  <c r="F44"/>
  <c r="F45"/>
  <c r="F46"/>
  <c r="D47"/>
  <c r="F47"/>
  <c r="F48"/>
  <c r="F49"/>
  <c r="F50"/>
  <c r="F51"/>
  <c r="F52"/>
  <c r="F53"/>
  <c r="D54"/>
  <c r="F54"/>
  <c r="F55"/>
  <c r="F56"/>
  <c r="F57"/>
  <c r="F58"/>
  <c r="F59"/>
  <c r="F60"/>
  <c r="F62"/>
  <c r="F63"/>
  <c r="D61"/>
  <c r="F66"/>
  <c r="F67"/>
  <c r="F71"/>
  <c r="F73"/>
  <c r="F74"/>
  <c r="F75"/>
  <c r="F78"/>
  <c r="F79"/>
  <c r="F80"/>
  <c r="F81"/>
  <c r="F82"/>
  <c r="F83"/>
  <c r="F84"/>
  <c r="F85"/>
  <c r="H7" i="300"/>
  <c r="E9"/>
  <c r="E10"/>
  <c r="E11"/>
  <c r="E12"/>
  <c r="E8" s="1"/>
  <c r="B30" i="304" s="1"/>
  <c r="E20" i="300"/>
  <c r="B32" i="304" s="1"/>
  <c r="E32" i="300"/>
  <c r="E35"/>
  <c r="E38"/>
  <c r="E39"/>
  <c r="E40"/>
  <c r="E47"/>
  <c r="E48"/>
  <c r="E49"/>
  <c r="E50"/>
  <c r="E51"/>
  <c r="E52"/>
  <c r="E53"/>
  <c r="E54"/>
  <c r="E55"/>
  <c r="E56"/>
  <c r="E58"/>
  <c r="E59"/>
  <c r="E60"/>
  <c r="E61"/>
  <c r="E62"/>
  <c r="E63"/>
  <c r="E64"/>
  <c r="E66"/>
  <c r="E67"/>
  <c r="E68"/>
  <c r="E69"/>
  <c r="E70"/>
  <c r="E71"/>
  <c r="E72"/>
  <c r="E74"/>
  <c r="E75"/>
  <c r="E78"/>
  <c r="E79"/>
  <c r="E80"/>
  <c r="E81"/>
  <c r="E83"/>
  <c r="E84"/>
  <c r="E82" s="1"/>
  <c r="E87"/>
  <c r="E86" s="1"/>
  <c r="B35" i="304" s="1"/>
  <c r="E90" i="300"/>
  <c r="E91"/>
  <c r="E92"/>
  <c r="E97"/>
  <c r="E98"/>
  <c r="E101"/>
  <c r="D43" i="304"/>
  <c r="E43"/>
  <c r="C41" i="65125"/>
  <c r="C38"/>
  <c r="C36"/>
  <c r="C35"/>
  <c r="C31"/>
  <c r="C29"/>
  <c r="C27"/>
  <c r="C26"/>
  <c r="C23"/>
  <c r="C20"/>
  <c r="C18"/>
  <c r="C16"/>
  <c r="C14"/>
  <c r="C13"/>
  <c r="C12"/>
  <c r="F65" i="65137"/>
  <c r="C8" i="65125"/>
  <c r="C17"/>
  <c r="C21"/>
  <c r="C32"/>
  <c r="C39"/>
  <c r="C10"/>
  <c r="C22"/>
  <c r="I41" i="65124"/>
  <c r="C28" i="65125"/>
  <c r="C42"/>
  <c r="C25"/>
  <c r="C24"/>
  <c r="C40"/>
  <c r="C37"/>
  <c r="C24" i="304"/>
  <c r="C21"/>
  <c r="C23"/>
  <c r="C18"/>
  <c r="C26"/>
  <c r="C38"/>
  <c r="C27"/>
  <c r="E77" i="300"/>
  <c r="C25" i="304"/>
  <c r="F213" i="65139" l="1"/>
  <c r="G151"/>
  <c r="L21" i="65124"/>
  <c r="C15" i="65125"/>
  <c r="E36" i="300"/>
  <c r="L26" i="65124"/>
  <c r="C34" i="65125"/>
  <c r="C33"/>
  <c r="C30"/>
  <c r="L28" i="65124"/>
  <c r="L27"/>
  <c r="L23"/>
  <c r="E89" i="300"/>
  <c r="B36" i="304" s="1"/>
  <c r="C19" i="65125"/>
  <c r="J41" i="65124"/>
  <c r="C11" i="65125"/>
  <c r="L8" i="65124"/>
  <c r="C7" i="65125"/>
  <c r="F29" i="65137"/>
  <c r="E57" i="300"/>
  <c r="E46"/>
  <c r="E36" i="304"/>
  <c r="D77" i="65137"/>
  <c r="F24"/>
  <c r="E65" i="300"/>
  <c r="E30" i="304"/>
  <c r="L36" i="65124"/>
  <c r="L37"/>
  <c r="L11"/>
  <c r="E100" i="300"/>
  <c r="B45" i="304" s="1"/>
  <c r="B44" s="1"/>
  <c r="B46" s="1"/>
  <c r="L6" i="65124"/>
  <c r="L35"/>
  <c r="L33"/>
  <c r="F70" i="65137"/>
  <c r="L17" i="65124"/>
  <c r="L5"/>
  <c r="C17" i="304"/>
  <c r="C16" s="1"/>
  <c r="C50" s="1"/>
  <c r="E28"/>
  <c r="L34" i="65124"/>
  <c r="L32"/>
  <c r="D8" i="65137"/>
  <c r="D41" i="65124"/>
  <c r="L9"/>
  <c r="E33" i="300"/>
  <c r="E30"/>
  <c r="C9" i="65125"/>
  <c r="L7" i="65124"/>
  <c r="D23" i="65137"/>
  <c r="H41" i="65124"/>
  <c r="D30" i="65137"/>
  <c r="L20" i="65124"/>
  <c r="F61" i="65137"/>
  <c r="L38" i="65124"/>
  <c r="L40"/>
  <c r="L39"/>
  <c r="F25" i="65137"/>
  <c r="D68"/>
  <c r="L31" i="65124"/>
  <c r="L30"/>
  <c r="L29"/>
  <c r="L25"/>
  <c r="L24"/>
  <c r="C41"/>
  <c r="K41"/>
  <c r="L22"/>
  <c r="F32" i="65137"/>
  <c r="E94" i="300"/>
  <c r="L19" i="65124"/>
  <c r="E16" i="300"/>
  <c r="E14" s="1"/>
  <c r="B31" i="304" s="1"/>
  <c r="L18" i="65124"/>
  <c r="L16"/>
  <c r="L15"/>
  <c r="L14"/>
  <c r="L13"/>
  <c r="L12"/>
  <c r="E41"/>
  <c r="L10"/>
  <c r="G41"/>
  <c r="E24" i="304"/>
  <c r="E23"/>
  <c r="E22"/>
  <c r="E21"/>
  <c r="E20"/>
  <c r="E19"/>
  <c r="E18"/>
  <c r="C44"/>
  <c r="F222" i="65139" l="1"/>
  <c r="G222" s="1"/>
  <c r="G213"/>
  <c r="E45" i="300"/>
  <c r="B34" i="304" s="1"/>
  <c r="D43" i="65125"/>
  <c r="F9" i="65137"/>
  <c r="F41" i="65124"/>
  <c r="F26" i="65137"/>
  <c r="F77"/>
  <c r="C39" i="304"/>
  <c r="C41" s="1"/>
  <c r="B40"/>
  <c r="B39" s="1"/>
  <c r="B41" s="1"/>
  <c r="E35"/>
  <c r="D39"/>
  <c r="D41" s="1"/>
  <c r="C43" i="65125"/>
  <c r="F11" i="65137"/>
  <c r="F69"/>
  <c r="L41" i="65124"/>
  <c r="E23" i="300"/>
  <c r="D7" i="65137"/>
  <c r="F86"/>
  <c r="F68"/>
  <c r="F76"/>
  <c r="F39"/>
  <c r="F30"/>
  <c r="F23"/>
  <c r="E32" i="304"/>
  <c r="E38"/>
  <c r="E27"/>
  <c r="D17"/>
  <c r="E17" s="1"/>
  <c r="C46"/>
  <c r="E39" l="1"/>
  <c r="E40"/>
  <c r="C29"/>
  <c r="C37" s="1"/>
  <c r="C42" s="1"/>
  <c r="B33"/>
  <c r="B29" s="1"/>
  <c r="D44"/>
  <c r="E45"/>
  <c r="E31"/>
  <c r="E33"/>
  <c r="E34"/>
  <c r="F7" i="65137"/>
  <c r="E6" i="300"/>
  <c r="E41" i="304"/>
  <c r="F8" i="65137"/>
  <c r="E25" i="304"/>
  <c r="C51" l="1"/>
  <c r="C52" s="1"/>
  <c r="B51"/>
  <c r="B52" s="1"/>
  <c r="B37"/>
  <c r="B42" s="1"/>
  <c r="B47" s="1"/>
  <c r="B48" s="1"/>
  <c r="D29"/>
  <c r="E29" s="1"/>
  <c r="D46"/>
  <c r="E46" s="1"/>
  <c r="E44"/>
  <c r="E26"/>
  <c r="D16"/>
  <c r="D50" s="1"/>
  <c r="C47"/>
  <c r="E50" l="1"/>
  <c r="E16"/>
  <c r="D51"/>
  <c r="D52" s="1"/>
  <c r="D37"/>
  <c r="D42" s="1"/>
  <c r="D47" s="1"/>
  <c r="D48" s="1"/>
  <c r="L43" i="65124" s="1"/>
  <c r="L44" s="1"/>
  <c r="C48" i="304"/>
  <c r="E51" l="1"/>
  <c r="E37"/>
  <c r="E42"/>
</calcChain>
</file>

<file path=xl/sharedStrings.xml><?xml version="1.0" encoding="utf-8"?>
<sst xmlns="http://schemas.openxmlformats.org/spreadsheetml/2006/main" count="2198" uniqueCount="806">
  <si>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</si>
  <si>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</si>
  <si>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</si>
  <si>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</si>
  <si>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</si>
  <si>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</si>
  <si>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</si>
  <si>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</si>
  <si>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</si>
  <si>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</si>
  <si>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</si>
  <si>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082</t>
  </si>
  <si>
    <t xml:space="preserve">Usluge kulture </t>
  </si>
  <si>
    <t>083</t>
  </si>
  <si>
    <t>084</t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</si>
  <si>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</si>
  <si>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</si>
  <si>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</si>
  <si>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</si>
  <si>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</si>
  <si>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</si>
  <si>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</si>
  <si>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</si>
  <si>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</si>
  <si>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</si>
  <si>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</si>
  <si>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</si>
  <si>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</si>
  <si>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</si>
  <si>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</si>
  <si>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</si>
  <si>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</si>
  <si>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</si>
  <si>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</si>
  <si>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</si>
  <si>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</si>
  <si>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</si>
  <si>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</si>
  <si>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</si>
  <si>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</si>
  <si>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</si>
  <si>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</si>
  <si>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</si>
  <si>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</si>
  <si>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</si>
  <si>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105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</si>
  <si>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</si>
  <si>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</si>
  <si>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</si>
  <si>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</si>
  <si>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</si>
  <si>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</si>
  <si>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</si>
  <si>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</si>
  <si>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Ukupni rashodi (zbroj funkcija) (2+11+17+24+34+41+48+55+62+71)</t>
  </si>
  <si>
    <t>INDEX
4/3</t>
  </si>
  <si>
    <t xml:space="preserve">IiR Zaštita životne sredine </t>
  </si>
  <si>
    <t xml:space="preserve">Religijske i druge zajedničke usluge </t>
  </si>
  <si>
    <t>Opće javne usluge       (3+…..+10)</t>
  </si>
  <si>
    <t>Izvršni i zakonodavni organi, financijski i fiskalni poslovi, vanjski poslovi</t>
  </si>
  <si>
    <t>Transferi općeg karaktera između različitih razina vlasti</t>
  </si>
  <si>
    <t>Obrana      (12+….+16)</t>
  </si>
  <si>
    <t>Vojna obrana</t>
  </si>
  <si>
    <t>Civilna obrana</t>
  </si>
  <si>
    <t>Inozemna vojna pomoć</t>
  </si>
  <si>
    <t>IiR Obrana</t>
  </si>
  <si>
    <t>Obrana n. k.</t>
  </si>
  <si>
    <t>Promet</t>
  </si>
  <si>
    <t>Zaštita raznovrsnosti flore i faune i zaštita okoliša</t>
  </si>
  <si>
    <t>Vodoopskrba</t>
  </si>
  <si>
    <t>Izvanbolničke usluge</t>
  </si>
  <si>
    <t>Usluge športa i rekreacije</t>
  </si>
  <si>
    <t xml:space="preserve">Usluge emitiranja i izdavaštva </t>
  </si>
  <si>
    <t>Obrazovanje koje nije definirano razinom</t>
  </si>
  <si>
    <t>Obitelj i djeca</t>
  </si>
  <si>
    <t>Neuposlenost</t>
  </si>
  <si>
    <t>I - PRIHODI, PRIMICI I FINANCIRANJE</t>
  </si>
  <si>
    <t xml:space="preserve">II - RASHODI I IZDACI  </t>
  </si>
  <si>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</si>
  <si>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</si>
  <si>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</si>
  <si>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</si>
  <si>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</si>
  <si>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</si>
  <si>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</si>
  <si>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</si>
  <si>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</si>
  <si>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</si>
  <si>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</si>
  <si>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</si>
  <si>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</si>
  <si>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</si>
  <si>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</si>
  <si>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</si>
  <si>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</si>
  <si>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</si>
  <si>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</si>
  <si>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</si>
  <si>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</si>
  <si>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</si>
  <si>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šport i kulturu</t>
  </si>
  <si>
    <t xml:space="preserve"> Grantovi za informiranje</t>
  </si>
  <si>
    <t xml:space="preserve"> Grantovi za financiranje vjerskih zajednica</t>
  </si>
  <si>
    <t>616000</t>
  </si>
  <si>
    <t xml:space="preserve"> Rekonstrukcija i investicijsko održavanje</t>
  </si>
  <si>
    <t xml:space="preserve"> Grantovi za zdravstvene i socijalne potrebe</t>
  </si>
  <si>
    <t>614200</t>
  </si>
  <si>
    <t>614300</t>
  </si>
  <si>
    <t>614100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</si>
  <si>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</si>
  <si>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</si>
  <si>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</si>
  <si>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</si>
  <si>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</si>
  <si>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Grantovi za branitelje i stradalnike dom. rata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</si>
  <si>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</si>
  <si>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</si>
  <si>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</si>
  <si>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</si>
  <si>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</si>
  <si>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</si>
  <si>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</si>
  <si>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</si>
  <si>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</si>
  <si>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</si>
  <si>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</si>
  <si>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</si>
  <si>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</si>
  <si>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</si>
  <si>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</si>
  <si>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</si>
  <si>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</si>
  <si>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</si>
  <si>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</si>
  <si>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</si>
  <si>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</si>
  <si>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</si>
  <si>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</si>
  <si>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</si>
  <si>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</si>
  <si>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</si>
  <si>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</si>
  <si>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</si>
  <si>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</si>
  <si>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</si>
  <si>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</si>
  <si>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</si>
  <si>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</si>
  <si>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</si>
  <si>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</si>
  <si>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</si>
  <si>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</si>
  <si>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</si>
  <si>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</si>
  <si>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</si>
  <si>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</si>
  <si>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</si>
  <si>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</si>
  <si>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</si>
  <si>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 xml:space="preserve"> UKUPNI IZDACI 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</si>
  <si>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</si>
  <si>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</si>
  <si>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</si>
  <si>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</si>
  <si>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</si>
  <si>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</si>
  <si>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</si>
  <si>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</si>
  <si>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</si>
  <si>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</si>
  <si>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</si>
  <si>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</si>
  <si>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</si>
  <si>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</si>
  <si>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</si>
  <si>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</si>
  <si>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</si>
  <si>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</si>
  <si>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</si>
  <si>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</si>
  <si>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</si>
  <si>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>28</t>
  </si>
  <si>
    <t>ŽUPANIJSKA UPRAVA ZA INSPEKCIJSKE POSLOVE</t>
  </si>
  <si>
    <t>I PRIHODI OD POREZA</t>
  </si>
  <si>
    <t>Ekonomski kod</t>
  </si>
  <si>
    <t xml:space="preserve"> Otplate domaćeg pozajmljivanja</t>
  </si>
  <si>
    <t xml:space="preserve"> Izdaci za negativne tečajne razlike</t>
  </si>
  <si>
    <t>II NEPOREZNI PRIHODI</t>
  </si>
  <si>
    <t>1.Porez na dobit pojedinaca i poduzeća</t>
  </si>
  <si>
    <t>3.Porez na imovinu</t>
  </si>
  <si>
    <t>5.Porez na dohodak</t>
  </si>
  <si>
    <t>6.Prihodi od neizravnih poreza</t>
  </si>
  <si>
    <t>7.Ostali porezi</t>
  </si>
  <si>
    <t>3.Novčane kazne</t>
  </si>
  <si>
    <t xml:space="preserve"> Kamate na domaće pozajmljivanje-OPEC fond</t>
  </si>
  <si>
    <t xml:space="preserve"> MINISTARSTVO PRAVOSUĐA I UPRAVE - OPĆINSKI SUD ORAŠJE</t>
  </si>
  <si>
    <t>MINISTARSTVO PRAVOSUĐA I UPRAVE - ZAVOD ZA PRUŽANJE PRAVNE POMOĆI</t>
  </si>
  <si>
    <t>06</t>
  </si>
  <si>
    <t>I  OPĆI DIO</t>
  </si>
  <si>
    <t xml:space="preserve">Bosna i Hercegovina </t>
  </si>
  <si>
    <t xml:space="preserve">FEDERACIJA BOSNE I HERCEGOVINE </t>
  </si>
  <si>
    <t>ŽUPANIJA POSAVSKA</t>
  </si>
  <si>
    <t xml:space="preserve">Skupština 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</si>
  <si>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</si>
  <si>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</si>
  <si>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</si>
  <si>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</si>
  <si>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</si>
  <si>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</si>
  <si>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</si>
  <si>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</si>
  <si>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>614500</t>
  </si>
  <si>
    <t xml:space="preserve"> Agencija za državnu službu ŽP</t>
  </si>
  <si>
    <t>615100</t>
  </si>
  <si>
    <t>1.Prihodi od poduzetničkih aktivnosti i imovine i prihodi od pozitivnih tečajnih razlika</t>
  </si>
  <si>
    <t xml:space="preserve"> Kamate na domaće pozajmljivanje-Koreja</t>
  </si>
  <si>
    <t>Izdaci za otplate dugova</t>
  </si>
  <si>
    <t xml:space="preserve"> Kamate na domaće pozajmljivanje-OPEC</t>
  </si>
  <si>
    <t xml:space="preserve"> Otplate domaćeg pozajmljivanja - OPEC</t>
  </si>
  <si>
    <t xml:space="preserve"> Kamate na domaće pozajmljivanje-Austrija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</si>
  <si>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</si>
  <si>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</si>
  <si>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</si>
  <si>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</si>
  <si>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</si>
  <si>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</si>
  <si>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</si>
  <si>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>SADRŽAJ</t>
  </si>
  <si>
    <t>1.</t>
  </si>
  <si>
    <t xml:space="preserve">Opći dio </t>
  </si>
  <si>
    <t>2.</t>
  </si>
  <si>
    <t>Prihodi, primici i financiranje</t>
  </si>
  <si>
    <t>3.</t>
  </si>
  <si>
    <t>4.</t>
  </si>
  <si>
    <t>Posebni dio</t>
  </si>
  <si>
    <t>Skupština Županije Posavske</t>
  </si>
  <si>
    <t>Vlada Županije Posavske</t>
  </si>
  <si>
    <t>Ured za raseljene</t>
  </si>
  <si>
    <t>Ured za zakonodavstvo</t>
  </si>
  <si>
    <t>Služba za odnose s javnošću</t>
  </si>
  <si>
    <t>Zajednička služba Vlade</t>
  </si>
  <si>
    <t>Ministarstvo unutarnjih poslova Županije Posavske</t>
  </si>
  <si>
    <t>Ministarstvo pravosuđa i uprave</t>
  </si>
  <si>
    <t>Ministarstvo pravosuđa i uprave - Općinski sud Orašje</t>
  </si>
  <si>
    <t>Ministarstvo pravosuđa i uprave - Općinsko pravobraniteljstvo Orašje</t>
  </si>
  <si>
    <t>Ministarstvo pravosuđa i uprave - Općinsko pravobraniteljstvo Odžak</t>
  </si>
  <si>
    <t>Ministarstvo pravosuđa i uprave - Zavod za pružanje pravne pomoći</t>
  </si>
  <si>
    <t>Ministarstvo gospodarstva i prostornog uređenja</t>
  </si>
  <si>
    <t>Ministarstvo financija</t>
  </si>
  <si>
    <t>Ministarstvo zdravstva, rada i socijalne politike</t>
  </si>
  <si>
    <t>Ministarstvo prometa, veza, turizma i zaštite okoliša</t>
  </si>
  <si>
    <t>Ministarstvo poljoprivrede, vodoprivrede i šumarstva</t>
  </si>
  <si>
    <t>Ministarstvo prosvjete, znanosti, kulture i športa</t>
  </si>
  <si>
    <t>Stranica</t>
  </si>
  <si>
    <t>Ministarstvo prosvjete - Srednja škola Pere Zečevića Odžak</t>
  </si>
  <si>
    <t>Ministarstvo prosvjete - Osnovna škola Orašje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</si>
  <si>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</si>
  <si>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</si>
  <si>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</si>
  <si>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</si>
  <si>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A.G.Matoša Vidovice</t>
  </si>
  <si>
    <t>Ministarstvo prosvjete - Osnovna škola Braće Radića Domaljevac</t>
  </si>
  <si>
    <t>Ministarstvo branitelja</t>
  </si>
  <si>
    <t>Agencija za privatizaciju</t>
  </si>
  <si>
    <t>Uprava za civilnu zaštitu Županije Posavske</t>
  </si>
  <si>
    <t>Kantonalni sud Odžak</t>
  </si>
  <si>
    <t>Županijsko pravobraniteljstvo</t>
  </si>
  <si>
    <t>Kantonalno tužiteljstvo</t>
  </si>
  <si>
    <t>Županijska uprava za inspekcijske poslove</t>
  </si>
  <si>
    <t>Završne odredbe</t>
  </si>
  <si>
    <t>RB</t>
  </si>
  <si>
    <t>5.</t>
  </si>
  <si>
    <t>O P I S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</si>
  <si>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</si>
  <si>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</si>
  <si>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</si>
  <si>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>Ministarstvo prosvjete - Školski centar Fra Martina Nedića Orašje</t>
  </si>
  <si>
    <t>Ministarstvo prosvjete - Srednja strukovna škola Orašje</t>
  </si>
  <si>
    <t xml:space="preserve"> Grant za sufinanciranje osn.i srednjeg obrazovanja
 djece s posebnim potrebama</t>
  </si>
  <si>
    <t xml:space="preserve"> Grant za sanaciju šteta uzrokovanih poplavom</t>
  </si>
  <si>
    <t xml:space="preserve"> Grant za Sveučilište u Mostaru</t>
  </si>
  <si>
    <t xml:space="preserve"> Grantovi nižim razinama vlasti</t>
  </si>
  <si>
    <t>Predsjednik</t>
  </si>
  <si>
    <t xml:space="preserve">   Porezi na dobit pojedinaca (zaostale uplate poreza)</t>
  </si>
  <si>
    <t xml:space="preserve">   Porez na dobit od gospodarskih i profesionalnih djelatnosti</t>
  </si>
  <si>
    <t xml:space="preserve">   Porez na prihod od imovine i imovinskih prava</t>
  </si>
  <si>
    <t xml:space="preserve">   Porez na dobit</t>
  </si>
  <si>
    <t xml:space="preserve">   Porez po odbitku</t>
  </si>
  <si>
    <t xml:space="preserve">   Porez na dobit poduzeća</t>
  </si>
  <si>
    <t>2.Porezi na plaću i radnu snagu (zaostale uplate poreza)</t>
  </si>
  <si>
    <t xml:space="preserve">   Porezi na plaću i druga osobna primanja</t>
  </si>
  <si>
    <t xml:space="preserve">   Porezi na dodatna primanja</t>
  </si>
  <si>
    <t xml:space="preserve">   Porez na imovinu od fizičkih osoba</t>
  </si>
  <si>
    <t xml:space="preserve">   Porez na imovinu od pravnih osoba</t>
  </si>
  <si>
    <t xml:space="preserve">   Porez na imovinu za motorna vozila</t>
  </si>
  <si>
    <t xml:space="preserve">   Porez na naslijeđe i darove</t>
  </si>
  <si>
    <t xml:space="preserve">   Porez na promet nepokretnosti - fizičkih osoba</t>
  </si>
  <si>
    <t xml:space="preserve">   Porez na promet nepokretnosti - pravnih osoba</t>
  </si>
  <si>
    <t>4.Domaći porezi na dobra i usluge (zaostale obveze na 
   temelju poreza na promet dobara i usluga)</t>
  </si>
  <si>
    <t xml:space="preserve">   Porez na promet proizvoda (opća stopa od 20%)</t>
  </si>
  <si>
    <t xml:space="preserve">   Kaznena kamata</t>
  </si>
  <si>
    <t xml:space="preserve">   Porez na promet usluga, osim usluga u građevinarstvu</t>
  </si>
  <si>
    <t xml:space="preserve">   Porezi na prodaju dobara i usluga, ukupni promet ili 
   dodanu vrijednost</t>
  </si>
  <si>
    <t xml:space="preserve">   Porez na promet posebnih usluga</t>
  </si>
  <si>
    <t xml:space="preserve">   Porez na dobitke od igara na sreću</t>
  </si>
  <si>
    <t xml:space="preserve">   Ostali porezi na promet proizvoda i usluga</t>
  </si>
  <si>
    <t xml:space="preserve">   Porez na promet osnovnih proizvoda poljoprivrede, ribarstva i 
   proizvoda koji služe za ljudsku prehranu</t>
  </si>
  <si>
    <t xml:space="preserve">   Porez na dohodak</t>
  </si>
  <si>
    <t xml:space="preserve">   Prihodi od poreza na dohodak po konačnom obračunu</t>
  </si>
  <si>
    <t xml:space="preserve">   Prihodi od poreza na dohodak fiz.osoba od nesam.djelatnosti</t>
  </si>
  <si>
    <t xml:space="preserve">   Prihodi od poreza na dohodak fizi.osoba od samost.djelatnosti</t>
  </si>
  <si>
    <t xml:space="preserve">   Prihodi od poreza na dohodak fiz.os.od imovine i imov.prava</t>
  </si>
  <si>
    <t xml:space="preserve">   Prihodi od poreza na dohodak fiz.osoba od ulaganja kapitala</t>
  </si>
  <si>
    <t xml:space="preserve">   Prihodi od poreza na dohodak fizičkih osoba na dobitke od 
   nagradnih igara i igara na sreću</t>
  </si>
  <si>
    <t xml:space="preserve">   Prihodi od poreza na dohodak od dr.samostalnih djelatnosti</t>
  </si>
  <si>
    <t xml:space="preserve">   Prihodi od neizravnih poreza</t>
  </si>
  <si>
    <t xml:space="preserve">   Prihodi od neizravnih poreza koji pripadaju županijama</t>
  </si>
  <si>
    <t xml:space="preserve">   Prihodi od neizravnih poreza koji pripadaju Direkciji cesta</t>
  </si>
  <si>
    <t xml:space="preserve">   Ostali porezi</t>
  </si>
  <si>
    <t xml:space="preserve">   Pos.porez na plaću za zašt.od prir.i dr.nesr.(zaost.obveze)</t>
  </si>
  <si>
    <t xml:space="preserve">   Poseban porez za zaštitu od prirodnih i drugih nesreća po 
   osnovi ugovora o djelu i povr.i privr.poslova (zaostale obveze)</t>
  </si>
  <si>
    <t xml:space="preserve">   Prihodi od nefinanc.jav.poduzeća i financ.jav.institucija</t>
  </si>
  <si>
    <t xml:space="preserve">   Prihodi od davanja prava na eksploataciju prirodnih resursa</t>
  </si>
  <si>
    <t xml:space="preserve">   Ostali prihodi od imovine</t>
  </si>
  <si>
    <t xml:space="preserve">   Prihodi od kamate za depozite u banci</t>
  </si>
  <si>
    <t xml:space="preserve">   Kamata i divid.primljene od pozajmica i udj.u kapitalu</t>
  </si>
  <si>
    <t xml:space="preserve">   Kamate primljene od pozajmica Federaciji</t>
  </si>
  <si>
    <t xml:space="preserve">   Prihodi od pozitivnih tečajnih razlika</t>
  </si>
  <si>
    <t xml:space="preserve">   Administrativne pristojbe</t>
  </si>
  <si>
    <t xml:space="preserve">   Županijske administrativne pristojbe</t>
  </si>
  <si>
    <t xml:space="preserve">   Sudske pristojbe</t>
  </si>
  <si>
    <t xml:space="preserve">   Županijske sudske pristojbe</t>
  </si>
  <si>
    <t xml:space="preserve">   Ostale proračunske naknade</t>
  </si>
  <si>
    <t xml:space="preserve">   Županijske naknade</t>
  </si>
  <si>
    <t xml:space="preserve">   Ostale županijske naknade</t>
  </si>
  <si>
    <t xml:space="preserve">   Naknade za korištenje šuma</t>
  </si>
  <si>
    <t xml:space="preserve">   Naknada za obavljeni tehn.pregl.vozila koja pripada županijama</t>
  </si>
  <si>
    <t xml:space="preserve">   Naknada za opće korisne funkcije šuma</t>
  </si>
  <si>
    <t xml:space="preserve">   Naknada za korištenje državnih šuma</t>
  </si>
  <si>
    <t xml:space="preserve">   Naknada za opće korisne funkc.šuma utvrđene žup.propisima</t>
  </si>
  <si>
    <t xml:space="preserve">   Naknada za obavljanje stručnih poslova u privatnim šumama 
   utvrđena županijskim propisima</t>
  </si>
  <si>
    <t xml:space="preserve">   Naknada za korištenje podataka premjera i katastra</t>
  </si>
  <si>
    <t xml:space="preserve">   Naknada za vršenje usluga iz oblasti premjera i katastra</t>
  </si>
  <si>
    <t xml:space="preserve">   Vodne naknade</t>
  </si>
  <si>
    <t xml:space="preserve">   Posebna vodna naknada za zaštitu od poplava</t>
  </si>
  <si>
    <t xml:space="preserve">   Opća vodna naknada</t>
  </si>
  <si>
    <t xml:space="preserve">   Cestovne naknade</t>
  </si>
  <si>
    <t xml:space="preserve">   Naknada za uporabu cesta za vozila pravnih osoba</t>
  </si>
  <si>
    <t xml:space="preserve">   Naknada za uporabu cesta za vozila građana</t>
  </si>
  <si>
    <t xml:space="preserve">   Naknada za korištenje cestovnog zemljišta</t>
  </si>
  <si>
    <t xml:space="preserve">   Zaostale obveze po osnovi naknada za korištenje šuma</t>
  </si>
  <si>
    <t xml:space="preserve">   Naknada za korištenje općekorisnih funkcija šuma</t>
  </si>
  <si>
    <t xml:space="preserve">   Naknada za zaštitu okoliša</t>
  </si>
  <si>
    <t xml:space="preserve">   Naknada zagađivača okoliša pravnih osoba</t>
  </si>
  <si>
    <t xml:space="preserve">   Prihodi od pružanja javnih usluga</t>
  </si>
  <si>
    <t xml:space="preserve">   Federalna naknada za izvršene veterinarsko-zdravstvene 
   preglede i kontrolu u zemlji</t>
  </si>
  <si>
    <t xml:space="preserve">   Posebna vodna naknada za zaštitu voda za transportna 
   sredstva koja za pogon koriste naftu ili naftne derivate</t>
  </si>
  <si>
    <t xml:space="preserve">   Posebna vodna naknada za zaštitu voda (ispuštanje otpadnih 
   voda, uzgoj ribe, upotrebu umj.đubriva i kemik.za zašt.bilja)</t>
  </si>
  <si>
    <t xml:space="preserve">   Posebna vodna naknada za korištenje površinskih i 
   podzemnih voda za javnu vodoopskrbu</t>
  </si>
  <si>
    <t xml:space="preserve">   Posebne naknade za okoliš koje plaćaju pravne osobe pri 
   svakoj registraciji motornih vozila</t>
  </si>
  <si>
    <t xml:space="preserve">   Posebne naknade za okoliš koje plaćaju fizičke osobe pri 
   svakoj registraciji motornih vozila</t>
  </si>
  <si>
    <t xml:space="preserve">   Posebne naknade za zaštitu od prirodnih i dr.nesreća</t>
  </si>
  <si>
    <t xml:space="preserve">   Naknada za vatrogasne jedinice iz premije osiguranja imovine 
   od požara i prirodnih sila</t>
  </si>
  <si>
    <t xml:space="preserve">   Naknada iz funkcionalne premije osiguranja od 
   autoodgovornosti za vatrogasne jedinice</t>
  </si>
  <si>
    <t xml:space="preserve">   Naknada za zajedničke profesionalne vatrogasne jedinice iz 
   premije osiguranja imovine od požara i prirodnih sila</t>
  </si>
  <si>
    <t xml:space="preserve">   Prihodi od pružanja usluga građanima</t>
  </si>
  <si>
    <t xml:space="preserve">   Prihodi od pružanja usluga pravnim osobama</t>
  </si>
  <si>
    <t xml:space="preserve">   Prihodi od pružanja usluga drugima</t>
  </si>
  <si>
    <t xml:space="preserve">   Prihodi od pružanja usluga drugim razinama vlasti</t>
  </si>
  <si>
    <t xml:space="preserve">   Vlastiti prihodi proračunskih korisnika</t>
  </si>
  <si>
    <t xml:space="preserve">   Neplanirane uplate - prihodi</t>
  </si>
  <si>
    <t xml:space="preserve">   Prihodi od trošk.naplate po osn.pokret.postupka prin.naplate</t>
  </si>
  <si>
    <t xml:space="preserve">   Ostale neplanirane uplate</t>
  </si>
  <si>
    <t xml:space="preserve">   Novčane kazne</t>
  </si>
  <si>
    <t xml:space="preserve">   Novčane kazne po županijskim propisima</t>
  </si>
  <si>
    <t xml:space="preserve">   Ostale kazne</t>
  </si>
  <si>
    <t xml:space="preserve">   Ostali prihodi</t>
  </si>
  <si>
    <t xml:space="preserve">   Novčane kazne za prekršaje koje su registrirane u registru 
   novčanih kazni i troškovi prekršajnog postupka</t>
  </si>
  <si>
    <t>3. Donacije</t>
  </si>
  <si>
    <t xml:space="preserve">   Donacije</t>
  </si>
  <si>
    <t xml:space="preserve">   Domaće donacije</t>
  </si>
  <si>
    <t xml:space="preserve">   Donacije iz inozemstva</t>
  </si>
  <si>
    <t>V  PRIHODI PO OSNOVI ZAOSTALIH OBVEZA</t>
  </si>
  <si>
    <t xml:space="preserve">   Uplate zaostalih obveza od por.na promet visokotar.proizvoda</t>
  </si>
  <si>
    <t xml:space="preserve">   Uplate zaost.obveza od nakn.Za puteve iz cijene naft.derivata</t>
  </si>
  <si>
    <t>VI KAPITALNI PRIMICI</t>
  </si>
  <si>
    <t xml:space="preserve">   Kapitalni primici od prodaje stalnih sredstava</t>
  </si>
  <si>
    <t>1.Kapitalni primici od prodaje stalnih sredstava</t>
  </si>
  <si>
    <t xml:space="preserve">   Porez na imovinu</t>
  </si>
  <si>
    <t xml:space="preserve">   Porezi na plaće (zaostale uplate poreza)</t>
  </si>
  <si>
    <t xml:space="preserve">2.Naknade i pristojbe i prihodi od pružanja javnih usluga </t>
  </si>
  <si>
    <t xml:space="preserve">   Naknade za korištenje, zaštitu i unapređenje šuma 
   utvrđene županijskim propisima</t>
  </si>
  <si>
    <t xml:space="preserve">   Naknade i pristojbe za veterinarske i sanitarne preglede 
   životinja i biljaka</t>
  </si>
  <si>
    <t>UKUPNO PRIHODI, PRIMICI I FINANCIRANJE</t>
  </si>
  <si>
    <t xml:space="preserve">       1.1.1.  Porezi na dobit pojedinaca i poduzeća</t>
  </si>
  <si>
    <t xml:space="preserve">       1.1.2.  Porez na plaću i radnu snagu (zaost.obveze)</t>
  </si>
  <si>
    <t xml:space="preserve">       1.1.3.  Porez na imovinu</t>
  </si>
  <si>
    <t xml:space="preserve">       1.1.4.  Domaći porezi na dobra i usluge (zaost.uplate)</t>
  </si>
  <si>
    <t xml:space="preserve">       1.1.5.  Porez na dohodak</t>
  </si>
  <si>
    <t xml:space="preserve">       1.1.6.  Prihodi od neizravnih poreza</t>
  </si>
  <si>
    <t xml:space="preserve">       1.1.7.  Ostali porezi</t>
  </si>
  <si>
    <t>1.2.  NEPOREZNI PRIHODI</t>
  </si>
  <si>
    <t>4. PRIMICI OD PRODAJE NEFINANCIJSKE IMOVINE</t>
  </si>
  <si>
    <t>5. IZDACI ZA NABAVKU NEFINANCIJSKE IMOVINE</t>
  </si>
  <si>
    <t>3. TEKUĆA BILANCA (1-2)</t>
  </si>
  <si>
    <t>6. NETO NABAVKA NEFINANCIJSKE IMOVINE (4-5)</t>
  </si>
  <si>
    <t>1.1.  PRIHODI OD POREZA (1.1.1.+...+1.1.7.)</t>
  </si>
  <si>
    <t>8. PRIMICI OD FINANCIJSKE IMOVINE I ZADUŽIVANJA</t>
  </si>
  <si>
    <t>9. IZDACI ZA NABAVKU FINANCIJSKE IMOVINE I 
    OTPLATE DUGOVA</t>
  </si>
  <si>
    <t>1.5.  PRIHODI PO OSNOVI ZAOSTALIH OBVEZA</t>
  </si>
  <si>
    <t>1. PRORAČUNSKI PRIHODI (1.1.+1.2.+1.3.+1.4.+1.5.)</t>
  </si>
  <si>
    <t xml:space="preserve">       9.1.  Izdaci za otplate dugova</t>
  </si>
  <si>
    <t>10. NETO FINANCIRANJE (8-9)</t>
  </si>
  <si>
    <t>11. UKUPAN FINANCIJSKI REZULTAT (7+10)</t>
  </si>
  <si>
    <t>12. POKRIĆE OSTVARENOG DEFICITA (12=11)</t>
  </si>
  <si>
    <t xml:space="preserve">      17010001 Ministarstvo zdravstva, rada i socijalne politike - 
      Civilne žrtve rata</t>
  </si>
  <si>
    <t xml:space="preserve">      99999999 Riznica ŽP - Proračunska potpora</t>
  </si>
  <si>
    <t>7. UKUPAN SUFICIT/DEFICIT (3+6)</t>
  </si>
  <si>
    <t>UKUPNO POREZNI I NEPOREZNI PRIHODI (I+II)</t>
  </si>
  <si>
    <t>UKUPNO PRIHODI (I+II+III+IV+V)</t>
  </si>
  <si>
    <t xml:space="preserve">   Naknade za korištenje poljopr.zemljišta u nepoljopr.svrhe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</si>
  <si>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</si>
  <si>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</si>
  <si>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</si>
  <si>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</si>
  <si>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Ministarstvo unutarnjih poslova</t>
  </si>
  <si>
    <t>Proračunski
korisnik</t>
  </si>
  <si>
    <t>Ministarstvo prosvjete, znanosti, kulture i športa - Srednja škola Pere Zečevića Odžak</t>
  </si>
  <si>
    <t>Ministarstvo prosvjete, znanosti, kulture i športa - Školski centar fra Martina Nedića Orašje</t>
  </si>
  <si>
    <t>Ministarstvo prosvjete, znanosti, kulture i športa - Srednja strukovna škola Orašje</t>
  </si>
  <si>
    <t>Ministarstvo prosvjete, znanosti, kulture i športa - Osnovna škola Orašje</t>
  </si>
  <si>
    <t>Ministarstvo prosvjete, znanosti, kulture i športa - Osnovna škola Vladimira Nazora Odžak</t>
  </si>
  <si>
    <t>Ministarstvo prosvjete, znanosti, kulture i športa - Osnovna škola Ruđera Boškovića Donja Mahala</t>
  </si>
  <si>
    <t>Ministarstvo prosvjete, znanosti, kulture i športa - Osnovna škola fra Ilije Starčevića Tolisa</t>
  </si>
  <si>
    <t>Ministarstvo prosvjete, znanosti, kulture i športa - Osnovna škola Stjepana Radića Oštra Luka-Bok</t>
  </si>
  <si>
    <t>Ministarstvo prosvjete, znanosti, kulture i športa - Osnovna škola A.G.Matoša Vidovice</t>
  </si>
  <si>
    <t>Ministarstvo prosvjete, znanosti, kulture i športa - Osnovna škola Braće Radića Domaljevac</t>
  </si>
  <si>
    <t>Bruto plaće
611100</t>
  </si>
  <si>
    <t>Nakn.trošk.zaposlenih
611200</t>
  </si>
  <si>
    <t xml:space="preserve">Tekući grantovi
614000 </t>
  </si>
  <si>
    <t>Kapitalni grantovi
615000</t>
  </si>
  <si>
    <t>Izdaci za kamate
616000</t>
  </si>
  <si>
    <t>Otplate dugova
823000</t>
  </si>
  <si>
    <t>UKUPNO</t>
  </si>
  <si>
    <t>NAZIV</t>
  </si>
  <si>
    <t>Dopr.posl.
612000</t>
  </si>
  <si>
    <t>Mat.trošk.
613000</t>
  </si>
  <si>
    <t>Nab.staln.
sredstava
821000</t>
  </si>
  <si>
    <t>UKUPNO:</t>
  </si>
  <si>
    <t>Tekuća pričuva</t>
  </si>
  <si>
    <t>Proračun</t>
  </si>
  <si>
    <t>Izvor financiranja</t>
  </si>
  <si>
    <t>3=4+5+6</t>
  </si>
  <si>
    <t>1. Primljeni tekući grantovi od inozemnih vlada i 
   međunarodnih organizacija</t>
  </si>
  <si>
    <t xml:space="preserve">   Primljeni tekući grantovi od inoz.vlada i međ.organizacija</t>
  </si>
  <si>
    <t xml:space="preserve">   Primljeni tekući grantovi od međunarodnih organizacija</t>
  </si>
  <si>
    <t>2. Primljeni tekući grantovi od ostalih razina vlasti</t>
  </si>
  <si>
    <t xml:space="preserve">   Primljeni tekući grantovi od ostalih razina vlasti i fondova</t>
  </si>
  <si>
    <t xml:space="preserve">   Primljeni tekući grantovi od ostalih razina vlasti</t>
  </si>
  <si>
    <t xml:space="preserve">   Primljeni tekući grantovi od FBiH</t>
  </si>
  <si>
    <t xml:space="preserve">   Primljeni namjenski grantovi od drugih razina vlasti</t>
  </si>
  <si>
    <t>IV KAPITALNI GRANTOVI</t>
  </si>
  <si>
    <t>1. Primljeni kapitalni grantovi od inozemnih vlada i 
   međunarodnih organizacija</t>
  </si>
  <si>
    <t xml:space="preserve">   Primljeni kapitalni grantovi od inozemnih vlada i 
   međunarodnih organizacija</t>
  </si>
  <si>
    <t xml:space="preserve">   Primljeni kapitalni grantovi od inozemnih vlada</t>
  </si>
  <si>
    <t>2. Kapitalni grantovi od ostalih razina vlasti</t>
  </si>
  <si>
    <t xml:space="preserve">   Kapitalni grantovi od ostalih razina vlasti i fondova</t>
  </si>
  <si>
    <t xml:space="preserve">   Primljeni kapitalni grantovi od Federacije</t>
  </si>
  <si>
    <t>UKUPNO PRIHODI, TEKUĆI I KAPITALNI GRANTOVI I PRIMICI:</t>
  </si>
  <si>
    <t>Rashodi i izdaci</t>
  </si>
  <si>
    <t>Pokriće deficita</t>
  </si>
  <si>
    <t>III TEKUĆI GRANTOVI (GRANTOVI I DONACIJE)</t>
  </si>
  <si>
    <t>1.3.  TEKUĆI GRANTOVI (GRANTOVI I DONACIJE)</t>
  </si>
  <si>
    <t>1.4.  KAPITALNI GRANTOVI</t>
  </si>
  <si>
    <t>Funk. kod</t>
  </si>
  <si>
    <t>Opis</t>
  </si>
  <si>
    <t>011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</si>
  <si>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</si>
  <si>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</si>
  <si>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</si>
  <si>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</si>
  <si>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</si>
  <si>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</si>
  <si>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</si>
  <si>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</si>
  <si>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</si>
  <si>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</si>
  <si>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</si>
  <si>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</si>
  <si>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</si>
  <si>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021</t>
  </si>
  <si>
    <t>022</t>
  </si>
  <si>
    <t>023</t>
  </si>
  <si>
    <t>024</t>
  </si>
  <si>
    <t>025</t>
  </si>
  <si>
    <t>031</t>
  </si>
  <si>
    <t>Policijske usluge</t>
  </si>
  <si>
    <t>032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</si>
  <si>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</si>
  <si>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</si>
  <si>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</si>
  <si>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</si>
  <si>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</si>
  <si>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</si>
  <si>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</si>
  <si>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</si>
  <si>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</si>
  <si>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</si>
  <si>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</si>
  <si>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</si>
  <si>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</si>
  <si>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</si>
  <si>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</si>
  <si>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</si>
  <si>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</si>
  <si>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</si>
  <si>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</si>
  <si>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</si>
  <si>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</si>
  <si>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</si>
  <si>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</si>
  <si>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</si>
  <si>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</si>
  <si>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</si>
  <si>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</si>
  <si>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</si>
  <si>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</si>
  <si>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</si>
  <si>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</si>
  <si>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</si>
  <si>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</si>
  <si>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</si>
  <si>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</si>
  <si>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055</t>
  </si>
  <si>
    <t>056</t>
  </si>
  <si>
    <t>Zaštita životne sredine n. k.</t>
  </si>
  <si>
    <t>Stambeni i zajednički poslovi    (42+….+47)</t>
  </si>
  <si>
    <t>061</t>
  </si>
  <si>
    <t>Stambeni razvoj</t>
  </si>
  <si>
    <t>062</t>
  </si>
  <si>
    <t>Razvoj zajednice</t>
  </si>
  <si>
    <t>063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</si>
  <si>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</si>
  <si>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</si>
  <si>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</si>
  <si>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</si>
  <si>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</si>
  <si>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</si>
  <si>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</si>
  <si>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</si>
  <si>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</si>
  <si>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</si>
  <si>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</si>
  <si>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 xml:space="preserve"> Grant za Udr.roditelja djece s pos.potrebama 
 Angelus Domaljevac</t>
  </si>
  <si>
    <t xml:space="preserve"> Nabavka stalnih sredstava u obliku prava</t>
  </si>
  <si>
    <t xml:space="preserve">   Porez na ukupan prihod fizičkih osoba</t>
  </si>
  <si>
    <t xml:space="preserve">   Porez na promet proizvoda (niža stopa)</t>
  </si>
  <si>
    <r>
      <t xml:space="preserve">      99999999 Riznica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</si>
  <si>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Posebna vodna naknada za vađenje materijala iz vodotoka</t>
  </si>
  <si>
    <r>
      <t xml:space="preserve">      23010001 Uprava za civilnu zaštitu </t>
    </r>
    <r>
      <rPr>
        <b/>
        <sz val="10"/>
        <color indexed="8"/>
        <rFont val="Calibri"/>
        <family val="2"/>
        <charset val="238"/>
      </rPr>
      <t>(razgraničenja)</t>
    </r>
  </si>
  <si>
    <t xml:space="preserve">   Ostali povrati</t>
  </si>
  <si>
    <t xml:space="preserve">      27010001 Kant.tužiteljstvo - IPA</t>
  </si>
  <si>
    <t>2. PRORAČUNSKI RASHODI (2.1.+2.2.)</t>
  </si>
  <si>
    <t>2.1.  Rashodi - Tekuća pričuva</t>
  </si>
  <si>
    <t>2.2.  Plaće i naknade troškova zaposlenih</t>
  </si>
  <si>
    <t>2.3.  Doprinosi poslodavca i ostali doprinosi</t>
  </si>
  <si>
    <t>2.4.  Izdaci za materijal, sitan inventar i usluge</t>
  </si>
  <si>
    <t>2.5.  Tekući grantovi i drugi tekući rashodi</t>
  </si>
  <si>
    <t>2.6.  Kapitalni grantovi</t>
  </si>
  <si>
    <t>2.7.  Izdaci za kamate</t>
  </si>
  <si>
    <t xml:space="preserve">       5.1.  Izdaci za nabavku stalnih sredstava</t>
  </si>
  <si>
    <t>UKUPNO POKRIĆE DEFICITA</t>
  </si>
  <si>
    <t>UKUPNO RASHODI I IZDACI</t>
  </si>
  <si>
    <t xml:space="preserve">   Naknada za postavljanje reklamnih panoa</t>
  </si>
  <si>
    <t xml:space="preserve">   Prihodi od mjenice</t>
  </si>
  <si>
    <t xml:space="preserve">      16010001 Ministarstvo financija - Refundacija kamata</t>
  </si>
  <si>
    <t xml:space="preserve">   Primljeni kapitalni grantovi od općina</t>
  </si>
  <si>
    <t xml:space="preserve">      11010001 Vlada ŽP - Ured za Hrvate izvan RH</t>
  </si>
  <si>
    <r>
      <t xml:space="preserve">   Prihodi od iznajmljivanja zemljišta </t>
    </r>
    <r>
      <rPr>
        <b/>
        <sz val="10"/>
        <color indexed="8"/>
        <rFont val="Calibri"/>
        <family val="2"/>
        <charset val="238"/>
      </rPr>
      <t>(razgraničenja)</t>
    </r>
  </si>
  <si>
    <t>Minist.prosv., znanosti, kulture i športa - Osnovna škola fra Ilije Starčevića Tolisa</t>
  </si>
  <si>
    <t xml:space="preserve"> Naknade troškova zaposlenih - volonteri ()</t>
  </si>
  <si>
    <t xml:space="preserve"> Ugovorene i druge posebne usluge-volonteri ()</t>
  </si>
  <si>
    <t xml:space="preserve">   Primici od prodaje zemljišta</t>
  </si>
  <si>
    <t xml:space="preserve">   Primici od prodaje prometnih vozila</t>
  </si>
  <si>
    <t xml:space="preserve"> Potpora riznici</t>
  </si>
  <si>
    <t xml:space="preserve"> Grantovi neprofitnim organizacijama i udrugama 
 građana</t>
  </si>
  <si>
    <t>Namjenski prihodi</t>
  </si>
  <si>
    <t>Grantovi i donacije</t>
  </si>
  <si>
    <t>Minist.prosv., znan., kult.i šp.- Osnovna škola Stjepana Radića Oštra Luka-Bok</t>
  </si>
  <si>
    <t>Minist.prosvj., znanosti, kulture i športa - Osnovna škola A.G.Matoša Vidovice</t>
  </si>
  <si>
    <t>Minist.prosv., znan., kulture i športa - Osnovna škola Braće Radića Domaljevac</t>
  </si>
  <si>
    <t xml:space="preserve">   Primljeni tekući grantovi od inozemnih vlada</t>
  </si>
  <si>
    <t xml:space="preserve">   Primljeni kapitalni grantovi od Države</t>
  </si>
  <si>
    <t>URED ZA RAZVOJ I EUROPSKE INTEGRACIJE ŽUPANIJE POSAVSKE</t>
  </si>
  <si>
    <t xml:space="preserve"> Ugovorene i druge posebne usluge-prostorni plan</t>
  </si>
  <si>
    <t xml:space="preserve"> Ugovorene i druge posebne usluge-Nerda</t>
  </si>
  <si>
    <t xml:space="preserve"> o/č Izdaci za tekuće održavanje</t>
  </si>
  <si>
    <t xml:space="preserve"> o/č Tekuće održavanje cesta</t>
  </si>
  <si>
    <t xml:space="preserve"> o/č Izdaci osiguranja, bank. usluga i usluga p.p.</t>
  </si>
  <si>
    <t xml:space="preserve"> o/č Izdaci za negativne tečajne razlike</t>
  </si>
  <si>
    <t xml:space="preserve"> o/č Ugovorene i druge posebne usluge</t>
  </si>
  <si>
    <t xml:space="preserve"> o/č Agencija za državnu službu</t>
  </si>
  <si>
    <t xml:space="preserve"> o/č Potpora riznici</t>
  </si>
  <si>
    <t xml:space="preserve"> o/č Vozački ispiti-vlastiti prihodi</t>
  </si>
  <si>
    <t xml:space="preserve"> o/č Ugovorene i druge posebne usluge-prostorni plan</t>
  </si>
  <si>
    <t xml:space="preserve"> o/č Ugovorene i druge posebne usluge-Nerda</t>
  </si>
  <si>
    <t xml:space="preserve"> o/č Grant za sanaciju šteta uzrokovanih poplavom</t>
  </si>
  <si>
    <t xml:space="preserve"> o/č Grant za Sveučilište u Mostaru</t>
  </si>
  <si>
    <t xml:space="preserve"> o/č Grantovi nižim razinama vlasti</t>
  </si>
  <si>
    <t xml:space="preserve"> o/č Transfer za zdravstvene institucije i centre za soc.rad</t>
  </si>
  <si>
    <t xml:space="preserve"> o/č Grant za zaštitu okoliša</t>
  </si>
  <si>
    <t xml:space="preserve"> o/č Grant za razvoj turizma</t>
  </si>
  <si>
    <t xml:space="preserve"> o/č Grantovi za šumarstvo</t>
  </si>
  <si>
    <t xml:space="preserve"> o/č Grantovi za financiranje višeg i visokog obrazovanja i 
       Zavoda za školstvo</t>
  </si>
  <si>
    <t xml:space="preserve"> o/č Grantovi za šport i kulturu</t>
  </si>
  <si>
    <t xml:space="preserve"> o/č Transfer za sufinanciranje prijevoza učenika</t>
  </si>
  <si>
    <t xml:space="preserve"> o/č Grant za sufinanciranje nabavke udžbenika učenicima </t>
  </si>
  <si>
    <t xml:space="preserve"> o/č Grantovi za povratak raseljenih osoba</t>
  </si>
  <si>
    <t xml:space="preserve"> o/č Grantovi za zdravstvene i socijalne potrebe</t>
  </si>
  <si>
    <t xml:space="preserve"> o/č Isplate stipendija</t>
  </si>
  <si>
    <t xml:space="preserve"> o/č Grant za sufinanciranje osn.i srednjeg obrazovanja djece s 
       posebnim potrebama</t>
  </si>
  <si>
    <t xml:space="preserve"> o/č Grantovi za branitelje i stradalnike dom. rata</t>
  </si>
  <si>
    <t xml:space="preserve"> o/č Grant za zaštitu od prirodnih i drugih nesreća</t>
  </si>
  <si>
    <t xml:space="preserve"> o/č Grantovi političkim strankama</t>
  </si>
  <si>
    <t xml:space="preserve"> o/č Grantovi neprofitnim organizacijama i udrugama građana</t>
  </si>
  <si>
    <t xml:space="preserve"> o/č Grant za Crveni križ Županije Posavske</t>
  </si>
  <si>
    <t xml:space="preserve"> o/č Grant za Kuću nade Odžak</t>
  </si>
  <si>
    <t xml:space="preserve"> o/č Grant za Udrugu roditelja djece s posebnim potrebama 
      Angelus Domaljevac</t>
  </si>
  <si>
    <t xml:space="preserve"> o/č Grant za Gospodarsku komoru ŽP</t>
  </si>
  <si>
    <t xml:space="preserve"> o/č Grantovi za informiranje</t>
  </si>
  <si>
    <t xml:space="preserve"> o/č Grantovi za financiranje vjerskih zajednica</t>
  </si>
  <si>
    <t xml:space="preserve"> o/č Grantovi za poljoprivredu</t>
  </si>
  <si>
    <t xml:space="preserve"> o/č Grantovi za vodoprivredu</t>
  </si>
  <si>
    <t xml:space="preserve"> o/č Grant za uređenje poljoprivrednog zemljišta</t>
  </si>
  <si>
    <t xml:space="preserve"> o/č Ostali grantovi-povrat i drugo</t>
  </si>
  <si>
    <t xml:space="preserve"> o/č Ostali grantovi-izvršenje sudskih presuda i rješenja o 
      izvršenju</t>
  </si>
  <si>
    <t xml:space="preserve"> Tekući grantovi drugim razinama vlasti i fondovima</t>
  </si>
  <si>
    <t xml:space="preserve"> Tekući grantovi pojedincima</t>
  </si>
  <si>
    <t xml:space="preserve"> Tekući grantovi neprofitnim organizacijama</t>
  </si>
  <si>
    <t xml:space="preserve"> Subvencije privatnim poduzećima i poduzetnicima</t>
  </si>
  <si>
    <t xml:space="preserve"> Drugi tekući rashodi</t>
  </si>
  <si>
    <t>PRORAČUN za 2018.</t>
  </si>
  <si>
    <t>Ekon. 
kod</t>
  </si>
  <si>
    <t xml:space="preserve"> Ostali grantovi-izvršenje sudskih presuda i rješenja
 o izvršenju</t>
  </si>
  <si>
    <t xml:space="preserve"> Transfer za zdravstvene institucije i centre za
 soc.rad</t>
  </si>
  <si>
    <t>43 (43)</t>
  </si>
  <si>
    <t>28 (28)</t>
  </si>
  <si>
    <t>Otplate domaćeg pozajmljivanja-Austrija</t>
  </si>
  <si>
    <t>Otplate domaćeg pozajmljivanja-Koreja</t>
  </si>
  <si>
    <t xml:space="preserve"> Otplate domaćeg pozajmljivanja - Austrija</t>
  </si>
  <si>
    <t xml:space="preserve"> Otplate domaćeg pozajmljivanja - Koreja</t>
  </si>
  <si>
    <t xml:space="preserve">      11010001 Vlada ŽP - Fond za zaštitu okoliša Federacije BiH</t>
  </si>
  <si>
    <t xml:space="preserve">   Grantovi od izvanproračunskih fondova</t>
  </si>
  <si>
    <t xml:space="preserve"> Grant za sufinanciranje profesionalne vatrogasne
 postrojbe</t>
  </si>
  <si>
    <t xml:space="preserve"> o/č Grant za sufinanciranje profesionalne vatrogasne postrojbe</t>
  </si>
  <si>
    <t>Ured za razvoj i europske integracije Županije Posavske</t>
  </si>
  <si>
    <t>54 (61)</t>
  </si>
  <si>
    <t xml:space="preserve"> Naknade troškova zaposlenih - volonteri (1) (0)</t>
  </si>
  <si>
    <t xml:space="preserve"> Ugovorene i druge posebne usluge-volonteri (1) (0)</t>
  </si>
  <si>
    <t xml:space="preserve"> Naknade troškova zaposlenih - volonteri (2) (0)</t>
  </si>
  <si>
    <t xml:space="preserve"> Ugovorene i druge posebne usluge-volonteri (2) (0)</t>
  </si>
  <si>
    <t>Javni red i sihurnost       (18+….+23)</t>
  </si>
  <si>
    <t xml:space="preserve">Usluge protupožarne zaštite </t>
  </si>
  <si>
    <t xml:space="preserve">   Prihodi od prodaje stanova koji su u vlasn.nadležne razine vlasti</t>
  </si>
  <si>
    <t xml:space="preserve">   Prihodi od zakupa javnog vodnog dobra na površ.vodama I kateg.</t>
  </si>
  <si>
    <t xml:space="preserve">   Ostali prih.za korišt., zaštitu i unapređ.šuma po žup.propisima</t>
  </si>
  <si>
    <t xml:space="preserve">     19010001 Min.poljopr., vodoprivrede i šumarstva - DR.SHARE</t>
  </si>
  <si>
    <t xml:space="preserve">   Primljeni namj.grantovi za obrazov.- SSŠ Orašje - Udruga Nerda</t>
  </si>
  <si>
    <t xml:space="preserve">      20020002 Sred.škola P.Zečevića Odžak-Ured za Hrvate izvan RH</t>
  </si>
  <si>
    <t xml:space="preserve">      20030002 Osn.škola V.Nazora Odžak - Ured za Hrvate izvan RH</t>
  </si>
  <si>
    <t>INDEKS
(4/3)</t>
  </si>
  <si>
    <t xml:space="preserve">   Posebna naknada za zaštitu od prir.i drugih nesreća gdje 
   je osnovica sumarni iznos neto prim.po osnovi dr.samostalne 
   djelatnosti i povremenog samostalnog rada</t>
  </si>
  <si>
    <t xml:space="preserve">   Posebna vodna naknada za korištenje površ..i podzemnih 
   voda za industrijske procese, uključujući i termoelektrane</t>
  </si>
  <si>
    <t xml:space="preserve">   Poseb.vodna naknada za korištenje površ.i podzem.voda za
   flaš.vode i min.vode za uzgoj ribe u ribnj.za navod.i dr.namj.</t>
  </si>
  <si>
    <t xml:space="preserve">   Posebna naknada za zaštitu od prirodnih i drugih nesreća 
   gdje je osnovica sumarni iznos neto plaće za isplatu</t>
  </si>
  <si>
    <t xml:space="preserve">   Posebna vodna naknada za korištenje vode za proizvodnju 
   električne energije</t>
  </si>
  <si>
    <t xml:space="preserve">   Naknade i pristojbe po Fed.zakonima i dr.propisima</t>
  </si>
  <si>
    <r>
      <t xml:space="preserve">      19010001 Minist.poljopr., vodoprivrede i šumarstva </t>
    </r>
    <r>
      <rPr>
        <b/>
        <sz val="10"/>
        <color indexed="8"/>
        <rFont val="Calibri"/>
        <family val="2"/>
        <charset val="238"/>
      </rPr>
      <t>(razgr.)</t>
    </r>
  </si>
  <si>
    <r>
      <t xml:space="preserve">   Nakn.u postupku promj.namjene šum.zemljišta (krčenje) </t>
    </r>
    <r>
      <rPr>
        <b/>
        <sz val="10"/>
        <color indexed="8"/>
        <rFont val="Calibri"/>
        <family val="2"/>
        <charset val="238"/>
      </rPr>
      <t>(razgr.)</t>
    </r>
  </si>
  <si>
    <t xml:space="preserve"> Grant za Obrtničku komoru ŽP</t>
  </si>
  <si>
    <t xml:space="preserve"> o/č Grant za Obrtničku komoru ŽP</t>
  </si>
  <si>
    <t xml:space="preserve"> Grant za sufinanc.nabavke udžbenika učenicima</t>
  </si>
  <si>
    <t xml:space="preserve"> o/č Grant za Udrugu osoba s posebnim potrebama Put u  
      život Orašje</t>
  </si>
  <si>
    <t xml:space="preserve"> Grant za Udr.osoba s posebnim potrebama Put
 u život Orašje</t>
  </si>
  <si>
    <t xml:space="preserve">   Grant od Federalnog zavoda za zapošljavanje - osnovne škole</t>
  </si>
  <si>
    <t xml:space="preserve">   Grant od Federalnog zavoda za zapošljavanje-Min.pravosuđa</t>
  </si>
  <si>
    <t>942 (958)</t>
  </si>
  <si>
    <t xml:space="preserve"> Grant za razvoj poduzetništva, obrta i zadruga</t>
  </si>
  <si>
    <t xml:space="preserve"> o/č Grant za razvoj poduzetništva, obrta i zadruga</t>
  </si>
  <si>
    <t>Povećanje/ smanjenje Proračuna za 2018.godinu</t>
  </si>
  <si>
    <t>Povećanje/ smanjenje Proračuna za 2018.</t>
  </si>
  <si>
    <t xml:space="preserve">   Porez na temelju autorskih prava, patenata i tehn.unapređenja</t>
  </si>
  <si>
    <t xml:space="preserve">   Prihodi od neizravnih poreza na ime financ.autocesta u FBiH</t>
  </si>
  <si>
    <t xml:space="preserve">   Prihodi od zakupa korištenja sportsko-gospodarskih lovišta</t>
  </si>
  <si>
    <t xml:space="preserve">   Federalna naknada za uvjerenje o veterin.-zdravstvenom 
   stanju životinja iz uvoza</t>
  </si>
  <si>
    <t xml:space="preserve">   Povrati naknada troškova zaposlenih</t>
  </si>
  <si>
    <t xml:space="preserve">      20020004 Sred.struk.škola Orašje-Ured za Hrvate izvan RH</t>
  </si>
  <si>
    <t xml:space="preserve">      20030001 Osn.škola Orašje - Ured za Hrvate izvan RH</t>
  </si>
  <si>
    <t xml:space="preserve">      20030007 Osn.šk.B.Radića Domaljevac- Ured za Hrv. izvan RH</t>
  </si>
  <si>
    <t xml:space="preserve">      20020002 Srednja škola Pere Zečevića Odžak - Federalno 
      ministarstvo obrazovanja i nauke</t>
  </si>
  <si>
    <t xml:space="preserve">   Kapitalni grantovi od nevladinih izvora</t>
  </si>
  <si>
    <t xml:space="preserve">   Kapitalni grantovi od poduzeća</t>
  </si>
  <si>
    <t xml:space="preserve">      20030002 Osnovna škola V.Nazora Odžak - BH Telecom d.d.</t>
  </si>
  <si>
    <t xml:space="preserve">      20030003 Osn.škola R.Boškovića D.Mahala - BH Telecom d.d.</t>
  </si>
  <si>
    <t xml:space="preserve">      14020003 Općinski sud Orašje</t>
  </si>
  <si>
    <t>Povećanje/ smanjenje PRORAČUNA za 2018.</t>
  </si>
  <si>
    <t>54 (54)</t>
  </si>
  <si>
    <r>
      <t xml:space="preserve">44 (45) </t>
    </r>
    <r>
      <rPr>
        <b/>
        <i/>
        <sz val="10"/>
        <rFont val="Arial"/>
        <family val="2"/>
        <charset val="238"/>
      </rPr>
      <t>(59)</t>
    </r>
  </si>
  <si>
    <t>107 (110)</t>
  </si>
  <si>
    <t>31 (31)</t>
  </si>
  <si>
    <t>48 (49)</t>
  </si>
  <si>
    <t>20 (20)</t>
  </si>
  <si>
    <t>Funkcijska klasifikacija rashoda i izdataka Proračuna Županije Posavske za 2018. godinu</t>
  </si>
  <si>
    <t>Izdaci za nabavku stalnih sredstava za 2018.g.(po pror.korisn.i izv.financiranja)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</si>
  <si>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</si>
  <si>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</si>
  <si>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</si>
  <si>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</si>
  <si>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</si>
  <si>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</si>
  <si>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</si>
  <si>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</si>
  <si>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</si>
  <si>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</si>
  <si>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</si>
  <si>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</si>
  <si>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</si>
  <si>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</si>
  <si>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</si>
  <si>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</si>
  <si>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</si>
  <si>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</si>
  <si>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</si>
  <si>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</si>
  <si>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</si>
  <si>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</si>
  <si>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</si>
  <si>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</si>
  <si>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</si>
  <si>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</si>
  <si>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</si>
  <si>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</si>
  <si>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</si>
  <si>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</si>
  <si>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</si>
  <si>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</si>
  <si>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</si>
  <si>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</si>
  <si>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</si>
  <si>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</si>
  <si>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</si>
  <si>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</si>
  <si>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</si>
  <si>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Županije Posavske za 2018. godinu</t>
  </si>
  <si>
    <t>FUNKCIJSKA KLASIFIKACIJA RASHODA I IZDATAKA 
IZMJENA I DOPUNA PRORAČUNA ŽUPANIJE POSAVSKE ZA 2018.GODINU</t>
  </si>
  <si>
    <t>IZDACI ZA NABAVKU STALNIH SREDSTAVA ŽUPANIJE POSAVSKE ZA 2018. GODINU (po proračunskim korisnicima i izvorima financiranja)</t>
  </si>
  <si>
    <t xml:space="preserve"> Naknade troškova zaposlenih - volonteri (54) (41)</t>
  </si>
  <si>
    <t xml:space="preserve"> Ugovorene i dr. posebne usluge-volonteri (54) (41)</t>
  </si>
  <si>
    <t>51 (53)</t>
  </si>
  <si>
    <t xml:space="preserve">     15010001 Min.gospod.i prost.uređenja-Prostorni plan</t>
  </si>
  <si>
    <t xml:space="preserve">      18010001 Minist.prometa, veza, turizma i zaštite okoliša - 
      Fed.ministarstvo raseljenih osoba i izbjeglica</t>
  </si>
  <si>
    <t xml:space="preserve">      18010001 Ministarstvo prometa, veza, turizma i zašt.okoliša 
      - GSM licence</t>
  </si>
  <si>
    <t>Blaž Župarić</t>
  </si>
  <si>
    <t xml:space="preserve">      20010001 Ministarstvo prosvjete, znanosti, kulture i športa - 
      Nabavka besplatnih udžbenika</t>
  </si>
  <si>
    <t>Bosna i Hercegovina
Federacija Bosne i Hercegovine
Županija Posavska
S K U P Š T I N A</t>
  </si>
  <si>
    <t>Bosnia and Herzegovina
Federation of Bosnia and Herzegovina
Posavina County
THE ASSEMBLY</t>
  </si>
  <si>
    <t xml:space="preserve">PRORAČUN za 2018./Izmjene i dopune </t>
  </si>
  <si>
    <t>Izvršenje PRORAČUNA za 2018.</t>
  </si>
  <si>
    <t>INDEKS 8/7</t>
  </si>
  <si>
    <t>INDEKS 5/3</t>
  </si>
  <si>
    <t xml:space="preserve">Povećanje/ smanjenje PRORAČUNA za 2018. </t>
  </si>
  <si>
    <t>PRORAČUN za 2018./Izmjene i dopune</t>
  </si>
  <si>
    <t>INDEKS
5/3</t>
  </si>
  <si>
    <t>Izvršenje PRORAČUNA za 
2018.godinu</t>
  </si>
  <si>
    <t>PRORAČUN za 
2018.godinu/ Izmjene i dopune</t>
  </si>
  <si>
    <t>TABLIČNI PREGLED</t>
  </si>
  <si>
    <r>
      <t>IZVJEŠĆE O IZVRŠENJU PRORAČUNA 
ŽUPANIJE POSAVSKE</t>
    </r>
    <r>
      <rPr>
        <b/>
        <sz val="10"/>
        <rFont val="Arial"/>
        <family val="2"/>
      </rPr>
      <t xml:space="preserve">
</t>
    </r>
    <r>
      <rPr>
        <b/>
        <sz val="14"/>
        <rFont val="Arial"/>
        <family val="2"/>
      </rPr>
      <t>za 2018. godinu</t>
    </r>
  </si>
  <si>
    <t>Domaljevac, ožujak 2019.godine</t>
  </si>
  <si>
    <t>Izvršenje Proračuna ŽP za 2018. godinu (po korisnicima i ekonom.klasifikacijama 
izdataka)</t>
  </si>
  <si>
    <t>IZVJEŠĆE O IZVRŠENJU PRORAČUNA</t>
  </si>
  <si>
    <t>IZVRŠENJE PRORAČUNA ŽUPANIJE POSAVSKE ZA 2018. GODINU (po korisnicima i ekonomskim klasifikacijama izdataka)</t>
  </si>
  <si>
    <t>PRORAČUN za 2018./Izmjene i dopune/ Povećanje/ smanjenje</t>
  </si>
  <si>
    <t>Izvršenje PRORAČUNA za 2018. godinu</t>
  </si>
  <si>
    <t xml:space="preserve">Broj: </t>
  </si>
  <si>
    <t xml:space="preserve">Domaljevac, </t>
  </si>
  <si>
    <t xml:space="preserve">   Porez na dobit od poljoprivrednih djelatnosti (zaostale uplate)</t>
  </si>
  <si>
    <t xml:space="preserve">   Sredstva za jednostavnu biološku reprodukciju šuma (zaost.obv.)</t>
  </si>
  <si>
    <t xml:space="preserve">   Primljeni tekući grantovi od gradova - Vlada ŽP</t>
  </si>
  <si>
    <t xml:space="preserve">   Primljeni kapitalni grantovi od županija</t>
  </si>
  <si>
    <t xml:space="preserve">      20020002 Srednja škola Pere Zečevića Odžak - Ministarstvo 
      poljoprivrede, vodoprivrede i šumarstva ŽP</t>
  </si>
  <si>
    <t xml:space="preserve">      20020004 Srednja strukovna škola Orašje - Ministarstvo 
      poljoprivrede, vodoprivrede i šumarstva ŽP</t>
  </si>
  <si>
    <t xml:space="preserve">      20020004 Srednja strukovna škola Orašje - Federalno 
      ministarstvo obrazovanja i nauke (razgr.)</t>
  </si>
  <si>
    <t xml:space="preserve">                                                                                                                                                 </t>
  </si>
  <si>
    <r>
      <t xml:space="preserve">43 (44) </t>
    </r>
    <r>
      <rPr>
        <b/>
        <i/>
        <sz val="10"/>
        <rFont val="Arial"/>
        <family val="2"/>
        <charset val="238"/>
      </rPr>
      <t>(58)</t>
    </r>
  </si>
  <si>
    <t>53 (60)</t>
  </si>
  <si>
    <t>51 (52)</t>
  </si>
  <si>
    <t>109 (113)</t>
  </si>
  <si>
    <t>30 (30)</t>
  </si>
  <si>
    <t>42 (43)</t>
  </si>
  <si>
    <t>50 (50)</t>
  </si>
  <si>
    <t>21 (21)</t>
  </si>
  <si>
    <t>29 (29)</t>
  </si>
  <si>
    <t xml:space="preserve">     Na temelju članka 96. Zakona o proračunima u Federaciji Bosne i Hercegovine ("Službene novine Federacije BiH", broj: 102/13, 9/14, 13/14, 8/15, 91/15, 102/15, 104/16, 5/18 i 11/19), Skupština Županije Posavske na ____________________sjednici održanoj dana _____________. godine usvaja</t>
  </si>
  <si>
    <t xml:space="preserve">      18010001 Ministarstvo prometa, veza, turizma i zašt.okoliša 
      - Fed.ministarstvo raseljenih osoba i izbjeglica</t>
  </si>
  <si>
    <t xml:space="preserve"> o/č Ugovorene i druge posebne usluge-volonterski rad (54) (41)</t>
  </si>
  <si>
    <r>
      <t xml:space="preserve">938 (952) </t>
    </r>
    <r>
      <rPr>
        <b/>
        <i/>
        <sz val="10"/>
        <rFont val="Arial"/>
        <family val="2"/>
        <charset val="238"/>
      </rPr>
      <t>(966)</t>
    </r>
  </si>
</sst>
</file>

<file path=xl/styles.xml><?xml version="1.0" encoding="utf-8"?>
<styleSheet xmlns="http://schemas.openxmlformats.org/spreadsheetml/2006/main">
  <numFmts count="5"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  <numFmt numFmtId="166" formatCode="_-* #,##0_-;\-* #,##0_-;_-* &quot;-&quot;??_-;_-@_-"/>
    <numFmt numFmtId="167" formatCode="000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i/>
      <sz val="12"/>
      <name val="Arial"/>
      <family val="2"/>
    </font>
    <font>
      <b/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5" fontId="11" fillId="0" borderId="0" applyFont="0" applyFill="0" applyBorder="0" applyAlignment="0" applyProtection="0"/>
    <xf numFmtId="0" fontId="28" fillId="5" borderId="0" applyNumberFormat="0" applyBorder="0" applyAlignment="0" applyProtection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251">
    <xf numFmtId="0" fontId="0" fillId="0" borderId="0" xfId="0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 vertical="center" textRotation="90" wrapText="1"/>
    </xf>
    <xf numFmtId="0" fontId="3" fillId="0" borderId="2" xfId="3" applyFont="1" applyBorder="1" applyAlignment="1">
      <alignment horizontal="center" vertical="center" textRotation="90" wrapText="1"/>
    </xf>
    <xf numFmtId="0" fontId="3" fillId="0" borderId="2" xfId="3" applyFont="1" applyFill="1" applyBorder="1" applyAlignment="1">
      <alignment horizontal="center" vertical="center" textRotation="90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49" fontId="3" fillId="0" borderId="3" xfId="3" applyNumberFormat="1" applyFont="1" applyBorder="1" applyAlignment="1">
      <alignment horizontal="center"/>
    </xf>
    <xf numFmtId="49" fontId="3" fillId="0" borderId="4" xfId="3" applyNumberFormat="1" applyFont="1" applyBorder="1" applyAlignment="1">
      <alignment horizontal="center"/>
    </xf>
    <xf numFmtId="0" fontId="3" fillId="0" borderId="4" xfId="3" applyFont="1" applyBorder="1"/>
    <xf numFmtId="0" fontId="2" fillId="0" borderId="0" xfId="3"/>
    <xf numFmtId="0" fontId="2" fillId="0" borderId="3" xfId="3" applyBorder="1"/>
    <xf numFmtId="0" fontId="2" fillId="0" borderId="4" xfId="3" applyBorder="1"/>
    <xf numFmtId="0" fontId="2" fillId="0" borderId="4" xfId="3" applyBorder="1" applyAlignment="1">
      <alignment horizontal="center"/>
    </xf>
    <xf numFmtId="0" fontId="3" fillId="0" borderId="3" xfId="3" applyFont="1" applyBorder="1"/>
    <xf numFmtId="0" fontId="4" fillId="0" borderId="4" xfId="3" applyFont="1" applyBorder="1"/>
    <xf numFmtId="0" fontId="2" fillId="0" borderId="4" xfId="3" applyFill="1" applyBorder="1"/>
    <xf numFmtId="3" fontId="3" fillId="0" borderId="4" xfId="3" applyNumberFormat="1" applyFont="1" applyBorder="1"/>
    <xf numFmtId="0" fontId="2" fillId="0" borderId="5" xfId="3" applyBorder="1"/>
    <xf numFmtId="0" fontId="2" fillId="0" borderId="6" xfId="3" applyBorder="1"/>
    <xf numFmtId="0" fontId="2" fillId="0" borderId="6" xfId="3" applyBorder="1" applyAlignment="1">
      <alignment horizontal="center"/>
    </xf>
    <xf numFmtId="0" fontId="2" fillId="0" borderId="0" xfId="3" applyAlignment="1">
      <alignment horizontal="center"/>
    </xf>
    <xf numFmtId="3" fontId="3" fillId="0" borderId="4" xfId="3" applyNumberFormat="1" applyFont="1" applyBorder="1" applyAlignment="1">
      <alignment horizontal="right"/>
    </xf>
    <xf numFmtId="0" fontId="2" fillId="0" borderId="4" xfId="3" applyFont="1" applyBorder="1"/>
    <xf numFmtId="0" fontId="3" fillId="0" borderId="4" xfId="3" applyFont="1" applyBorder="1" applyAlignment="1">
      <alignment horizontal="left"/>
    </xf>
    <xf numFmtId="0" fontId="3" fillId="0" borderId="7" xfId="3" applyFont="1" applyBorder="1"/>
    <xf numFmtId="0" fontId="0" fillId="0" borderId="4" xfId="0" applyBorder="1"/>
    <xf numFmtId="0" fontId="2" fillId="0" borderId="8" xfId="3" applyBorder="1"/>
    <xf numFmtId="0" fontId="3" fillId="0" borderId="8" xfId="3" applyFont="1" applyBorder="1"/>
    <xf numFmtId="0" fontId="3" fillId="0" borderId="4" xfId="0" applyFont="1" applyBorder="1"/>
    <xf numFmtId="0" fontId="3" fillId="0" borderId="8" xfId="3" applyFont="1" applyBorder="1" applyAlignment="1">
      <alignment horizontal="center"/>
    </xf>
    <xf numFmtId="0" fontId="2" fillId="0" borderId="9" xfId="3" applyBorder="1"/>
    <xf numFmtId="0" fontId="2" fillId="0" borderId="3" xfId="3" applyBorder="1" applyAlignment="1">
      <alignment horizontal="center"/>
    </xf>
    <xf numFmtId="0" fontId="2" fillId="0" borderId="5" xfId="3" applyBorder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/>
    </xf>
    <xf numFmtId="3" fontId="2" fillId="0" borderId="4" xfId="3" applyNumberFormat="1" applyBorder="1"/>
    <xf numFmtId="3" fontId="4" fillId="0" borderId="4" xfId="3" applyNumberFormat="1" applyFont="1" applyBorder="1"/>
    <xf numFmtId="3" fontId="2" fillId="0" borderId="6" xfId="3" applyNumberFormat="1" applyBorder="1"/>
    <xf numFmtId="0" fontId="2" fillId="0" borderId="0" xfId="3" applyFont="1" applyAlignment="1">
      <alignment horizontal="left"/>
    </xf>
    <xf numFmtId="0" fontId="3" fillId="0" borderId="3" xfId="0" applyFont="1" applyBorder="1" applyAlignment="1">
      <alignment horizontal="center"/>
    </xf>
    <xf numFmtId="0" fontId="9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4" xfId="3" applyFont="1" applyBorder="1" applyAlignment="1">
      <alignment horizontal="left"/>
    </xf>
    <xf numFmtId="0" fontId="0" fillId="0" borderId="10" xfId="0" applyBorder="1"/>
    <xf numFmtId="0" fontId="3" fillId="0" borderId="11" xfId="3" applyFont="1" applyBorder="1" applyAlignment="1">
      <alignment horizontal="center"/>
    </xf>
    <xf numFmtId="0" fontId="2" fillId="0" borderId="12" xfId="3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2" fillId="0" borderId="10" xfId="3" applyFill="1" applyBorder="1"/>
    <xf numFmtId="0" fontId="2" fillId="0" borderId="11" xfId="3" applyBorder="1" applyAlignment="1">
      <alignment horizontal="center"/>
    </xf>
    <xf numFmtId="3" fontId="4" fillId="0" borderId="4" xfId="3" applyNumberFormat="1" applyFont="1" applyBorder="1" applyAlignment="1">
      <alignment horizontal="right"/>
    </xf>
    <xf numFmtId="0" fontId="4" fillId="0" borderId="4" xfId="0" applyFont="1" applyBorder="1"/>
    <xf numFmtId="0" fontId="3" fillId="0" borderId="2" xfId="3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12" xfId="3" applyFont="1" applyBorder="1"/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12" xfId="3" applyFont="1" applyBorder="1"/>
    <xf numFmtId="0" fontId="2" fillId="0" borderId="10" xfId="3" applyBorder="1" applyAlignment="1">
      <alignment horizontal="center"/>
    </xf>
    <xf numFmtId="0" fontId="2" fillId="0" borderId="13" xfId="3" applyBorder="1" applyAlignment="1">
      <alignment horizontal="center"/>
    </xf>
    <xf numFmtId="0" fontId="2" fillId="0" borderId="14" xfId="3" applyBorder="1"/>
    <xf numFmtId="0" fontId="2" fillId="0" borderId="0" xfId="3" applyFont="1"/>
    <xf numFmtId="3" fontId="2" fillId="0" borderId="4" xfId="3" applyNumberForma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>
      <alignment horizontal="center"/>
    </xf>
    <xf numFmtId="0" fontId="7" fillId="0" borderId="0" xfId="0" applyFont="1" applyBorder="1" applyAlignment="1"/>
    <xf numFmtId="3" fontId="2" fillId="0" borderId="16" xfId="3" applyNumberFormat="1" applyBorder="1"/>
    <xf numFmtId="2" fontId="3" fillId="0" borderId="0" xfId="3" applyNumberFormat="1" applyFont="1"/>
    <xf numFmtId="3" fontId="2" fillId="0" borderId="0" xfId="3" applyNumberFormat="1"/>
    <xf numFmtId="3" fontId="3" fillId="0" borderId="0" xfId="3" applyNumberFormat="1" applyFont="1"/>
    <xf numFmtId="3" fontId="3" fillId="0" borderId="8" xfId="0" applyNumberFormat="1" applyFont="1" applyBorder="1"/>
    <xf numFmtId="3" fontId="0" fillId="0" borderId="8" xfId="0" applyNumberFormat="1" applyBorder="1"/>
    <xf numFmtId="3" fontId="2" fillId="0" borderId="0" xfId="3" applyNumberFormat="1" applyFont="1"/>
    <xf numFmtId="0" fontId="4" fillId="0" borderId="0" xfId="3" applyFont="1"/>
    <xf numFmtId="0" fontId="4" fillId="0" borderId="3" xfId="3" applyFont="1" applyBorder="1"/>
    <xf numFmtId="0" fontId="3" fillId="0" borderId="17" xfId="3" applyFont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3" fontId="4" fillId="0" borderId="8" xfId="0" applyNumberFormat="1" applyFont="1" applyBorder="1"/>
    <xf numFmtId="3" fontId="0" fillId="0" borderId="0" xfId="0" applyNumberFormat="1"/>
    <xf numFmtId="49" fontId="0" fillId="0" borderId="12" xfId="0" applyNumberFormat="1" applyBorder="1" applyAlignment="1">
      <alignment horizontal="center"/>
    </xf>
    <xf numFmtId="0" fontId="6" fillId="0" borderId="0" xfId="3" applyFont="1" applyAlignment="1">
      <alignment horizontal="left"/>
    </xf>
    <xf numFmtId="0" fontId="10" fillId="0" borderId="0" xfId="3" applyFont="1"/>
    <xf numFmtId="3" fontId="3" fillId="0" borderId="4" xfId="3" applyNumberFormat="1" applyFont="1" applyFill="1" applyBorder="1"/>
    <xf numFmtId="0" fontId="2" fillId="0" borderId="4" xfId="3" applyFont="1" applyFill="1" applyBorder="1"/>
    <xf numFmtId="0" fontId="2" fillId="0" borderId="0" xfId="3" applyFont="1" applyFill="1"/>
    <xf numFmtId="0" fontId="2" fillId="0" borderId="0" xfId="3" applyFill="1"/>
    <xf numFmtId="0" fontId="3" fillId="0" borderId="0" xfId="3" applyFont="1" applyFill="1"/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4" fillId="0" borderId="4" xfId="3" applyFont="1" applyFill="1" applyBorder="1"/>
    <xf numFmtId="3" fontId="4" fillId="0" borderId="4" xfId="3" applyNumberFormat="1" applyFont="1" applyFill="1" applyBorder="1"/>
    <xf numFmtId="0" fontId="2" fillId="0" borderId="12" xfId="3" applyFill="1" applyBorder="1" applyAlignment="1">
      <alignment horizontal="center"/>
    </xf>
    <xf numFmtId="0" fontId="2" fillId="0" borderId="4" xfId="3" applyFill="1" applyBorder="1" applyAlignment="1">
      <alignment horizontal="center"/>
    </xf>
    <xf numFmtId="3" fontId="4" fillId="0" borderId="4" xfId="3" applyNumberFormat="1" applyFont="1" applyFill="1" applyBorder="1" applyProtection="1">
      <protection locked="0"/>
    </xf>
    <xf numFmtId="0" fontId="0" fillId="0" borderId="15" xfId="0" applyBorder="1"/>
    <xf numFmtId="0" fontId="9" fillId="0" borderId="0" xfId="0" applyFont="1" applyAlignment="1">
      <alignment horizontal="center" vertical="top"/>
    </xf>
    <xf numFmtId="0" fontId="6" fillId="0" borderId="0" xfId="0" applyFont="1" applyBorder="1"/>
    <xf numFmtId="0" fontId="6" fillId="0" borderId="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12" xfId="3" applyFont="1" applyFill="1" applyBorder="1" applyAlignment="1">
      <alignment horizontal="center"/>
    </xf>
    <xf numFmtId="3" fontId="3" fillId="0" borderId="4" xfId="3" applyNumberFormat="1" applyFont="1" applyFill="1" applyBorder="1" applyAlignment="1">
      <alignment horizontal="right"/>
    </xf>
    <xf numFmtId="49" fontId="3" fillId="0" borderId="3" xfId="3" applyNumberFormat="1" applyFont="1" applyFill="1" applyBorder="1" applyAlignment="1">
      <alignment horizontal="center"/>
    </xf>
    <xf numFmtId="49" fontId="3" fillId="0" borderId="4" xfId="3" applyNumberFormat="1" applyFont="1" applyFill="1" applyBorder="1" applyAlignment="1">
      <alignment horizontal="center"/>
    </xf>
    <xf numFmtId="3" fontId="3" fillId="0" borderId="0" xfId="3" applyNumberFormat="1" applyFont="1" applyAlignment="1">
      <alignment horizontal="center"/>
    </xf>
    <xf numFmtId="0" fontId="5" fillId="0" borderId="0" xfId="3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4" fontId="2" fillId="0" borderId="0" xfId="3" applyNumberFormat="1"/>
    <xf numFmtId="4" fontId="3" fillId="2" borderId="19" xfId="3" applyNumberFormat="1" applyFont="1" applyFill="1" applyBorder="1" applyAlignment="1">
      <alignment horizontal="center" vertical="center" wrapText="1"/>
    </xf>
    <xf numFmtId="4" fontId="2" fillId="0" borderId="21" xfId="3" applyNumberFormat="1" applyBorder="1"/>
    <xf numFmtId="4" fontId="7" fillId="0" borderId="0" xfId="3" applyNumberFormat="1" applyFont="1" applyAlignment="1">
      <alignment horizontal="left"/>
    </xf>
    <xf numFmtId="4" fontId="3" fillId="0" borderId="0" xfId="3" applyNumberFormat="1" applyFont="1" applyAlignment="1">
      <alignment horizontal="left"/>
    </xf>
    <xf numFmtId="4" fontId="3" fillId="0" borderId="0" xfId="3" applyNumberFormat="1" applyFont="1" applyFill="1" applyAlignment="1">
      <alignment horizontal="left"/>
    </xf>
    <xf numFmtId="4" fontId="2" fillId="0" borderId="16" xfId="3" applyNumberFormat="1" applyBorder="1"/>
    <xf numFmtId="4" fontId="3" fillId="0" borderId="22" xfId="3" applyNumberFormat="1" applyFont="1" applyFill="1" applyBorder="1" applyAlignment="1">
      <alignment horizontal="center" vertical="center" wrapText="1"/>
    </xf>
    <xf numFmtId="0" fontId="3" fillId="0" borderId="23" xfId="3" applyFont="1" applyBorder="1" applyAlignment="1">
      <alignment horizontal="center"/>
    </xf>
    <xf numFmtId="4" fontId="3" fillId="0" borderId="23" xfId="3" applyNumberFormat="1" applyFont="1" applyBorder="1" applyAlignment="1">
      <alignment horizontal="center"/>
    </xf>
    <xf numFmtId="4" fontId="3" fillId="0" borderId="23" xfId="3" applyNumberFormat="1" applyFont="1" applyFill="1" applyBorder="1"/>
    <xf numFmtId="4" fontId="4" fillId="0" borderId="23" xfId="3" applyNumberFormat="1" applyFont="1" applyFill="1" applyBorder="1"/>
    <xf numFmtId="4" fontId="2" fillId="0" borderId="23" xfId="3" applyNumberFormat="1" applyBorder="1"/>
    <xf numFmtId="4" fontId="3" fillId="0" borderId="23" xfId="3" applyNumberFormat="1" applyFont="1" applyBorder="1"/>
    <xf numFmtId="4" fontId="2" fillId="0" borderId="24" xfId="3" applyNumberFormat="1" applyBorder="1"/>
    <xf numFmtId="0" fontId="3" fillId="0" borderId="10" xfId="3" applyFont="1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3" fontId="2" fillId="0" borderId="4" xfId="3" applyNumberFormat="1" applyFont="1" applyFill="1" applyBorder="1"/>
    <xf numFmtId="4" fontId="3" fillId="0" borderId="23" xfId="3" applyNumberFormat="1" applyFont="1" applyBorder="1" applyAlignment="1">
      <alignment horizontal="right"/>
    </xf>
    <xf numFmtId="4" fontId="3" fillId="0" borderId="24" xfId="3" applyNumberFormat="1" applyFont="1" applyBorder="1"/>
    <xf numFmtId="3" fontId="3" fillId="0" borderId="6" xfId="3" applyNumberFormat="1" applyFont="1" applyBorder="1"/>
    <xf numFmtId="4" fontId="4" fillId="0" borderId="23" xfId="3" applyNumberFormat="1" applyFont="1" applyBorder="1" applyAlignment="1">
      <alignment horizontal="right"/>
    </xf>
    <xf numFmtId="3" fontId="4" fillId="0" borderId="0" xfId="3" applyNumberFormat="1" applyFont="1"/>
    <xf numFmtId="3" fontId="4" fillId="0" borderId="0" xfId="0" applyNumberFormat="1" applyFont="1"/>
    <xf numFmtId="3" fontId="4" fillId="0" borderId="8" xfId="0" applyNumberFormat="1" applyFont="1" applyFill="1" applyBorder="1"/>
    <xf numFmtId="164" fontId="15" fillId="0" borderId="14" xfId="0" applyNumberFormat="1" applyFont="1" applyBorder="1" applyAlignment="1"/>
    <xf numFmtId="0" fontId="2" fillId="0" borderId="3" xfId="3" applyBorder="1" applyAlignment="1">
      <alignment vertical="center"/>
    </xf>
    <xf numFmtId="0" fontId="2" fillId="0" borderId="4" xfId="3" applyBorder="1" applyAlignment="1">
      <alignment vertical="center"/>
    </xf>
    <xf numFmtId="0" fontId="2" fillId="0" borderId="8" xfId="3" applyBorder="1" applyAlignment="1">
      <alignment vertical="center"/>
    </xf>
    <xf numFmtId="0" fontId="2" fillId="0" borderId="4" xfId="3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10" fillId="0" borderId="0" xfId="3" applyFont="1" applyAlignment="1">
      <alignment vertical="center"/>
    </xf>
    <xf numFmtId="0" fontId="2" fillId="0" borderId="0" xfId="3" applyAlignment="1">
      <alignment vertical="center"/>
    </xf>
    <xf numFmtId="0" fontId="0" fillId="0" borderId="4" xfId="0" applyBorder="1" applyAlignment="1">
      <alignment vertical="center" wrapText="1"/>
    </xf>
    <xf numFmtId="0" fontId="4" fillId="0" borderId="3" xfId="3" applyFont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center" vertical="center"/>
    </xf>
    <xf numFmtId="0" fontId="4" fillId="0" borderId="4" xfId="3" applyFont="1" applyFill="1" applyBorder="1" applyAlignment="1">
      <alignment vertical="center" wrapText="1"/>
    </xf>
    <xf numFmtId="0" fontId="4" fillId="0" borderId="0" xfId="3" applyFont="1" applyAlignment="1">
      <alignment vertical="center"/>
    </xf>
    <xf numFmtId="3" fontId="4" fillId="0" borderId="0" xfId="3" applyNumberFormat="1" applyFont="1" applyAlignment="1">
      <alignment vertical="center"/>
    </xf>
    <xf numFmtId="4" fontId="8" fillId="0" borderId="23" xfId="3" applyNumberFormat="1" applyFont="1" applyFill="1" applyBorder="1"/>
    <xf numFmtId="0" fontId="10" fillId="0" borderId="4" xfId="0" applyFont="1" applyBorder="1" applyAlignment="1">
      <alignment wrapText="1"/>
    </xf>
    <xf numFmtId="0" fontId="0" fillId="0" borderId="3" xfId="0" applyBorder="1" applyAlignment="1">
      <alignment horizontal="right"/>
    </xf>
    <xf numFmtId="3" fontId="8" fillId="0" borderId="8" xfId="0" applyNumberFormat="1" applyFont="1" applyBorder="1"/>
    <xf numFmtId="0" fontId="8" fillId="0" borderId="0" xfId="0" applyFont="1"/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wrapText="1"/>
    </xf>
    <xf numFmtId="3" fontId="10" fillId="0" borderId="8" xfId="0" applyNumberFormat="1" applyFont="1" applyFill="1" applyBorder="1"/>
    <xf numFmtId="0" fontId="10" fillId="0" borderId="3" xfId="0" applyFont="1" applyBorder="1" applyAlignment="1">
      <alignment horizontal="right"/>
    </xf>
    <xf numFmtId="3" fontId="16" fillId="0" borderId="8" xfId="0" applyNumberFormat="1" applyFont="1" applyFill="1" applyBorder="1"/>
    <xf numFmtId="3" fontId="10" fillId="0" borderId="8" xfId="0" applyNumberFormat="1" applyFont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4" borderId="4" xfId="0" applyFont="1" applyFill="1" applyBorder="1" applyAlignment="1">
      <alignment wrapText="1"/>
    </xf>
    <xf numFmtId="0" fontId="3" fillId="0" borderId="4" xfId="0" applyFont="1" applyFill="1" applyBorder="1"/>
    <xf numFmtId="3" fontId="17" fillId="0" borderId="8" xfId="0" applyNumberFormat="1" applyFont="1" applyFill="1" applyBorder="1"/>
    <xf numFmtId="0" fontId="8" fillId="0" borderId="4" xfId="0" applyFont="1" applyFill="1" applyBorder="1"/>
    <xf numFmtId="3" fontId="8" fillId="0" borderId="8" xfId="0" applyNumberFormat="1" applyFont="1" applyFill="1" applyBorder="1"/>
    <xf numFmtId="0" fontId="17" fillId="0" borderId="3" xfId="0" applyFont="1" applyBorder="1" applyAlignment="1">
      <alignment horizontal="right"/>
    </xf>
    <xf numFmtId="0" fontId="8" fillId="0" borderId="4" xfId="0" applyFont="1" applyFill="1" applyBorder="1" applyAlignment="1">
      <alignment wrapText="1"/>
    </xf>
    <xf numFmtId="0" fontId="16" fillId="0" borderId="3" xfId="0" applyFont="1" applyBorder="1" applyAlignment="1">
      <alignment horizontal="right"/>
    </xf>
    <xf numFmtId="3" fontId="3" fillId="0" borderId="8" xfId="0" applyNumberFormat="1" applyFont="1" applyFill="1" applyBorder="1"/>
    <xf numFmtId="0" fontId="17" fillId="0" borderId="4" xfId="0" applyFont="1" applyFill="1" applyBorder="1" applyAlignment="1">
      <alignment wrapText="1"/>
    </xf>
    <xf numFmtId="0" fontId="17" fillId="0" borderId="4" xfId="0" applyFont="1" applyFill="1" applyBorder="1"/>
    <xf numFmtId="0" fontId="12" fillId="0" borderId="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3" fontId="12" fillId="0" borderId="4" xfId="0" applyNumberFormat="1" applyFont="1" applyBorder="1"/>
    <xf numFmtId="0" fontId="12" fillId="0" borderId="0" xfId="0" applyFont="1"/>
    <xf numFmtId="0" fontId="0" fillId="0" borderId="0" xfId="0" applyFill="1" applyBorder="1" applyAlignment="1"/>
    <xf numFmtId="0" fontId="3" fillId="0" borderId="4" xfId="0" applyFont="1" applyFill="1" applyBorder="1" applyAlignment="1"/>
    <xf numFmtId="0" fontId="4" fillId="0" borderId="4" xfId="0" applyFont="1" applyFill="1" applyBorder="1" applyAlignment="1">
      <alignment horizontal="left" vertical="center"/>
    </xf>
    <xf numFmtId="0" fontId="18" fillId="0" borderId="0" xfId="0" applyFont="1"/>
    <xf numFmtId="0" fontId="18" fillId="0" borderId="0" xfId="0" applyFont="1" applyBorder="1" applyAlignment="1"/>
    <xf numFmtId="0" fontId="3" fillId="4" borderId="4" xfId="0" applyFont="1" applyFill="1" applyBorder="1" applyAlignment="1"/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/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3" fontId="3" fillId="4" borderId="4" xfId="0" applyNumberFormat="1" applyFont="1" applyFill="1" applyBorder="1" applyAlignment="1"/>
    <xf numFmtId="0" fontId="3" fillId="4" borderId="25" xfId="0" applyFont="1" applyFill="1" applyBorder="1" applyAlignment="1">
      <alignment horizontal="left" vertical="center"/>
    </xf>
    <xf numFmtId="3" fontId="3" fillId="4" borderId="25" xfId="0" applyNumberFormat="1" applyFont="1" applyFill="1" applyBorder="1" applyAlignment="1"/>
    <xf numFmtId="0" fontId="3" fillId="4" borderId="26" xfId="0" applyFont="1" applyFill="1" applyBorder="1" applyAlignment="1"/>
    <xf numFmtId="3" fontId="3" fillId="4" borderId="26" xfId="0" applyNumberFormat="1" applyFont="1" applyFill="1" applyBorder="1" applyAlignment="1"/>
    <xf numFmtId="0" fontId="3" fillId="0" borderId="27" xfId="0" applyFont="1" applyFill="1" applyBorder="1" applyAlignment="1"/>
    <xf numFmtId="4" fontId="0" fillId="0" borderId="27" xfId="0" applyNumberFormat="1" applyFill="1" applyBorder="1" applyAlignment="1"/>
    <xf numFmtId="3" fontId="4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/>
    <xf numFmtId="2" fontId="3" fillId="0" borderId="4" xfId="0" applyNumberFormat="1" applyFont="1" applyFill="1" applyBorder="1" applyAlignment="1">
      <alignment horizontal="right"/>
    </xf>
    <xf numFmtId="2" fontId="0" fillId="0" borderId="4" xfId="0" applyNumberFormat="1" applyFill="1" applyBorder="1" applyAlignment="1">
      <alignment horizontal="right" vertical="center"/>
    </xf>
    <xf numFmtId="2" fontId="0" fillId="0" borderId="4" xfId="0" applyNumberForma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 vertical="center"/>
    </xf>
    <xf numFmtId="3" fontId="0" fillId="0" borderId="8" xfId="0" applyNumberFormat="1" applyFill="1" applyBorder="1"/>
    <xf numFmtId="3" fontId="0" fillId="0" borderId="4" xfId="0" applyNumberFormat="1" applyBorder="1"/>
    <xf numFmtId="3" fontId="3" fillId="0" borderId="4" xfId="0" applyNumberFormat="1" applyFont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0" xfId="0" applyNumberFormat="1" applyFont="1" applyFill="1"/>
    <xf numFmtId="4" fontId="3" fillId="0" borderId="0" xfId="3" applyNumberFormat="1" applyFont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14" xfId="0" applyBorder="1"/>
    <xf numFmtId="4" fontId="2" fillId="0" borderId="0" xfId="3" applyNumberFormat="1" applyFont="1"/>
    <xf numFmtId="4" fontId="2" fillId="0" borderId="0" xfId="3" applyNumberFormat="1" applyFill="1"/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6" xfId="0" applyBorder="1"/>
    <xf numFmtId="0" fontId="20" fillId="0" borderId="0" xfId="0" applyFont="1" applyFill="1" applyBorder="1" applyAlignment="1"/>
    <xf numFmtId="0" fontId="21" fillId="0" borderId="0" xfId="0" applyFont="1" applyFill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Fill="1" applyBorder="1" applyAlignment="1"/>
    <xf numFmtId="0" fontId="22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7" fontId="3" fillId="2" borderId="4" xfId="0" applyNumberFormat="1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167" fontId="4" fillId="0" borderId="4" xfId="0" applyNumberFormat="1" applyFont="1" applyFill="1" applyBorder="1" applyAlignment="1">
      <alignment horizontal="left" vertical="center" wrapText="1"/>
    </xf>
    <xf numFmtId="4" fontId="3" fillId="2" borderId="4" xfId="0" applyNumberFormat="1" applyFont="1" applyFill="1" applyBorder="1"/>
    <xf numFmtId="4" fontId="4" fillId="0" borderId="4" xfId="0" applyNumberFormat="1" applyFont="1" applyFill="1" applyBorder="1"/>
    <xf numFmtId="4" fontId="4" fillId="0" borderId="4" xfId="0" applyNumberFormat="1" applyFont="1" applyBorder="1"/>
    <xf numFmtId="4" fontId="3" fillId="2" borderId="4" xfId="0" applyNumberFormat="1" applyFont="1" applyFill="1" applyBorder="1" applyAlignment="1">
      <alignment vertical="center"/>
    </xf>
    <xf numFmtId="0" fontId="8" fillId="0" borderId="2" xfId="3" applyFont="1" applyFill="1" applyBorder="1" applyAlignment="1">
      <alignment horizontal="center" vertical="center" wrapText="1"/>
    </xf>
    <xf numFmtId="0" fontId="10" fillId="0" borderId="4" xfId="3" applyFont="1" applyFill="1" applyBorder="1"/>
    <xf numFmtId="0" fontId="10" fillId="0" borderId="4" xfId="3" applyFont="1" applyFill="1" applyBorder="1" applyAlignment="1">
      <alignment wrapText="1"/>
    </xf>
    <xf numFmtId="0" fontId="19" fillId="0" borderId="20" xfId="4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/>
    <xf numFmtId="43" fontId="8" fillId="0" borderId="0" xfId="0" applyNumberFormat="1" applyFont="1" applyFill="1"/>
    <xf numFmtId="0" fontId="8" fillId="0" borderId="0" xfId="0" applyFont="1" applyFill="1"/>
    <xf numFmtId="0" fontId="23" fillId="0" borderId="4" xfId="0" applyFont="1" applyBorder="1"/>
    <xf numFmtId="0" fontId="24" fillId="0" borderId="4" xfId="0" applyFont="1" applyFill="1" applyBorder="1" applyAlignment="1">
      <alignment wrapText="1"/>
    </xf>
    <xf numFmtId="0" fontId="24" fillId="0" borderId="4" xfId="0" applyFont="1" applyBorder="1"/>
    <xf numFmtId="0" fontId="23" fillId="0" borderId="4" xfId="0" applyFont="1" applyBorder="1" applyAlignment="1">
      <alignment wrapText="1"/>
    </xf>
    <xf numFmtId="43" fontId="8" fillId="0" borderId="0" xfId="5" applyFont="1" applyFill="1"/>
    <xf numFmtId="9" fontId="8" fillId="0" borderId="0" xfId="0" applyNumberFormat="1" applyFont="1" applyFill="1"/>
    <xf numFmtId="0" fontId="23" fillId="0" borderId="4" xfId="0" applyFont="1" applyFill="1" applyBorder="1"/>
    <xf numFmtId="0" fontId="25" fillId="0" borderId="4" xfId="0" applyFont="1" applyFill="1" applyBorder="1"/>
    <xf numFmtId="0" fontId="23" fillId="0" borderId="4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0" fillId="0" borderId="28" xfId="0" applyBorder="1" applyAlignment="1">
      <alignment horizontal="right"/>
    </xf>
    <xf numFmtId="0" fontId="23" fillId="0" borderId="12" xfId="0" applyFont="1" applyBorder="1"/>
    <xf numFmtId="0" fontId="0" fillId="0" borderId="12" xfId="0" applyFill="1" applyBorder="1" applyAlignment="1">
      <alignment wrapText="1"/>
    </xf>
    <xf numFmtId="3" fontId="4" fillId="0" borderId="30" xfId="0" applyNumberFormat="1" applyFont="1" applyFill="1" applyBorder="1"/>
    <xf numFmtId="0" fontId="10" fillId="0" borderId="28" xfId="0" applyFont="1" applyBorder="1" applyAlignment="1">
      <alignment horizontal="right"/>
    </xf>
    <xf numFmtId="0" fontId="0" fillId="0" borderId="12" xfId="0" applyBorder="1"/>
    <xf numFmtId="3" fontId="10" fillId="0" borderId="30" xfId="0" applyNumberFormat="1" applyFont="1" applyBorder="1"/>
    <xf numFmtId="0" fontId="8" fillId="0" borderId="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2" fontId="10" fillId="0" borderId="4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/>
    <xf numFmtId="3" fontId="8" fillId="0" borderId="4" xfId="0" applyNumberFormat="1" applyFont="1" applyFill="1" applyBorder="1" applyAlignment="1">
      <alignment horizontal="right" vertical="center"/>
    </xf>
    <xf numFmtId="2" fontId="8" fillId="0" borderId="4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2" fontId="8" fillId="0" borderId="25" xfId="0" applyNumberFormat="1" applyFont="1" applyFill="1" applyBorder="1" applyAlignment="1">
      <alignment horizontal="right" vertical="center"/>
    </xf>
    <xf numFmtId="0" fontId="10" fillId="0" borderId="4" xfId="3" applyFont="1" applyBorder="1"/>
    <xf numFmtId="3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justify" wrapText="1"/>
    </xf>
    <xf numFmtId="0" fontId="10" fillId="0" borderId="4" xfId="0" applyFont="1" applyBorder="1"/>
    <xf numFmtId="0" fontId="3" fillId="2" borderId="19" xfId="4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/>
    <xf numFmtId="3" fontId="12" fillId="6" borderId="4" xfId="0" applyNumberFormat="1" applyFont="1" applyFill="1" applyBorder="1"/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wrapText="1"/>
    </xf>
    <xf numFmtId="3" fontId="8" fillId="6" borderId="8" xfId="0" applyNumberFormat="1" applyFont="1" applyFill="1" applyBorder="1"/>
    <xf numFmtId="0" fontId="8" fillId="6" borderId="4" xfId="0" applyFont="1" applyFill="1" applyBorder="1"/>
    <xf numFmtId="0" fontId="8" fillId="6" borderId="4" xfId="1" applyNumberFormat="1" applyFont="1" applyFill="1" applyBorder="1" applyAlignment="1">
      <alignment wrapText="1"/>
    </xf>
    <xf numFmtId="3" fontId="8" fillId="6" borderId="4" xfId="0" applyNumberFormat="1" applyFont="1" applyFill="1" applyBorder="1"/>
    <xf numFmtId="0" fontId="12" fillId="6" borderId="4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3" fontId="3" fillId="6" borderId="8" xfId="0" applyNumberFormat="1" applyFont="1" applyFill="1" applyBorder="1"/>
    <xf numFmtId="0" fontId="17" fillId="6" borderId="3" xfId="0" applyFont="1" applyFill="1" applyBorder="1" applyAlignment="1">
      <alignment horizontal="center"/>
    </xf>
    <xf numFmtId="3" fontId="12" fillId="6" borderId="8" xfId="0" applyNumberFormat="1" applyFont="1" applyFill="1" applyBorder="1"/>
    <xf numFmtId="3" fontId="12" fillId="6" borderId="33" xfId="0" applyNumberFormat="1" applyFont="1" applyFill="1" applyBorder="1"/>
    <xf numFmtId="0" fontId="2" fillId="3" borderId="4" xfId="3" applyFont="1" applyFill="1" applyBorder="1" applyAlignment="1">
      <alignment wrapText="1"/>
    </xf>
    <xf numFmtId="3" fontId="28" fillId="0" borderId="0" xfId="2" applyNumberFormat="1" applyFill="1"/>
    <xf numFmtId="3" fontId="0" fillId="0" borderId="0" xfId="0" applyNumberFormat="1" applyFill="1"/>
    <xf numFmtId="0" fontId="2" fillId="0" borderId="3" xfId="0" applyFont="1" applyBorder="1" applyAlignment="1">
      <alignment horizontal="right"/>
    </xf>
    <xf numFmtId="3" fontId="2" fillId="0" borderId="8" xfId="0" applyNumberFormat="1" applyFont="1" applyBorder="1"/>
    <xf numFmtId="3" fontId="2" fillId="0" borderId="8" xfId="0" applyNumberFormat="1" applyFont="1" applyFill="1" applyBorder="1"/>
    <xf numFmtId="3" fontId="0" fillId="0" borderId="0" xfId="0" applyNumberFormat="1" applyBorder="1" applyAlignment="1"/>
    <xf numFmtId="0" fontId="2" fillId="0" borderId="0" xfId="0" applyFont="1" applyAlignment="1">
      <alignment horizontal="justify" wrapText="1"/>
    </xf>
    <xf numFmtId="3" fontId="0" fillId="0" borderId="30" xfId="0" applyNumberFormat="1" applyFill="1" applyBorder="1"/>
    <xf numFmtId="0" fontId="27" fillId="0" borderId="4" xfId="3" applyFont="1" applyBorder="1"/>
    <xf numFmtId="3" fontId="27" fillId="0" borderId="4" xfId="3" applyNumberFormat="1" applyFont="1" applyBorder="1"/>
    <xf numFmtId="4" fontId="27" fillId="0" borderId="23" xfId="3" applyNumberFormat="1" applyFont="1" applyBorder="1" applyAlignment="1">
      <alignment horizontal="right"/>
    </xf>
    <xf numFmtId="0" fontId="27" fillId="0" borderId="4" xfId="3" applyFont="1" applyFill="1" applyBorder="1"/>
    <xf numFmtId="3" fontId="27" fillId="0" borderId="4" xfId="3" applyNumberFormat="1" applyFont="1" applyFill="1" applyBorder="1"/>
    <xf numFmtId="3" fontId="27" fillId="0" borderId="4" xfId="3" applyNumberFormat="1" applyFont="1" applyFill="1" applyBorder="1" applyProtection="1">
      <protection locked="0"/>
    </xf>
    <xf numFmtId="0" fontId="27" fillId="0" borderId="4" xfId="0" applyFont="1" applyBorder="1"/>
    <xf numFmtId="0" fontId="27" fillId="0" borderId="12" xfId="3" applyFont="1" applyBorder="1"/>
    <xf numFmtId="0" fontId="27" fillId="0" borderId="4" xfId="0" applyFont="1" applyFill="1" applyBorder="1" applyAlignment="1">
      <alignment wrapText="1"/>
    </xf>
    <xf numFmtId="0" fontId="27" fillId="0" borderId="4" xfId="0" applyFont="1" applyFill="1" applyBorder="1"/>
    <xf numFmtId="0" fontId="27" fillId="0" borderId="4" xfId="3" applyFont="1" applyFill="1" applyBorder="1" applyAlignment="1">
      <alignment wrapText="1"/>
    </xf>
    <xf numFmtId="0" fontId="27" fillId="0" borderId="4" xfId="0" applyFont="1" applyBorder="1" applyAlignment="1">
      <alignment wrapText="1"/>
    </xf>
    <xf numFmtId="0" fontId="2" fillId="0" borderId="4" xfId="0" applyFont="1" applyBorder="1"/>
    <xf numFmtId="0" fontId="2" fillId="0" borderId="4" xfId="0" applyFont="1" applyFill="1" applyBorder="1"/>
    <xf numFmtId="0" fontId="3" fillId="0" borderId="3" xfId="3" applyFont="1" applyBorder="1" applyAlignment="1">
      <alignment horizontal="center" vertical="top"/>
    </xf>
    <xf numFmtId="0" fontId="4" fillId="0" borderId="3" xfId="3" applyFont="1" applyBorder="1" applyAlignment="1">
      <alignment horizontal="center" vertical="top"/>
    </xf>
    <xf numFmtId="0" fontId="2" fillId="0" borderId="3" xfId="3" applyBorder="1" applyAlignment="1">
      <alignment horizontal="center" vertical="top"/>
    </xf>
    <xf numFmtId="0" fontId="27" fillId="0" borderId="3" xfId="3" applyFont="1" applyBorder="1" applyAlignment="1">
      <alignment horizontal="right" vertical="top"/>
    </xf>
    <xf numFmtId="0" fontId="2" fillId="0" borderId="3" xfId="3" applyFill="1" applyBorder="1" applyAlignment="1">
      <alignment horizontal="center" vertical="top"/>
    </xf>
    <xf numFmtId="0" fontId="27" fillId="0" borderId="3" xfId="3" applyFont="1" applyFill="1" applyBorder="1" applyAlignment="1">
      <alignment horizontal="right" vertical="top"/>
    </xf>
    <xf numFmtId="49" fontId="27" fillId="0" borderId="3" xfId="0" applyNumberFormat="1" applyFont="1" applyBorder="1" applyAlignment="1">
      <alignment horizontal="right" vertical="top"/>
    </xf>
    <xf numFmtId="49" fontId="27" fillId="0" borderId="3" xfId="0" applyNumberFormat="1" applyFont="1" applyFill="1" applyBorder="1" applyAlignment="1">
      <alignment horizontal="right" vertical="top"/>
    </xf>
    <xf numFmtId="0" fontId="3" fillId="0" borderId="3" xfId="3" applyFont="1" applyBorder="1" applyAlignment="1">
      <alignment vertical="top"/>
    </xf>
    <xf numFmtId="49" fontId="3" fillId="0" borderId="3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3" xfId="3" applyNumberFormat="1" applyFont="1" applyBorder="1" applyAlignment="1">
      <alignment horizontal="center" vertical="top"/>
    </xf>
    <xf numFmtId="49" fontId="3" fillId="0" borderId="3" xfId="3" applyNumberFormat="1" applyFont="1" applyBorder="1" applyAlignment="1">
      <alignment horizontal="center" vertical="top"/>
    </xf>
    <xf numFmtId="0" fontId="2" fillId="0" borderId="3" xfId="3" applyFont="1" applyBorder="1"/>
    <xf numFmtId="0" fontId="2" fillId="0" borderId="3" xfId="3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2" fillId="0" borderId="4" xfId="3" applyFont="1" applyFill="1" applyBorder="1" applyAlignment="1">
      <alignment wrapText="1"/>
    </xf>
    <xf numFmtId="49" fontId="2" fillId="0" borderId="3" xfId="0" applyNumberFormat="1" applyFont="1" applyBorder="1" applyAlignment="1">
      <alignment horizontal="center" vertical="top"/>
    </xf>
    <xf numFmtId="3" fontId="2" fillId="0" borderId="4" xfId="3" applyNumberFormat="1" applyFont="1" applyBorder="1"/>
    <xf numFmtId="3" fontId="3" fillId="4" borderId="25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0" fontId="3" fillId="0" borderId="0" xfId="3" applyFont="1" applyFill="1" applyAlignment="1">
      <alignment horizontal="left"/>
    </xf>
    <xf numFmtId="0" fontId="3" fillId="0" borderId="14" xfId="3" applyFont="1" applyBorder="1" applyAlignment="1">
      <alignment horizontal="right"/>
    </xf>
    <xf numFmtId="0" fontId="3" fillId="0" borderId="0" xfId="3" applyFont="1" applyAlignment="1">
      <alignment horizontal="left"/>
    </xf>
    <xf numFmtId="4" fontId="8" fillId="0" borderId="22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4" xfId="3" applyFont="1" applyBorder="1" applyAlignment="1">
      <alignment wrapText="1"/>
    </xf>
    <xf numFmtId="0" fontId="19" fillId="0" borderId="3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justify" wrapText="1"/>
    </xf>
    <xf numFmtId="0" fontId="0" fillId="0" borderId="0" xfId="0" applyFill="1" applyAlignment="1">
      <alignment wrapText="1"/>
    </xf>
    <xf numFmtId="3" fontId="12" fillId="0" borderId="0" xfId="0" applyNumberFormat="1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0" fontId="3" fillId="0" borderId="0" xfId="0" applyFont="1" applyFill="1" applyBorder="1"/>
    <xf numFmtId="3" fontId="0" fillId="0" borderId="0" xfId="0" applyNumberFormat="1" applyFill="1" applyBorder="1"/>
    <xf numFmtId="0" fontId="10" fillId="0" borderId="0" xfId="0" applyFont="1" applyFill="1"/>
    <xf numFmtId="0" fontId="2" fillId="0" borderId="0" xfId="0" applyFont="1" applyFill="1"/>
    <xf numFmtId="2" fontId="3" fillId="4" borderId="4" xfId="0" applyNumberFormat="1" applyFont="1" applyFill="1" applyBorder="1" applyAlignment="1">
      <alignment horizontal="right" vertical="center"/>
    </xf>
    <xf numFmtId="2" fontId="3" fillId="4" borderId="25" xfId="0" applyNumberFormat="1" applyFont="1" applyFill="1" applyBorder="1" applyAlignment="1">
      <alignment horizontal="right" vertical="center"/>
    </xf>
    <xf numFmtId="2" fontId="3" fillId="4" borderId="26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>
      <alignment horizontal="right" vertical="center"/>
    </xf>
    <xf numFmtId="4" fontId="2" fillId="0" borderId="23" xfId="3" applyNumberFormat="1" applyFont="1" applyFill="1" applyBorder="1"/>
    <xf numFmtId="4" fontId="26" fillId="0" borderId="23" xfId="3" applyNumberFormat="1" applyFont="1" applyFill="1" applyBorder="1"/>
    <xf numFmtId="0" fontId="8" fillId="0" borderId="4" xfId="0" applyFont="1" applyBorder="1" applyAlignment="1">
      <alignment horizontal="center"/>
    </xf>
    <xf numFmtId="4" fontId="8" fillId="0" borderId="23" xfId="3" applyNumberFormat="1" applyFont="1" applyBorder="1" applyAlignment="1">
      <alignment horizontal="right"/>
    </xf>
    <xf numFmtId="0" fontId="2" fillId="0" borderId="4" xfId="0" applyFont="1" applyFill="1" applyBorder="1" applyAlignment="1">
      <alignment wrapText="1"/>
    </xf>
    <xf numFmtId="3" fontId="4" fillId="0" borderId="37" xfId="0" applyNumberFormat="1" applyFont="1" applyFill="1" applyBorder="1"/>
    <xf numFmtId="3" fontId="0" fillId="0" borderId="4" xfId="0" applyNumberFormat="1" applyFill="1" applyBorder="1"/>
    <xf numFmtId="3" fontId="2" fillId="0" borderId="4" xfId="3" applyNumberFormat="1" applyBorder="1"/>
    <xf numFmtId="3" fontId="2" fillId="0" borderId="4" xfId="3" applyNumberFormat="1" applyFill="1" applyBorder="1"/>
    <xf numFmtId="3" fontId="3" fillId="0" borderId="4" xfId="3" applyNumberFormat="1" applyFont="1" applyFill="1" applyBorder="1" applyAlignment="1">
      <alignment horizontal="right"/>
    </xf>
    <xf numFmtId="3" fontId="2" fillId="0" borderId="4" xfId="7" applyNumberFormat="1" applyFill="1" applyBorder="1"/>
    <xf numFmtId="3" fontId="3" fillId="0" borderId="4" xfId="3" applyNumberFormat="1" applyFont="1" applyBorder="1"/>
    <xf numFmtId="3" fontId="2" fillId="0" borderId="4" xfId="3" applyNumberFormat="1" applyFill="1" applyBorder="1"/>
    <xf numFmtId="3" fontId="4" fillId="0" borderId="4" xfId="3" applyNumberFormat="1" applyFont="1" applyFill="1" applyBorder="1"/>
    <xf numFmtId="3" fontId="2" fillId="0" borderId="10" xfId="3" applyNumberFormat="1" applyBorder="1"/>
    <xf numFmtId="3" fontId="4" fillId="0" borderId="10" xfId="3" applyNumberFormat="1" applyFont="1" applyBorder="1"/>
    <xf numFmtId="3" fontId="2" fillId="0" borderId="10" xfId="3" applyNumberFormat="1" applyFill="1" applyBorder="1"/>
    <xf numFmtId="3" fontId="3" fillId="0" borderId="10" xfId="3" applyNumberFormat="1" applyFont="1" applyBorder="1"/>
    <xf numFmtId="3" fontId="4" fillId="0" borderId="10" xfId="3" applyNumberFormat="1" applyFont="1" applyFill="1" applyBorder="1"/>
    <xf numFmtId="3" fontId="2" fillId="0" borderId="4" xfId="3" applyNumberFormat="1" applyFont="1" applyFill="1" applyBorder="1"/>
    <xf numFmtId="3" fontId="4" fillId="0" borderId="10" xfId="3" applyNumberFormat="1" applyFont="1" applyBorder="1" applyAlignment="1">
      <alignment vertical="center"/>
    </xf>
    <xf numFmtId="3" fontId="2" fillId="0" borderId="10" xfId="7" applyNumberFormat="1" applyFill="1" applyBorder="1"/>
    <xf numFmtId="3" fontId="3" fillId="0" borderId="10" xfId="7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2" fillId="0" borderId="4" xfId="7" applyNumberForma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4" fillId="0" borderId="4" xfId="3" applyNumberFormat="1" applyFont="1" applyBorder="1"/>
    <xf numFmtId="3" fontId="2" fillId="0" borderId="4" xfId="3" applyNumberFormat="1" applyFill="1" applyBorder="1"/>
    <xf numFmtId="3" fontId="2" fillId="0" borderId="4" xfId="7" applyNumberFormat="1" applyFill="1" applyBorder="1"/>
    <xf numFmtId="3" fontId="2" fillId="0" borderId="4" xfId="3" applyNumberFormat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7" applyNumberFormat="1" applyFill="1" applyBorder="1"/>
    <xf numFmtId="3" fontId="2" fillId="0" borderId="4" xfId="3" applyNumberFormat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7" borderId="4" xfId="7" applyNumberForma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4" fillId="0" borderId="4" xfId="3" applyNumberFormat="1" applyFont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2" fillId="0" borderId="4" xfId="7" applyNumberFormat="1" applyFill="1" applyBorder="1"/>
    <xf numFmtId="3" fontId="3" fillId="0" borderId="4" xfId="3" applyNumberFormat="1" applyFont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7" applyNumberForma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2" fillId="0" borderId="4" xfId="3" applyNumberFormat="1" applyFill="1" applyBorder="1"/>
    <xf numFmtId="3" fontId="2" fillId="0" borderId="4" xfId="3" applyNumberFormat="1" applyFont="1" applyFill="1" applyBorder="1"/>
    <xf numFmtId="3" fontId="2" fillId="0" borderId="4" xfId="7" applyNumberFormat="1" applyFill="1" applyBorder="1"/>
    <xf numFmtId="3" fontId="4" fillId="0" borderId="4" xfId="7" applyNumberFormat="1" applyFont="1" applyFill="1" applyBorder="1"/>
    <xf numFmtId="3" fontId="4" fillId="0" borderId="4" xfId="3" applyNumberFormat="1" applyFont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3" fontId="2" fillId="7" borderId="4" xfId="7" applyNumberFormat="1" applyFill="1" applyBorder="1"/>
    <xf numFmtId="3" fontId="4" fillId="7" borderId="4" xfId="7" applyNumberFormat="1" applyFont="1" applyFill="1" applyBorder="1"/>
    <xf numFmtId="3" fontId="4" fillId="0" borderId="4" xfId="3" applyNumberFormat="1" applyFont="1" applyBorder="1"/>
    <xf numFmtId="3" fontId="3" fillId="0" borderId="4" xfId="3" applyNumberFormat="1" applyFont="1" applyFill="1" applyBorder="1"/>
    <xf numFmtId="3" fontId="2" fillId="0" borderId="4" xfId="7" applyNumberFormat="1" applyFill="1" applyBorder="1"/>
    <xf numFmtId="3" fontId="4" fillId="0" borderId="4" xfId="7" applyNumberFormat="1" applyFont="1" applyFill="1" applyBorder="1"/>
    <xf numFmtId="3" fontId="4" fillId="0" borderId="4" xfId="3" applyNumberFormat="1" applyFont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7" applyNumberFormat="1" applyFill="1" applyBorder="1"/>
    <xf numFmtId="3" fontId="4" fillId="0" borderId="4" xfId="7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4" fillId="0" borderId="4" xfId="3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7" applyNumberFormat="1" applyFill="1" applyBorder="1"/>
    <xf numFmtId="3" fontId="3" fillId="0" borderId="4" xfId="7" applyNumberFormat="1" applyFont="1" applyFill="1" applyBorder="1"/>
    <xf numFmtId="3" fontId="4" fillId="0" borderId="4" xfId="7" applyNumberFormat="1" applyFont="1" applyFill="1" applyBorder="1"/>
    <xf numFmtId="0" fontId="2" fillId="0" borderId="4" xfId="3" applyBorder="1"/>
    <xf numFmtId="3" fontId="2" fillId="0" borderId="4" xfId="3" applyNumberFormat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3" applyNumberFormat="1" applyFont="1" applyFill="1" applyBorder="1"/>
    <xf numFmtId="3" fontId="2" fillId="0" borderId="4" xfId="7" applyNumberFormat="1" applyFill="1" applyBorder="1"/>
    <xf numFmtId="3" fontId="4" fillId="0" borderId="4" xfId="7" applyNumberFormat="1" applyFont="1" applyFill="1" applyBorder="1"/>
    <xf numFmtId="0" fontId="3" fillId="0" borderId="4" xfId="3" applyFont="1" applyFill="1" applyBorder="1"/>
    <xf numFmtId="3" fontId="2" fillId="0" borderId="4" xfId="3" applyNumberFormat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7" applyNumberFormat="1" applyFill="1" applyBorder="1"/>
    <xf numFmtId="3" fontId="4" fillId="0" borderId="4" xfId="3" applyNumberFormat="1" applyFont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7" applyNumberFormat="1" applyFill="1" applyBorder="1"/>
    <xf numFmtId="3" fontId="4" fillId="0" borderId="4" xfId="7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7" applyNumberFormat="1" applyFill="1" applyBorder="1"/>
    <xf numFmtId="3" fontId="2" fillId="0" borderId="4" xfId="7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Fill="1" applyBorder="1"/>
    <xf numFmtId="3" fontId="4" fillId="0" borderId="4" xfId="3" applyNumberFormat="1" applyFont="1" applyFill="1" applyBorder="1"/>
    <xf numFmtId="3" fontId="4" fillId="0" borderId="4" xfId="3" applyNumberFormat="1" applyFont="1" applyFill="1" applyBorder="1" applyAlignment="1">
      <alignment vertical="center"/>
    </xf>
    <xf numFmtId="3" fontId="2" fillId="7" borderId="4" xfId="7" applyNumberFormat="1" applyFill="1" applyBorder="1"/>
    <xf numFmtId="3" fontId="4" fillId="7" borderId="4" xfId="7" applyNumberFormat="1" applyFont="1" applyFill="1" applyBorder="1"/>
    <xf numFmtId="3" fontId="4" fillId="0" borderId="4" xfId="3" applyNumberFormat="1" applyFont="1" applyBorder="1"/>
    <xf numFmtId="3" fontId="2" fillId="0" borderId="4" xfId="3" applyNumberFormat="1" applyFont="1" applyBorder="1"/>
    <xf numFmtId="3" fontId="4" fillId="0" borderId="4" xfId="3" applyNumberFormat="1" applyFont="1" applyFill="1" applyBorder="1"/>
    <xf numFmtId="3" fontId="2" fillId="0" borderId="4" xfId="7" applyNumberFormat="1" applyFill="1" applyBorder="1"/>
    <xf numFmtId="3" fontId="4" fillId="0" borderId="4" xfId="7" applyNumberFormat="1" applyFont="1" applyFill="1" applyBorder="1"/>
    <xf numFmtId="3" fontId="4" fillId="0" borderId="4" xfId="3" applyNumberFormat="1" applyFont="1" applyBorder="1"/>
    <xf numFmtId="3" fontId="4" fillId="0" borderId="4" xfId="3" applyNumberFormat="1" applyFont="1" applyFill="1" applyBorder="1"/>
    <xf numFmtId="3" fontId="2" fillId="0" borderId="4" xfId="3" applyNumberFormat="1" applyFont="1" applyFill="1" applyBorder="1"/>
    <xf numFmtId="3" fontId="2" fillId="0" borderId="4" xfId="7" applyNumberFormat="1" applyFill="1" applyBorder="1"/>
    <xf numFmtId="3" fontId="4" fillId="0" borderId="4" xfId="7" applyNumberFormat="1" applyFont="1" applyFill="1" applyBorder="1"/>
    <xf numFmtId="3" fontId="4" fillId="0" borderId="4" xfId="3" applyNumberFormat="1" applyFont="1" applyBorder="1"/>
    <xf numFmtId="3" fontId="4" fillId="0" borderId="4" xfId="3" applyNumberFormat="1" applyFont="1" applyFill="1" applyBorder="1"/>
    <xf numFmtId="3" fontId="2" fillId="0" borderId="4" xfId="3" applyNumberFormat="1" applyFont="1" applyFill="1" applyBorder="1"/>
    <xf numFmtId="3" fontId="2" fillId="0" borderId="4" xfId="7" applyNumberFormat="1" applyFill="1" applyBorder="1"/>
    <xf numFmtId="3" fontId="4" fillId="0" borderId="4" xfId="7" applyNumberFormat="1" applyFont="1" applyFill="1" applyBorder="1"/>
    <xf numFmtId="3" fontId="4" fillId="7" borderId="4" xfId="3" applyNumberFormat="1" applyFont="1" applyFill="1" applyBorder="1"/>
    <xf numFmtId="3" fontId="4" fillId="0" borderId="4" xfId="3" applyNumberFormat="1" applyFont="1" applyBorder="1"/>
    <xf numFmtId="3" fontId="4" fillId="0" borderId="4" xfId="3" applyNumberFormat="1" applyFont="1" applyFill="1" applyBorder="1"/>
    <xf numFmtId="3" fontId="2" fillId="0" borderId="4" xfId="7" applyNumberFormat="1" applyFill="1" applyBorder="1"/>
    <xf numFmtId="3" fontId="4" fillId="0" borderId="4" xfId="7" applyNumberFormat="1" applyFont="1" applyFill="1" applyBorder="1"/>
    <xf numFmtId="3" fontId="2" fillId="0" borderId="4" xfId="3" applyNumberFormat="1" applyBorder="1"/>
    <xf numFmtId="3" fontId="2" fillId="0" borderId="4" xfId="3" applyNumberFormat="1" applyFill="1" applyBorder="1"/>
    <xf numFmtId="3" fontId="2" fillId="0" borderId="4" xfId="3" applyNumberFormat="1" applyFont="1" applyFill="1" applyBorder="1"/>
    <xf numFmtId="3" fontId="2" fillId="0" borderId="4" xfId="7" applyNumberFormat="1" applyFill="1" applyBorder="1"/>
    <xf numFmtId="3" fontId="4" fillId="0" borderId="4" xfId="3" applyNumberFormat="1" applyFont="1" applyBorder="1"/>
    <xf numFmtId="3" fontId="4" fillId="0" borderId="4" xfId="3" applyNumberFormat="1" applyFont="1" applyFill="1" applyBorder="1"/>
    <xf numFmtId="3" fontId="2" fillId="0" borderId="4" xfId="3" applyNumberFormat="1" applyFont="1" applyFill="1" applyBorder="1"/>
    <xf numFmtId="3" fontId="2" fillId="0" borderId="4" xfId="7" applyNumberFormat="1" applyFill="1" applyBorder="1"/>
    <xf numFmtId="3" fontId="4" fillId="0" borderId="4" xfId="7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4" fillId="0" borderId="4" xfId="3" applyNumberFormat="1" applyFont="1" applyFill="1" applyBorder="1"/>
    <xf numFmtId="3" fontId="2" fillId="0" borderId="4" xfId="7" applyNumberFormat="1" applyFill="1" applyBorder="1"/>
    <xf numFmtId="3" fontId="3" fillId="0" borderId="4" xfId="7" applyNumberFormat="1" applyFont="1" applyFill="1" applyBorder="1"/>
    <xf numFmtId="3" fontId="4" fillId="0" borderId="4" xfId="7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4" fillId="0" borderId="4" xfId="3" applyNumberFormat="1" applyFont="1" applyFill="1" applyBorder="1"/>
    <xf numFmtId="3" fontId="2" fillId="0" borderId="4" xfId="3" applyNumberFormat="1" applyFont="1" applyFill="1" applyBorder="1"/>
    <xf numFmtId="3" fontId="2" fillId="0" borderId="4" xfId="7" applyNumberFormat="1" applyFill="1" applyBorder="1"/>
    <xf numFmtId="3" fontId="3" fillId="0" borderId="4" xfId="7" applyNumberFormat="1" applyFont="1" applyFill="1" applyBorder="1"/>
    <xf numFmtId="3" fontId="4" fillId="0" borderId="4" xfId="7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7" applyNumberFormat="1" applyFill="1" applyBorder="1"/>
    <xf numFmtId="3" fontId="3" fillId="0" borderId="4" xfId="7" applyNumberFormat="1" applyFont="1" applyFill="1" applyBorder="1"/>
    <xf numFmtId="3" fontId="4" fillId="0" borderId="4" xfId="7" applyNumberFormat="1" applyFont="1" applyFill="1" applyBorder="1"/>
    <xf numFmtId="3" fontId="3" fillId="0" borderId="4" xfId="3" applyNumberFormat="1" applyFont="1" applyBorder="1"/>
    <xf numFmtId="3" fontId="3" fillId="0" borderId="4" xfId="3" applyNumberFormat="1" applyFont="1" applyBorder="1" applyAlignment="1">
      <alignment horizontal="right"/>
    </xf>
    <xf numFmtId="3" fontId="4" fillId="0" borderId="4" xfId="3" applyNumberFormat="1" applyFont="1" applyBorder="1"/>
    <xf numFmtId="3" fontId="4" fillId="0" borderId="4" xfId="3" applyNumberFormat="1" applyFont="1" applyFill="1" applyBorder="1"/>
    <xf numFmtId="3" fontId="2" fillId="0" borderId="4" xfId="7" applyNumberFormat="1" applyFill="1" applyBorder="1"/>
    <xf numFmtId="3" fontId="3" fillId="0" borderId="4" xfId="7" applyNumberFormat="1" applyFont="1" applyFill="1" applyBorder="1"/>
    <xf numFmtId="3" fontId="4" fillId="0" borderId="4" xfId="7" applyNumberFormat="1" applyFont="1" applyFill="1" applyBorder="1"/>
    <xf numFmtId="3" fontId="3" fillId="0" borderId="4" xfId="3" applyNumberFormat="1" applyFont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7" applyNumberFormat="1" applyFill="1" applyBorder="1"/>
    <xf numFmtId="3" fontId="3" fillId="0" borderId="4" xfId="7" applyNumberFormat="1" applyFont="1" applyFill="1" applyBorder="1"/>
    <xf numFmtId="3" fontId="4" fillId="0" borderId="4" xfId="7" applyNumberFormat="1" applyFont="1" applyFill="1" applyBorder="1"/>
    <xf numFmtId="3" fontId="2" fillId="0" borderId="4" xfId="3" applyNumberFormat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2" fillId="0" borderId="4" xfId="7" applyNumberForma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7" applyNumberForma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4" fillId="0" borderId="4" xfId="3" applyNumberFormat="1" applyFont="1" applyFill="1" applyBorder="1"/>
    <xf numFmtId="3" fontId="2" fillId="0" borderId="4" xfId="7" applyNumberFormat="1" applyFill="1" applyBorder="1"/>
    <xf numFmtId="3" fontId="3" fillId="0" borderId="4" xfId="7" applyNumberFormat="1" applyFont="1" applyFill="1" applyBorder="1"/>
    <xf numFmtId="3" fontId="4" fillId="0" borderId="4" xfId="7" applyNumberFormat="1" applyFont="1" applyFill="1" applyBorder="1"/>
    <xf numFmtId="3" fontId="3" fillId="0" borderId="4" xfId="3" applyNumberFormat="1" applyFont="1" applyBorder="1"/>
    <xf numFmtId="3" fontId="2" fillId="0" borderId="4" xfId="3" applyNumberFormat="1" applyBorder="1"/>
    <xf numFmtId="3" fontId="3" fillId="3" borderId="4" xfId="3" applyNumberFormat="1" applyFont="1" applyFill="1" applyBorder="1"/>
    <xf numFmtId="3" fontId="2" fillId="0" borderId="4" xfId="3" applyNumberFormat="1" applyFill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7" applyNumberFormat="1" applyFill="1" applyBorder="1"/>
    <xf numFmtId="3" fontId="3" fillId="0" borderId="4" xfId="7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3" fillId="0" borderId="4" xfId="3" applyNumberFormat="1" applyFont="1" applyFill="1" applyBorder="1"/>
    <xf numFmtId="3" fontId="4" fillId="0" borderId="4" xfId="3" applyNumberFormat="1" applyFont="1" applyFill="1" applyBorder="1"/>
    <xf numFmtId="3" fontId="2" fillId="0" borderId="4" xfId="7" applyNumberFormat="1" applyFill="1" applyBorder="1"/>
    <xf numFmtId="3" fontId="3" fillId="0" borderId="4" xfId="7" applyNumberFormat="1" applyFont="1" applyFill="1" applyBorder="1"/>
    <xf numFmtId="3" fontId="4" fillId="0" borderId="4" xfId="7" applyNumberFormat="1" applyFont="1" applyFill="1" applyBorder="1"/>
    <xf numFmtId="3" fontId="3" fillId="0" borderId="4" xfId="3" applyNumberFormat="1" applyFont="1" applyBorder="1"/>
    <xf numFmtId="3" fontId="4" fillId="0" borderId="4" xfId="3" applyNumberFormat="1" applyFont="1" applyBorder="1"/>
    <xf numFmtId="3" fontId="4" fillId="0" borderId="4" xfId="3" applyNumberFormat="1" applyFont="1" applyFill="1" applyBorder="1"/>
    <xf numFmtId="3" fontId="3" fillId="0" borderId="4" xfId="3" applyNumberFormat="1" applyFont="1" applyFill="1" applyBorder="1" applyAlignment="1">
      <alignment horizontal="right"/>
    </xf>
    <xf numFmtId="3" fontId="2" fillId="0" borderId="4" xfId="7" applyNumberFormat="1" applyFill="1" applyBorder="1"/>
    <xf numFmtId="3" fontId="3" fillId="0" borderId="4" xfId="7" applyNumberFormat="1" applyFont="1" applyFill="1" applyBorder="1"/>
    <xf numFmtId="3" fontId="4" fillId="0" borderId="4" xfId="7" applyNumberFormat="1" applyFont="1" applyFill="1" applyBorder="1"/>
    <xf numFmtId="3" fontId="27" fillId="0" borderId="4" xfId="3" applyNumberFormat="1" applyFont="1" applyBorder="1"/>
    <xf numFmtId="3" fontId="27" fillId="0" borderId="4" xfId="3" applyNumberFormat="1" applyFont="1" applyFill="1" applyBorder="1"/>
    <xf numFmtId="3" fontId="27" fillId="0" borderId="4" xfId="3" applyNumberFormat="1" applyFont="1" applyFill="1" applyBorder="1" applyProtection="1">
      <protection locked="0"/>
    </xf>
    <xf numFmtId="0" fontId="6" fillId="0" borderId="8" xfId="0" applyFont="1" applyBorder="1" applyAlignment="1"/>
    <xf numFmtId="0" fontId="6" fillId="0" borderId="2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justify" wrapText="1"/>
    </xf>
    <xf numFmtId="0" fontId="7" fillId="0" borderId="0" xfId="3" applyFont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0" xfId="3" applyFont="1"/>
    <xf numFmtId="4" fontId="1" fillId="0" borderId="0" xfId="3" applyNumberFormat="1" applyFont="1"/>
    <xf numFmtId="0" fontId="1" fillId="0" borderId="0" xfId="3" applyFont="1" applyAlignment="1">
      <alignment horizontal="left"/>
    </xf>
    <xf numFmtId="43" fontId="0" fillId="0" borderId="0" xfId="0" applyNumberFormat="1" applyFill="1"/>
    <xf numFmtId="3" fontId="1" fillId="0" borderId="0" xfId="0" applyNumberFormat="1" applyFont="1" applyFill="1"/>
    <xf numFmtId="0" fontId="1" fillId="0" borderId="4" xfId="3" applyFont="1" applyBorder="1"/>
    <xf numFmtId="4" fontId="8" fillId="6" borderId="20" xfId="0" applyNumberFormat="1" applyFont="1" applyFill="1" applyBorder="1" applyAlignment="1">
      <alignment shrinkToFit="1"/>
    </xf>
    <xf numFmtId="4" fontId="8" fillId="0" borderId="20" xfId="0" applyNumberFormat="1" applyFont="1" applyFill="1" applyBorder="1" applyAlignment="1">
      <alignment shrinkToFit="1"/>
    </xf>
    <xf numFmtId="4" fontId="1" fillId="0" borderId="20" xfId="0" applyNumberFormat="1" applyFont="1" applyFill="1" applyBorder="1" applyAlignment="1">
      <alignment shrinkToFit="1"/>
    </xf>
    <xf numFmtId="4" fontId="1" fillId="0" borderId="31" xfId="0" applyNumberFormat="1" applyFont="1" applyBorder="1" applyAlignment="1">
      <alignment shrinkToFit="1"/>
    </xf>
    <xf numFmtId="4" fontId="1" fillId="0" borderId="20" xfId="0" applyNumberFormat="1" applyFont="1" applyBorder="1" applyAlignment="1">
      <alignment shrinkToFit="1"/>
    </xf>
    <xf numFmtId="4" fontId="8" fillId="0" borderId="20" xfId="0" applyNumberFormat="1" applyFont="1" applyBorder="1" applyAlignment="1">
      <alignment shrinkToFit="1"/>
    </xf>
    <xf numFmtId="4" fontId="1" fillId="0" borderId="31" xfId="0" applyNumberFormat="1" applyFont="1" applyFill="1" applyBorder="1" applyAlignment="1">
      <alignment shrinkToFit="1"/>
    </xf>
    <xf numFmtId="4" fontId="1" fillId="0" borderId="34" xfId="0" applyNumberFormat="1" applyFont="1" applyBorder="1" applyAlignment="1">
      <alignment shrinkToFit="1"/>
    </xf>
    <xf numFmtId="4" fontId="8" fillId="6" borderId="32" xfId="0" applyNumberFormat="1" applyFont="1" applyFill="1" applyBorder="1" applyAlignment="1">
      <alignment shrinkToFit="1"/>
    </xf>
    <xf numFmtId="0" fontId="1" fillId="0" borderId="0" xfId="0" applyFont="1" applyAlignment="1">
      <alignment horizontal="center"/>
    </xf>
    <xf numFmtId="3" fontId="0" fillId="0" borderId="14" xfId="0" applyNumberFormat="1" applyBorder="1" applyAlignment="1"/>
    <xf numFmtId="3" fontId="3" fillId="0" borderId="4" xfId="10" applyNumberFormat="1" applyFont="1" applyBorder="1"/>
    <xf numFmtId="3" fontId="1" fillId="0" borderId="4" xfId="10" applyNumberFormat="1" applyBorder="1"/>
    <xf numFmtId="3" fontId="3" fillId="3" borderId="4" xfId="10" applyNumberFormat="1" applyFont="1" applyFill="1" applyBorder="1"/>
    <xf numFmtId="3" fontId="1" fillId="0" borderId="4" xfId="10" applyNumberFormat="1" applyFill="1" applyBorder="1"/>
    <xf numFmtId="3" fontId="3" fillId="0" borderId="4" xfId="10" applyNumberFormat="1" applyFont="1" applyFill="1" applyBorder="1" applyAlignment="1">
      <alignment horizontal="right"/>
    </xf>
    <xf numFmtId="3" fontId="1" fillId="0" borderId="4" xfId="11" applyNumberFormat="1" applyFill="1" applyBorder="1"/>
    <xf numFmtId="3" fontId="3" fillId="0" borderId="4" xfId="11" applyNumberFormat="1" applyFont="1" applyFill="1" applyBorder="1"/>
    <xf numFmtId="0" fontId="1" fillId="0" borderId="0" xfId="0" applyFont="1"/>
    <xf numFmtId="0" fontId="3" fillId="8" borderId="2" xfId="3" applyFont="1" applyFill="1" applyBorder="1" applyAlignment="1">
      <alignment horizontal="center" vertical="center" wrapText="1"/>
    </xf>
    <xf numFmtId="3" fontId="3" fillId="0" borderId="4" xfId="14" applyNumberFormat="1" applyFont="1" applyBorder="1"/>
    <xf numFmtId="3" fontId="1" fillId="0" borderId="4" xfId="14" applyNumberFormat="1" applyBorder="1"/>
    <xf numFmtId="3" fontId="1" fillId="0" borderId="4" xfId="14" applyNumberFormat="1" applyFill="1" applyBorder="1"/>
    <xf numFmtId="3" fontId="3" fillId="0" borderId="4" xfId="14" applyNumberFormat="1" applyFont="1" applyFill="1" applyBorder="1" applyAlignment="1">
      <alignment horizontal="right"/>
    </xf>
    <xf numFmtId="3" fontId="1" fillId="0" borderId="4" xfId="14" applyNumberFormat="1" applyFill="1" applyBorder="1"/>
    <xf numFmtId="3" fontId="3" fillId="0" borderId="4" xfId="14" applyNumberFormat="1" applyFont="1" applyBorder="1"/>
    <xf numFmtId="3" fontId="1" fillId="0" borderId="4" xfId="14" applyNumberFormat="1" applyFill="1" applyBorder="1"/>
    <xf numFmtId="3" fontId="4" fillId="0" borderId="4" xfId="14" applyNumberFormat="1" applyFont="1" applyFill="1" applyBorder="1"/>
    <xf numFmtId="3" fontId="1" fillId="0" borderId="10" xfId="14" applyNumberFormat="1" applyBorder="1"/>
    <xf numFmtId="3" fontId="3" fillId="3" borderId="10" xfId="14" applyNumberFormat="1" applyFont="1" applyFill="1" applyBorder="1"/>
    <xf numFmtId="3" fontId="4" fillId="0" borderId="10" xfId="14" applyNumberFormat="1" applyFont="1" applyBorder="1"/>
    <xf numFmtId="3" fontId="1" fillId="0" borderId="10" xfId="14" applyNumberFormat="1" applyFill="1" applyBorder="1"/>
    <xf numFmtId="3" fontId="3" fillId="0" borderId="10" xfId="14" applyNumberFormat="1" applyFont="1" applyFill="1" applyBorder="1" applyAlignment="1">
      <alignment horizontal="right"/>
    </xf>
    <xf numFmtId="3" fontId="3" fillId="0" borderId="10" xfId="14" applyNumberFormat="1" applyFont="1" applyBorder="1"/>
    <xf numFmtId="3" fontId="4" fillId="0" borderId="10" xfId="14" applyNumberFormat="1" applyFont="1" applyFill="1" applyBorder="1"/>
    <xf numFmtId="3" fontId="1" fillId="0" borderId="4" xfId="14" applyNumberFormat="1" applyFont="1" applyFill="1" applyBorder="1"/>
    <xf numFmtId="3" fontId="4" fillId="0" borderId="10" xfId="14" applyNumberFormat="1" applyFont="1" applyBorder="1" applyAlignment="1">
      <alignment vertical="center"/>
    </xf>
    <xf numFmtId="3" fontId="1" fillId="0" borderId="10" xfId="14" applyNumberFormat="1" applyFill="1" applyBorder="1"/>
    <xf numFmtId="3" fontId="3" fillId="0" borderId="10" xfId="14" applyNumberFormat="1" applyFont="1" applyFill="1" applyBorder="1"/>
    <xf numFmtId="3" fontId="3" fillId="0" borderId="4" xfId="14" applyNumberFormat="1" applyFont="1" applyBorder="1"/>
    <xf numFmtId="3" fontId="1" fillId="0" borderId="4" xfId="14" applyNumberFormat="1" applyFill="1" applyBorder="1"/>
    <xf numFmtId="3" fontId="4" fillId="0" borderId="4" xfId="14" applyNumberFormat="1" applyFont="1" applyFill="1" applyBorder="1"/>
    <xf numFmtId="3" fontId="1" fillId="0" borderId="10" xfId="14" applyNumberFormat="1" applyBorder="1"/>
    <xf numFmtId="3" fontId="3" fillId="3" borderId="10" xfId="14" applyNumberFormat="1" applyFont="1" applyFill="1" applyBorder="1"/>
    <xf numFmtId="3" fontId="4" fillId="0" borderId="10" xfId="14" applyNumberFormat="1" applyFont="1" applyBorder="1"/>
    <xf numFmtId="3" fontId="1" fillId="0" borderId="10" xfId="14" applyNumberFormat="1" applyFill="1" applyBorder="1"/>
    <xf numFmtId="3" fontId="3" fillId="0" borderId="10" xfId="14" applyNumberFormat="1" applyFont="1" applyFill="1" applyBorder="1" applyAlignment="1">
      <alignment horizontal="right"/>
    </xf>
    <xf numFmtId="3" fontId="3" fillId="0" borderId="10" xfId="14" applyNumberFormat="1" applyFont="1" applyBorder="1"/>
    <xf numFmtId="3" fontId="4" fillId="0" borderId="10" xfId="14" applyNumberFormat="1" applyFont="1" applyFill="1" applyBorder="1"/>
    <xf numFmtId="3" fontId="1" fillId="0" borderId="4" xfId="14" applyNumberFormat="1" applyFont="1" applyFill="1" applyBorder="1"/>
    <xf numFmtId="3" fontId="4" fillId="0" borderId="10" xfId="14" applyNumberFormat="1" applyFont="1" applyBorder="1" applyAlignment="1">
      <alignment vertical="center"/>
    </xf>
    <xf numFmtId="3" fontId="1" fillId="0" borderId="10" xfId="14" applyNumberFormat="1" applyFill="1" applyBorder="1"/>
    <xf numFmtId="3" fontId="3" fillId="0" borderId="10" xfId="14" applyNumberFormat="1" applyFont="1" applyFill="1" applyBorder="1"/>
    <xf numFmtId="3" fontId="3" fillId="0" borderId="4" xfId="14" applyNumberFormat="1" applyFont="1" applyBorder="1"/>
    <xf numFmtId="3" fontId="1" fillId="0" borderId="4" xfId="14" applyNumberFormat="1" applyBorder="1"/>
    <xf numFmtId="3" fontId="3" fillId="3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3" fillId="0" borderId="4" xfId="14" applyNumberFormat="1" applyFont="1" applyBorder="1"/>
    <xf numFmtId="3" fontId="1" fillId="0" borderId="4" xfId="14" applyNumberFormat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Border="1"/>
    <xf numFmtId="3" fontId="1" fillId="0" borderId="4" xfId="14" applyNumberFormat="1" applyBorder="1"/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1" fillId="0" borderId="4" xfId="14" applyNumberForma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3" fillId="0" borderId="4" xfId="14" applyNumberFormat="1" applyFont="1" applyBorder="1"/>
    <xf numFmtId="3" fontId="1" fillId="0" borderId="4" xfId="14" applyNumberFormat="1" applyBorder="1"/>
    <xf numFmtId="3" fontId="4" fillId="0" borderId="4" xfId="14" applyNumberFormat="1" applyFont="1" applyBorder="1"/>
    <xf numFmtId="3" fontId="1" fillId="0" borderId="4" xfId="14" applyNumberFormat="1" applyFill="1" applyBorder="1"/>
    <xf numFmtId="3" fontId="1" fillId="0" borderId="4" xfId="14" applyNumberFormat="1" applyFill="1" applyBorder="1"/>
    <xf numFmtId="3" fontId="1" fillId="0" borderId="4" xfId="14" applyNumberFormat="1" applyBorder="1"/>
    <xf numFmtId="3" fontId="3" fillId="3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1" fillId="0" borderId="4" xfId="14" applyNumberFormat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1" fillId="0" borderId="4" xfId="14" applyNumberFormat="1" applyBorder="1"/>
    <xf numFmtId="3" fontId="3" fillId="3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7" borderId="4" xfId="14" applyNumberFormat="1" applyFont="1" applyFill="1" applyBorder="1"/>
    <xf numFmtId="3" fontId="1" fillId="7" borderId="4" xfId="14" applyNumberFormat="1" applyFill="1" applyBorder="1"/>
    <xf numFmtId="3" fontId="1" fillId="0" borderId="4" xfId="14" applyNumberFormat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7" borderId="4" xfId="14" applyNumberFormat="1" applyFill="1" applyBorder="1"/>
    <xf numFmtId="3" fontId="3" fillId="0" borderId="4" xfId="14" applyNumberFormat="1" applyFont="1" applyBorder="1"/>
    <xf numFmtId="3" fontId="1" fillId="0" borderId="4" xfId="14" applyNumberFormat="1" applyBorder="1"/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3" fillId="0" borderId="4" xfId="14" applyNumberFormat="1" applyFont="1" applyBorder="1"/>
    <xf numFmtId="3" fontId="1" fillId="0" borderId="4" xfId="14" applyNumberFormat="1" applyBorder="1"/>
    <xf numFmtId="3" fontId="4" fillId="0" borderId="4" xfId="14" applyNumberFormat="1" applyFont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3" fillId="0" borderId="4" xfId="14" applyNumberFormat="1" applyFont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Border="1"/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1" fillId="0" borderId="4" xfId="14" applyNumberFormat="1" applyFill="1" applyBorder="1"/>
    <xf numFmtId="3" fontId="1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4" fillId="0" borderId="4" xfId="14" applyNumberFormat="1" applyFont="1" applyBorder="1"/>
    <xf numFmtId="3" fontId="1" fillId="0" borderId="4" xfId="14" applyNumberFormat="1" applyFill="1" applyBorder="1"/>
    <xf numFmtId="3" fontId="1" fillId="0" borderId="4" xfId="14" applyNumberFormat="1" applyFont="1" applyFill="1" applyBorder="1"/>
    <xf numFmtId="3" fontId="1" fillId="0" borderId="4" xfId="14" applyNumberFormat="1" applyFill="1" applyBorder="1"/>
    <xf numFmtId="3" fontId="4" fillId="0" borderId="4" xfId="14" applyNumberFormat="1" applyFont="1" applyFill="1" applyBorder="1"/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Fill="1" applyBorder="1" applyAlignment="1">
      <alignment horizontal="right"/>
    </xf>
    <xf numFmtId="3" fontId="3" fillId="7" borderId="4" xfId="14" applyNumberFormat="1" applyFont="1" applyFill="1" applyBorder="1"/>
    <xf numFmtId="3" fontId="1" fillId="7" borderId="4" xfId="14" applyNumberFormat="1" applyFill="1" applyBorder="1"/>
    <xf numFmtId="3" fontId="4" fillId="7" borderId="4" xfId="14" applyNumberFormat="1" applyFont="1" applyFill="1" applyBorder="1"/>
    <xf numFmtId="3" fontId="4" fillId="0" borderId="4" xfId="14" applyNumberFormat="1" applyFont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Fill="1" applyBorder="1" applyAlignment="1">
      <alignment horizontal="right"/>
    </xf>
    <xf numFmtId="3" fontId="1" fillId="7" borderId="4" xfId="14" applyNumberFormat="1" applyFill="1" applyBorder="1"/>
    <xf numFmtId="3" fontId="4" fillId="7" borderId="4" xfId="14" applyNumberFormat="1" applyFont="1" applyFill="1" applyBorder="1"/>
    <xf numFmtId="3" fontId="3" fillId="0" borderId="4" xfId="14" applyNumberFormat="1" applyFont="1" applyBorder="1"/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4" fillId="0" borderId="4" xfId="14" applyNumberFormat="1" applyFont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4" fillId="0" borderId="4" xfId="14" applyNumberFormat="1" applyFont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4" fillId="0" borderId="4" xfId="14" applyNumberFormat="1" applyFont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4" fillId="0" borderId="4" xfId="14" applyNumberFormat="1" applyFont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0" fontId="1" fillId="0" borderId="4" xfId="14" applyBorder="1"/>
    <xf numFmtId="3" fontId="3" fillId="0" borderId="4" xfId="14" applyNumberFormat="1" applyFont="1" applyBorder="1" applyAlignment="1">
      <alignment horizontal="right"/>
    </xf>
    <xf numFmtId="3" fontId="1" fillId="0" borderId="4" xfId="14" applyNumberFormat="1" applyBorder="1"/>
    <xf numFmtId="3" fontId="3" fillId="3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ont="1" applyFill="1" applyBorder="1"/>
    <xf numFmtId="3" fontId="8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0" fontId="3" fillId="0" borderId="4" xfId="14" applyFont="1" applyFill="1" applyBorder="1"/>
    <xf numFmtId="3" fontId="4" fillId="7" borderId="4" xfId="14" applyNumberFormat="1" applyFont="1" applyFill="1" applyBorder="1"/>
    <xf numFmtId="3" fontId="1" fillId="7" borderId="4" xfId="14" applyNumberFormat="1" applyFill="1" applyBorder="1"/>
    <xf numFmtId="0" fontId="1" fillId="0" borderId="4" xfId="14" applyBorder="1"/>
    <xf numFmtId="3" fontId="1" fillId="0" borderId="4" xfId="14" applyNumberFormat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ont="1" applyFill="1" applyBorder="1"/>
    <xf numFmtId="3" fontId="8" fillId="0" borderId="4" xfId="14" applyNumberFormat="1" applyFont="1" applyFill="1" applyBorder="1"/>
    <xf numFmtId="3" fontId="1" fillId="0" borderId="4" xfId="14" applyNumberFormat="1" applyFill="1" applyBorder="1"/>
    <xf numFmtId="3" fontId="4" fillId="0" borderId="4" xfId="14" applyNumberFormat="1" applyFont="1" applyFill="1" applyBorder="1"/>
    <xf numFmtId="0" fontId="3" fillId="0" borderId="4" xfId="14" applyFont="1" applyFill="1" applyBorder="1"/>
    <xf numFmtId="3" fontId="4" fillId="7" borderId="4" xfId="14" applyNumberFormat="1" applyFont="1" applyFill="1" applyBorder="1"/>
    <xf numFmtId="3" fontId="1" fillId="7" borderId="4" xfId="14" applyNumberFormat="1" applyFill="1" applyBorder="1"/>
    <xf numFmtId="3" fontId="1" fillId="0" borderId="4" xfId="14" applyNumberFormat="1" applyBorder="1"/>
    <xf numFmtId="3" fontId="3" fillId="3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1" fillId="0" borderId="4" xfId="14" applyNumberFormat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4" fillId="0" borderId="4" xfId="14" applyNumberFormat="1" applyFont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1" fillId="0" borderId="4" xfId="14" applyNumberFormat="1" applyBorder="1"/>
    <xf numFmtId="3" fontId="3" fillId="3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1" fillId="0" borderId="4" xfId="14" applyNumberFormat="1" applyFont="1" applyFill="1" applyBorder="1"/>
    <xf numFmtId="3" fontId="3" fillId="0" borderId="4" xfId="14" applyNumberFormat="1" applyFont="1" applyBorder="1"/>
    <xf numFmtId="3" fontId="1" fillId="0" borderId="4" xfId="14" applyNumberFormat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1" fillId="0" borderId="4" xfId="14" applyNumberFormat="1" applyFont="1" applyFill="1" applyBorder="1"/>
    <xf numFmtId="3" fontId="3" fillId="0" borderId="4" xfId="14" applyNumberFormat="1" applyFont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4" fillId="0" borderId="4" xfId="14" applyNumberFormat="1" applyFont="1" applyFill="1" applyBorder="1" applyAlignment="1">
      <alignment vertical="center"/>
    </xf>
    <xf numFmtId="3" fontId="3" fillId="7" borderId="4" xfId="14" applyNumberFormat="1" applyFont="1" applyFill="1" applyBorder="1"/>
    <xf numFmtId="3" fontId="1" fillId="7" borderId="4" xfId="14" applyNumberFormat="1" applyFill="1" applyBorder="1"/>
    <xf numFmtId="3" fontId="4" fillId="7" borderId="4" xfId="14" applyNumberFormat="1" applyFont="1" applyFill="1" applyBorder="1"/>
    <xf numFmtId="3" fontId="3" fillId="0" borderId="4" xfId="14" applyNumberFormat="1" applyFont="1" applyBorder="1"/>
    <xf numFmtId="3" fontId="1" fillId="0" borderId="4" xfId="14" applyNumberFormat="1" applyFill="1" applyBorder="1"/>
    <xf numFmtId="3" fontId="4" fillId="0" borderId="4" xfId="14" applyNumberFormat="1" applyFont="1" applyFill="1" applyBorder="1"/>
    <xf numFmtId="3" fontId="4" fillId="0" borderId="4" xfId="14" applyNumberFormat="1" applyFont="1" applyFill="1" applyBorder="1" applyAlignment="1">
      <alignment vertical="center"/>
    </xf>
    <xf numFmtId="3" fontId="3" fillId="7" borderId="4" xfId="14" applyNumberFormat="1" applyFont="1" applyFill="1" applyBorder="1"/>
    <xf numFmtId="3" fontId="1" fillId="7" borderId="4" xfId="14" applyNumberFormat="1" applyFill="1" applyBorder="1"/>
    <xf numFmtId="3" fontId="4" fillId="7" borderId="4" xfId="14" applyNumberFormat="1" applyFont="1" applyFill="1" applyBorder="1"/>
    <xf numFmtId="3" fontId="3" fillId="0" borderId="4" xfId="14" applyNumberFormat="1" applyFont="1" applyBorder="1"/>
    <xf numFmtId="3" fontId="3" fillId="0" borderId="4" xfId="14" applyNumberFormat="1" applyFont="1" applyBorder="1" applyAlignment="1">
      <alignment horizontal="right"/>
    </xf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1" fillId="0" borderId="4" xfId="14" applyNumberFormat="1" applyFont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 applyAlignment="1">
      <alignment horizontal="right"/>
    </xf>
    <xf numFmtId="3" fontId="4" fillId="0" borderId="4" xfId="14" applyNumberFormat="1" applyFont="1" applyBorder="1"/>
    <xf numFmtId="3" fontId="1" fillId="0" borderId="4" xfId="14" applyNumberFormat="1" applyFont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 applyAlignment="1">
      <alignment horizontal="right"/>
    </xf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 applyAlignment="1">
      <alignment horizontal="right"/>
    </xf>
    <xf numFmtId="3" fontId="4" fillId="0" borderId="4" xfId="14" applyNumberFormat="1" applyFont="1" applyBorder="1"/>
    <xf numFmtId="3" fontId="4" fillId="0" borderId="4" xfId="14" applyNumberFormat="1" applyFont="1" applyFill="1" applyBorder="1"/>
    <xf numFmtId="3" fontId="1" fillId="0" borderId="4" xfId="14" applyNumberFormat="1" applyFont="1" applyFill="1" applyBorder="1"/>
    <xf numFmtId="3" fontId="1" fillId="0" borderId="4" xfId="14" applyNumberForma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 applyAlignment="1">
      <alignment horizontal="right"/>
    </xf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4" fillId="7" borderId="4" xfId="14" applyNumberFormat="1" applyFont="1" applyFill="1" applyBorder="1"/>
    <xf numFmtId="3" fontId="3" fillId="0" borderId="4" xfId="14" applyNumberFormat="1" applyFont="1" applyBorder="1" applyAlignment="1">
      <alignment horizontal="right"/>
    </xf>
    <xf numFmtId="3" fontId="4" fillId="0" borderId="4" xfId="14" applyNumberFormat="1" applyFont="1" applyBorder="1"/>
    <xf numFmtId="3" fontId="4" fillId="0" borderId="4" xfId="14" applyNumberFormat="1" applyFont="1" applyFill="1" applyBorder="1"/>
    <xf numFmtId="3" fontId="1" fillId="0" borderId="4" xfId="14" applyNumberFormat="1" applyFont="1" applyFill="1" applyBorder="1"/>
    <xf numFmtId="3" fontId="1" fillId="0" borderId="4" xfId="14" applyNumberFormat="1" applyFill="1" applyBorder="1"/>
    <xf numFmtId="3" fontId="4" fillId="0" borderId="4" xfId="14" applyNumberFormat="1" applyFont="1" applyFill="1" applyBorder="1"/>
    <xf numFmtId="3" fontId="4" fillId="7" borderId="4" xfId="14" applyNumberFormat="1" applyFont="1" applyFill="1" applyBorder="1"/>
    <xf numFmtId="3" fontId="3" fillId="0" borderId="4" xfId="14" applyNumberFormat="1" applyFont="1" applyBorder="1" applyAlignment="1">
      <alignment horizontal="right"/>
    </xf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 applyAlignment="1">
      <alignment horizontal="right"/>
    </xf>
    <xf numFmtId="3" fontId="4" fillId="0" borderId="4" xfId="14" applyNumberFormat="1" applyFont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 applyAlignment="1">
      <alignment horizontal="right"/>
    </xf>
    <xf numFmtId="3" fontId="1" fillId="0" borderId="4" xfId="14" applyNumberFormat="1" applyBorder="1"/>
    <xf numFmtId="3" fontId="3" fillId="3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1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3" fillId="0" borderId="4" xfId="14" applyNumberFormat="1" applyFont="1" applyBorder="1" applyAlignment="1">
      <alignment horizontal="right"/>
    </xf>
    <xf numFmtId="3" fontId="1" fillId="0" borderId="4" xfId="14" applyNumberFormat="1" applyBorder="1"/>
    <xf numFmtId="3" fontId="1" fillId="0" borderId="4" xfId="14" applyNumberFormat="1" applyFill="1" applyBorder="1"/>
    <xf numFmtId="3" fontId="1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Border="1" applyAlignment="1">
      <alignment horizontal="right"/>
    </xf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 applyAlignment="1">
      <alignment horizontal="right"/>
    </xf>
    <xf numFmtId="3" fontId="4" fillId="0" borderId="4" xfId="14" applyNumberFormat="1" applyFont="1" applyBorder="1"/>
    <xf numFmtId="3" fontId="4" fillId="0" borderId="4" xfId="14" applyNumberFormat="1" applyFont="1" applyFill="1" applyBorder="1"/>
    <xf numFmtId="3" fontId="1" fillId="0" borderId="4" xfId="14" applyNumberFormat="1" applyFont="1" applyFill="1" applyBorder="1"/>
    <xf numFmtId="3" fontId="1" fillId="0" borderId="4" xfId="14" applyNumberForma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3" fillId="0" borderId="4" xfId="14" applyNumberFormat="1" applyFont="1" applyBorder="1" applyAlignment="1">
      <alignment horizontal="right"/>
    </xf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3" fillId="0" borderId="4" xfId="14" applyNumberFormat="1" applyFont="1" applyBorder="1" applyAlignment="1">
      <alignment horizontal="right"/>
    </xf>
    <xf numFmtId="3" fontId="4" fillId="0" borderId="4" xfId="14" applyNumberFormat="1" applyFont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Fill="1" applyBorder="1" applyAlignment="1">
      <alignment horizontal="right"/>
    </xf>
    <xf numFmtId="3" fontId="1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4" fillId="0" borderId="4" xfId="14" applyNumberFormat="1" applyFont="1" applyBorder="1"/>
    <xf numFmtId="3" fontId="4" fillId="0" borderId="4" xfId="14" applyNumberFormat="1" applyFont="1" applyFill="1" applyBorder="1"/>
    <xf numFmtId="3" fontId="3" fillId="0" borderId="4" xfId="14" applyNumberFormat="1" applyFont="1" applyFill="1" applyBorder="1" applyAlignment="1">
      <alignment horizontal="right"/>
    </xf>
    <xf numFmtId="3" fontId="1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3" fillId="0" borderId="4" xfId="14" applyNumberFormat="1" applyFont="1" applyBorder="1" applyAlignment="1">
      <alignment horizontal="right"/>
    </xf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3" fillId="0" borderId="4" xfId="14" applyNumberFormat="1" applyFont="1" applyBorder="1" applyAlignment="1">
      <alignment horizontal="right"/>
    </xf>
    <xf numFmtId="3" fontId="4" fillId="0" borderId="4" xfId="14" applyNumberFormat="1" applyFont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3" fillId="0" borderId="4" xfId="14" applyNumberFormat="1" applyFont="1" applyBorder="1" applyAlignment="1">
      <alignment horizontal="right"/>
    </xf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3" fillId="0" borderId="4" xfId="14" applyNumberFormat="1" applyFont="1" applyBorder="1" applyAlignment="1">
      <alignment horizontal="right"/>
    </xf>
    <xf numFmtId="3" fontId="4" fillId="0" borderId="4" xfId="14" applyNumberFormat="1" applyFont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Border="1"/>
    <xf numFmtId="3" fontId="3" fillId="3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1" fillId="0" borderId="4" xfId="14" applyNumberFormat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Border="1"/>
    <xf numFmtId="3" fontId="1" fillId="0" borderId="4" xfId="14" applyNumberFormat="1" applyBorder="1"/>
    <xf numFmtId="3" fontId="3" fillId="3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3" fillId="0" borderId="4" xfId="14" applyNumberFormat="1" applyFont="1" applyBorder="1"/>
    <xf numFmtId="3" fontId="1" fillId="0" borderId="4" xfId="14" applyNumberFormat="1" applyBorder="1"/>
    <xf numFmtId="3" fontId="3" fillId="3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Border="1"/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4" fillId="0" borderId="4" xfId="14" applyNumberFormat="1" applyFont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1" fillId="0" borderId="4" xfId="14" applyNumberFormat="1" applyBorder="1"/>
    <xf numFmtId="3" fontId="3" fillId="3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3" fillId="0" borderId="4" xfId="14" applyNumberFormat="1" applyFont="1" applyBorder="1"/>
    <xf numFmtId="3" fontId="1" fillId="0" borderId="4" xfId="14" applyNumberFormat="1" applyBorder="1"/>
    <xf numFmtId="3" fontId="3" fillId="3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3" fillId="0" borderId="4" xfId="14" applyNumberFormat="1" applyFont="1" applyBorder="1"/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4" fillId="0" borderId="4" xfId="14" applyNumberFormat="1" applyFont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4" xfId="14" applyNumberFormat="1" applyFont="1" applyBorder="1"/>
    <xf numFmtId="3" fontId="4" fillId="0" borderId="4" xfId="14" applyNumberFormat="1" applyFont="1" applyBorder="1"/>
    <xf numFmtId="3" fontId="3" fillId="3" borderId="4" xfId="14" applyNumberFormat="1" applyFont="1" applyFill="1" applyBorder="1"/>
    <xf numFmtId="3" fontId="4" fillId="0" borderId="4" xfId="14" applyNumberFormat="1" applyFont="1" applyFill="1" applyBorder="1"/>
    <xf numFmtId="3" fontId="1" fillId="0" borderId="4" xfId="14" applyNumberFormat="1" applyFill="1" applyBorder="1"/>
    <xf numFmtId="3" fontId="3" fillId="0" borderId="4" xfId="14" applyNumberFormat="1" applyFont="1" applyFill="1" applyBorder="1"/>
    <xf numFmtId="3" fontId="4" fillId="0" borderId="4" xfId="14" applyNumberFormat="1" applyFont="1" applyFill="1" applyBorder="1"/>
    <xf numFmtId="3" fontId="3" fillId="0" borderId="8" xfId="13" applyNumberFormat="1" applyFont="1" applyBorder="1"/>
    <xf numFmtId="3" fontId="1" fillId="0" borderId="8" xfId="13" applyNumberFormat="1" applyBorder="1"/>
    <xf numFmtId="3" fontId="4" fillId="0" borderId="8" xfId="13" applyNumberFormat="1" applyFont="1" applyBorder="1"/>
    <xf numFmtId="3" fontId="4" fillId="0" borderId="8" xfId="13" applyNumberFormat="1" applyFont="1" applyFill="1" applyBorder="1"/>
    <xf numFmtId="3" fontId="8" fillId="0" borderId="8" xfId="13" applyNumberFormat="1" applyFont="1" applyBorder="1"/>
    <xf numFmtId="3" fontId="1" fillId="0" borderId="8" xfId="13" applyNumberFormat="1" applyFont="1" applyFill="1" applyBorder="1"/>
    <xf numFmtId="3" fontId="16" fillId="0" borderId="8" xfId="13" applyNumberFormat="1" applyFont="1" applyFill="1" applyBorder="1"/>
    <xf numFmtId="3" fontId="1" fillId="0" borderId="8" xfId="13" applyNumberFormat="1" applyFont="1" applyBorder="1"/>
    <xf numFmtId="3" fontId="17" fillId="0" borderId="8" xfId="13" applyNumberFormat="1" applyFont="1" applyFill="1" applyBorder="1"/>
    <xf numFmtId="3" fontId="8" fillId="0" borderId="8" xfId="13" applyNumberFormat="1" applyFont="1" applyFill="1" applyBorder="1"/>
    <xf numFmtId="3" fontId="3" fillId="0" borderId="8" xfId="13" applyNumberFormat="1" applyFont="1" applyFill="1" applyBorder="1"/>
    <xf numFmtId="3" fontId="12" fillId="0" borderId="4" xfId="13" applyNumberFormat="1" applyFont="1" applyBorder="1"/>
    <xf numFmtId="3" fontId="1" fillId="0" borderId="8" xfId="13" applyNumberFormat="1" applyFill="1" applyBorder="1"/>
    <xf numFmtId="0" fontId="1" fillId="0" borderId="6" xfId="13" applyBorder="1"/>
    <xf numFmtId="3" fontId="4" fillId="0" borderId="30" xfId="13" applyNumberFormat="1" applyFont="1" applyFill="1" applyBorder="1"/>
    <xf numFmtId="3" fontId="1" fillId="0" borderId="30" xfId="13" applyNumberFormat="1" applyFont="1" applyBorder="1"/>
    <xf numFmtId="3" fontId="12" fillId="6" borderId="4" xfId="13" applyNumberFormat="1" applyFont="1" applyFill="1" applyBorder="1"/>
    <xf numFmtId="3" fontId="8" fillId="6" borderId="8" xfId="13" applyNumberFormat="1" applyFont="1" applyFill="1" applyBorder="1"/>
    <xf numFmtId="3" fontId="8" fillId="6" borderId="4" xfId="13" applyNumberFormat="1" applyFont="1" applyFill="1" applyBorder="1"/>
    <xf numFmtId="3" fontId="3" fillId="6" borderId="8" xfId="13" applyNumberFormat="1" applyFont="1" applyFill="1" applyBorder="1"/>
    <xf numFmtId="3" fontId="12" fillId="6" borderId="8" xfId="13" applyNumberFormat="1" applyFont="1" applyFill="1" applyBorder="1"/>
    <xf numFmtId="3" fontId="12" fillId="6" borderId="33" xfId="13" applyNumberFormat="1" applyFont="1" applyFill="1" applyBorder="1"/>
    <xf numFmtId="3" fontId="1" fillId="0" borderId="30" xfId="13" applyNumberFormat="1" applyFill="1" applyBorder="1"/>
    <xf numFmtId="3" fontId="4" fillId="7" borderId="8" xfId="13" applyNumberFormat="1" applyFont="1" applyFill="1" applyBorder="1"/>
    <xf numFmtId="3" fontId="3" fillId="0" borderId="8" xfId="13" applyNumberFormat="1" applyFont="1" applyBorder="1"/>
    <xf numFmtId="3" fontId="1" fillId="0" borderId="8" xfId="13" applyNumberFormat="1" applyBorder="1"/>
    <xf numFmtId="3" fontId="4" fillId="0" borderId="8" xfId="13" applyNumberFormat="1" applyFont="1" applyBorder="1"/>
    <xf numFmtId="3" fontId="4" fillId="0" borderId="8" xfId="13" applyNumberFormat="1" applyFont="1" applyFill="1" applyBorder="1"/>
    <xf numFmtId="3" fontId="8" fillId="0" borderId="8" xfId="13" applyNumberFormat="1" applyFont="1" applyBorder="1"/>
    <xf numFmtId="3" fontId="1" fillId="0" borderId="8" xfId="13" applyNumberFormat="1" applyFont="1" applyFill="1" applyBorder="1"/>
    <xf numFmtId="3" fontId="16" fillId="0" borderId="8" xfId="13" applyNumberFormat="1" applyFont="1" applyFill="1" applyBorder="1"/>
    <xf numFmtId="3" fontId="1" fillId="0" borderId="8" xfId="13" applyNumberFormat="1" applyFont="1" applyBorder="1"/>
    <xf numFmtId="3" fontId="17" fillId="0" borderId="8" xfId="13" applyNumberFormat="1" applyFont="1" applyFill="1" applyBorder="1"/>
    <xf numFmtId="3" fontId="8" fillId="0" borderId="8" xfId="13" applyNumberFormat="1" applyFont="1" applyFill="1" applyBorder="1"/>
    <xf numFmtId="3" fontId="3" fillId="0" borderId="8" xfId="13" applyNumberFormat="1" applyFont="1" applyFill="1" applyBorder="1"/>
    <xf numFmtId="3" fontId="12" fillId="0" borderId="4" xfId="13" applyNumberFormat="1" applyFont="1" applyBorder="1"/>
    <xf numFmtId="3" fontId="1" fillId="0" borderId="8" xfId="13" applyNumberFormat="1" applyFill="1" applyBorder="1"/>
    <xf numFmtId="0" fontId="1" fillId="0" borderId="6" xfId="13" applyBorder="1"/>
    <xf numFmtId="3" fontId="4" fillId="0" borderId="30" xfId="13" applyNumberFormat="1" applyFont="1" applyFill="1" applyBorder="1"/>
    <xf numFmtId="3" fontId="1" fillId="0" borderId="30" xfId="13" applyNumberFormat="1" applyFont="1" applyBorder="1"/>
    <xf numFmtId="3" fontId="12" fillId="6" borderId="4" xfId="13" applyNumberFormat="1" applyFont="1" applyFill="1" applyBorder="1"/>
    <xf numFmtId="3" fontId="8" fillId="6" borderId="8" xfId="13" applyNumberFormat="1" applyFont="1" applyFill="1" applyBorder="1"/>
    <xf numFmtId="3" fontId="8" fillId="6" borderId="4" xfId="13" applyNumberFormat="1" applyFont="1" applyFill="1" applyBorder="1"/>
    <xf numFmtId="3" fontId="3" fillId="6" borderId="8" xfId="13" applyNumberFormat="1" applyFont="1" applyFill="1" applyBorder="1"/>
    <xf numFmtId="3" fontId="12" fillId="6" borderId="8" xfId="13" applyNumberFormat="1" applyFont="1" applyFill="1" applyBorder="1"/>
    <xf numFmtId="3" fontId="12" fillId="6" borderId="33" xfId="13" applyNumberFormat="1" applyFont="1" applyFill="1" applyBorder="1"/>
    <xf numFmtId="3" fontId="1" fillId="0" borderId="30" xfId="13" applyNumberFormat="1" applyFill="1" applyBorder="1"/>
    <xf numFmtId="3" fontId="4" fillId="7" borderId="8" xfId="13" applyNumberFormat="1" applyFont="1" applyFill="1" applyBorder="1"/>
    <xf numFmtId="3" fontId="1" fillId="0" borderId="8" xfId="0" applyNumberFormat="1" applyFont="1" applyFill="1" applyBorder="1"/>
    <xf numFmtId="2" fontId="30" fillId="4" borderId="26" xfId="0" applyNumberFormat="1" applyFont="1" applyFill="1" applyBorder="1" applyAlignment="1">
      <alignment horizontal="right" vertical="center"/>
    </xf>
    <xf numFmtId="2" fontId="19" fillId="4" borderId="26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top"/>
    </xf>
    <xf numFmtId="0" fontId="0" fillId="0" borderId="0" xfId="0" applyAlignme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8" xfId="0" applyFont="1" applyBorder="1" applyAlignment="1"/>
    <xf numFmtId="0" fontId="0" fillId="0" borderId="29" xfId="0" applyBorder="1" applyAlignment="1"/>
    <xf numFmtId="0" fontId="0" fillId="0" borderId="10" xfId="0" applyBorder="1" applyAlignment="1"/>
    <xf numFmtId="0" fontId="6" fillId="0" borderId="29" xfId="0" applyFont="1" applyBorder="1" applyAlignment="1"/>
    <xf numFmtId="0" fontId="6" fillId="0" borderId="10" xfId="0" applyFont="1" applyBorder="1" applyAlignment="1"/>
    <xf numFmtId="0" fontId="6" fillId="0" borderId="4" xfId="0" applyFont="1" applyBorder="1" applyAlignment="1"/>
    <xf numFmtId="0" fontId="6" fillId="0" borderId="8" xfId="0" applyFont="1" applyBorder="1" applyAlignment="1">
      <alignment wrapText="1"/>
    </xf>
    <xf numFmtId="0" fontId="3" fillId="2" borderId="8" xfId="0" applyFont="1" applyFill="1" applyBorder="1" applyAlignment="1"/>
    <xf numFmtId="0" fontId="3" fillId="2" borderId="29" xfId="0" applyFont="1" applyFill="1" applyBorder="1" applyAlignment="1"/>
    <xf numFmtId="0" fontId="3" fillId="2" borderId="10" xfId="0" applyFont="1" applyFill="1" applyBorder="1" applyAlignment="1"/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6" fontId="5" fillId="0" borderId="14" xfId="1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12" fillId="0" borderId="35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6" borderId="13" xfId="0" applyFont="1" applyFill="1" applyBorder="1" applyAlignment="1">
      <alignment horizontal="right" wrapText="1"/>
    </xf>
    <xf numFmtId="0" fontId="12" fillId="6" borderId="36" xfId="0" applyFont="1" applyFill="1" applyBorder="1" applyAlignment="1">
      <alignment horizontal="right" wrapText="1"/>
    </xf>
    <xf numFmtId="0" fontId="0" fillId="0" borderId="0" xfId="0" applyFill="1" applyAlignment="1">
      <alignment horizontal="justify" vertical="top"/>
    </xf>
    <xf numFmtId="0" fontId="5" fillId="0" borderId="0" xfId="3" applyFont="1" applyBorder="1" applyAlignment="1">
      <alignment horizontal="left"/>
    </xf>
    <xf numFmtId="0" fontId="7" fillId="0" borderId="0" xfId="3" applyFont="1" applyAlignment="1">
      <alignment horizontal="left"/>
    </xf>
    <xf numFmtId="0" fontId="1" fillId="0" borderId="0" xfId="4" applyFont="1" applyFill="1" applyAlignment="1">
      <alignment horizontal="justify" vertical="top" wrapText="1"/>
    </xf>
    <xf numFmtId="0" fontId="3" fillId="0" borderId="0" xfId="3" applyFont="1" applyFill="1" applyAlignment="1">
      <alignment horizontal="left"/>
    </xf>
    <xf numFmtId="0" fontId="3" fillId="0" borderId="14" xfId="3" applyFont="1" applyBorder="1" applyAlignment="1">
      <alignment horizontal="right"/>
    </xf>
    <xf numFmtId="0" fontId="15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6">
    <cellStyle name="Comma_izvrsenje300903-s planom 2" xfId="1"/>
    <cellStyle name="Loše" xfId="2" builtinId="27"/>
    <cellStyle name="Normal_sablon1-230704" xfId="3"/>
    <cellStyle name="Normal_sablon1-230704 2" xfId="4"/>
    <cellStyle name="Normal_sablon1-230704 2 2" xfId="7"/>
    <cellStyle name="Normal_sablon1-230704 2 2 2" xfId="14"/>
    <cellStyle name="Normal_sablon1-230704 2 3" xfId="11"/>
    <cellStyle name="Normal_sablon1-230704 3" xfId="10"/>
    <cellStyle name="Obično" xfId="0" builtinId="0"/>
    <cellStyle name="Obično 2" xfId="6"/>
    <cellStyle name="Obično 2 2" xfId="13"/>
    <cellStyle name="Obično 3" xfId="9"/>
    <cellStyle name="Zarez 2" xfId="5"/>
    <cellStyle name="Zarez 2 2" xfId="8"/>
    <cellStyle name="Zarez 2 2 2" xfId="15"/>
    <cellStyle name="Zarez 2 3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238125</xdr:rowOff>
    </xdr:from>
    <xdr:to>
      <xdr:col>6</xdr:col>
      <xdr:colOff>295275</xdr:colOff>
      <xdr:row>8</xdr:row>
      <xdr:rowOff>0</xdr:rowOff>
    </xdr:to>
    <xdr:pic>
      <xdr:nvPicPr>
        <xdr:cNvPr id="1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5" y="161925"/>
          <a:ext cx="1381125" cy="1133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123825</xdr:colOff>
      <xdr:row>0</xdr:row>
      <xdr:rowOff>238125</xdr:rowOff>
    </xdr:from>
    <xdr:to>
      <xdr:col>6</xdr:col>
      <xdr:colOff>295275</xdr:colOff>
      <xdr:row>8</xdr:row>
      <xdr:rowOff>0</xdr:rowOff>
    </xdr:to>
    <xdr:pic>
      <xdr:nvPicPr>
        <xdr:cNvPr id="17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1225" y="161925"/>
          <a:ext cx="1381125" cy="1133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56"/>
  <sheetViews>
    <sheetView topLeftCell="A13" zoomScaleNormal="100" workbookViewId="0">
      <selection activeCell="J37" sqref="J37"/>
    </sheetView>
  </sheetViews>
  <sheetFormatPr defaultRowHeight="12.75"/>
  <cols>
    <col min="3" max="3" width="12.5703125" customWidth="1"/>
    <col min="4" max="4" width="4.5703125" customWidth="1"/>
    <col min="6" max="6" width="4.42578125" customWidth="1"/>
    <col min="9" max="9" width="20" customWidth="1"/>
  </cols>
  <sheetData>
    <row r="1" spans="1:9">
      <c r="A1" s="1207"/>
      <c r="B1" s="1207"/>
      <c r="C1" s="1207"/>
      <c r="D1" s="1207"/>
      <c r="E1" s="1207"/>
      <c r="F1" s="1207"/>
      <c r="G1" s="1207"/>
      <c r="H1" s="1207"/>
      <c r="I1" s="1207"/>
    </row>
    <row r="2" spans="1:9">
      <c r="A2" s="1208" t="s">
        <v>764</v>
      </c>
      <c r="B2" s="1209"/>
      <c r="C2" s="1209"/>
      <c r="G2" s="1208" t="s">
        <v>765</v>
      </c>
      <c r="H2" s="1209"/>
      <c r="I2" s="1209"/>
    </row>
    <row r="3" spans="1:9">
      <c r="A3" s="1209"/>
      <c r="B3" s="1209"/>
      <c r="C3" s="1209"/>
      <c r="G3" s="1209"/>
      <c r="H3" s="1209"/>
      <c r="I3" s="1209"/>
    </row>
    <row r="4" spans="1:9">
      <c r="A4" s="1209"/>
      <c r="B4" s="1209"/>
      <c r="C4" s="1209"/>
      <c r="G4" s="1209"/>
      <c r="H4" s="1209"/>
      <c r="I4" s="1209"/>
    </row>
    <row r="5" spans="1:9">
      <c r="A5" s="1209"/>
      <c r="B5" s="1209"/>
      <c r="C5" s="1209"/>
      <c r="G5" s="1209"/>
      <c r="H5" s="1209"/>
      <c r="I5" s="1209"/>
    </row>
    <row r="6" spans="1:9">
      <c r="A6" s="1209"/>
      <c r="B6" s="1209"/>
      <c r="C6" s="1209"/>
      <c r="G6" s="1209"/>
      <c r="H6" s="1209"/>
      <c r="I6" s="1209"/>
    </row>
    <row r="7" spans="1:9">
      <c r="A7" s="1209"/>
      <c r="B7" s="1209"/>
      <c r="C7" s="1209"/>
      <c r="G7" s="1209"/>
      <c r="H7" s="1209"/>
      <c r="I7" s="1209"/>
    </row>
    <row r="8" spans="1:9">
      <c r="A8" s="106"/>
      <c r="B8" s="106"/>
      <c r="C8" s="106"/>
      <c r="D8" s="106"/>
      <c r="E8" s="106"/>
      <c r="F8" s="106"/>
      <c r="G8" s="106"/>
      <c r="H8" s="106"/>
      <c r="I8" s="106"/>
    </row>
    <row r="12" spans="1:9" ht="18.75">
      <c r="G12" s="1204"/>
      <c r="H12" s="1205"/>
      <c r="I12" s="1205"/>
    </row>
    <row r="20" spans="1:9" ht="12.75" customHeight="1">
      <c r="A20" s="1210" t="s">
        <v>776</v>
      </c>
      <c r="B20" s="1211"/>
      <c r="C20" s="1211"/>
      <c r="D20" s="1211"/>
      <c r="E20" s="1211"/>
      <c r="F20" s="1211"/>
      <c r="G20" s="1211"/>
      <c r="H20" s="1211"/>
      <c r="I20" s="1211"/>
    </row>
    <row r="21" spans="1:9">
      <c r="A21" s="1211"/>
      <c r="B21" s="1211"/>
      <c r="C21" s="1211"/>
      <c r="D21" s="1211"/>
      <c r="E21" s="1211"/>
      <c r="F21" s="1211"/>
      <c r="G21" s="1211"/>
      <c r="H21" s="1211"/>
      <c r="I21" s="1211"/>
    </row>
    <row r="22" spans="1:9">
      <c r="A22" s="1207"/>
      <c r="B22" s="1207"/>
      <c r="C22" s="1207"/>
      <c r="D22" s="1207"/>
      <c r="E22" s="1207"/>
      <c r="F22" s="1207"/>
      <c r="G22" s="1207"/>
      <c r="H22" s="1207"/>
      <c r="I22" s="1207"/>
    </row>
    <row r="23" spans="1:9">
      <c r="A23" s="1207"/>
      <c r="B23" s="1207"/>
      <c r="C23" s="1207"/>
      <c r="D23" s="1207"/>
      <c r="E23" s="1207"/>
      <c r="F23" s="1207"/>
      <c r="G23" s="1207"/>
      <c r="H23" s="1207"/>
      <c r="I23" s="1207"/>
    </row>
    <row r="24" spans="1:9">
      <c r="A24" s="1207"/>
      <c r="B24" s="1207"/>
      <c r="C24" s="1207"/>
      <c r="D24" s="1207"/>
      <c r="E24" s="1207"/>
      <c r="F24" s="1207"/>
      <c r="G24" s="1207"/>
      <c r="H24" s="1207"/>
      <c r="I24" s="1207"/>
    </row>
    <row r="25" spans="1:9">
      <c r="A25" s="1207"/>
      <c r="B25" s="1207"/>
      <c r="C25" s="1207"/>
      <c r="D25" s="1207"/>
      <c r="E25" s="1207"/>
      <c r="F25" s="1207"/>
      <c r="G25" s="1207"/>
      <c r="H25" s="1207"/>
      <c r="I25" s="1207"/>
    </row>
    <row r="26" spans="1:9">
      <c r="A26" s="1207"/>
      <c r="B26" s="1207"/>
      <c r="C26" s="1207"/>
      <c r="D26" s="1207"/>
      <c r="E26" s="1207"/>
      <c r="F26" s="1207"/>
      <c r="G26" s="1207"/>
      <c r="H26" s="1207"/>
      <c r="I26" s="1207"/>
    </row>
    <row r="31" spans="1:9" ht="15">
      <c r="A31" s="1212" t="s">
        <v>775</v>
      </c>
      <c r="B31" s="1212"/>
      <c r="C31" s="1212"/>
      <c r="D31" s="1212"/>
      <c r="E31" s="1212"/>
      <c r="F31" s="1212"/>
      <c r="G31" s="1212"/>
      <c r="H31" s="1212"/>
      <c r="I31" s="1212"/>
    </row>
    <row r="54" spans="1:9">
      <c r="A54" s="1206" t="s">
        <v>777</v>
      </c>
      <c r="B54" s="1207"/>
      <c r="C54" s="1207"/>
      <c r="D54" s="1207"/>
      <c r="E54" s="1207"/>
      <c r="F54" s="1207"/>
      <c r="G54" s="1207"/>
      <c r="H54" s="1207"/>
      <c r="I54" s="1207"/>
    </row>
    <row r="55" spans="1:9">
      <c r="A55" s="1207"/>
      <c r="B55" s="1207"/>
      <c r="C55" s="1207"/>
      <c r="D55" s="1207"/>
      <c r="E55" s="1207"/>
      <c r="F55" s="1207"/>
      <c r="G55" s="1207"/>
      <c r="H55" s="1207"/>
      <c r="I55" s="1207"/>
    </row>
    <row r="56" spans="1:9" ht="15.75">
      <c r="A56" s="107"/>
      <c r="B56" s="107"/>
      <c r="C56" s="107"/>
      <c r="D56" s="107"/>
      <c r="E56" s="107"/>
      <c r="F56" s="107"/>
      <c r="G56" s="107"/>
      <c r="H56" s="107"/>
      <c r="I56" s="107"/>
    </row>
  </sheetData>
  <mergeCells count="7">
    <mergeCell ref="G12:I12"/>
    <mergeCell ref="A54:I55"/>
    <mergeCell ref="A1:I1"/>
    <mergeCell ref="A2:C7"/>
    <mergeCell ref="G2:I7"/>
    <mergeCell ref="A20:I26"/>
    <mergeCell ref="A31:I31"/>
  </mergeCells>
  <phoneticPr fontId="0" type="noConversion"/>
  <pageMargins left="0.66" right="0.4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L59"/>
  <sheetViews>
    <sheetView topLeftCell="A4" zoomScaleNormal="100" workbookViewId="0">
      <selection activeCell="N24" sqref="N24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6384" width="9.140625" style="13"/>
  </cols>
  <sheetData>
    <row r="2" spans="2:12" s="97" customFormat="1" ht="15" customHeight="1">
      <c r="B2" s="1241" t="s">
        <v>123</v>
      </c>
      <c r="C2" s="1241"/>
      <c r="D2" s="1241"/>
      <c r="E2" s="1241"/>
      <c r="F2" s="1241"/>
      <c r="G2" s="1241"/>
      <c r="H2" s="1241"/>
      <c r="I2" s="1241"/>
      <c r="J2" s="126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119</v>
      </c>
      <c r="C6" s="11" t="s">
        <v>81</v>
      </c>
      <c r="D6" s="11" t="s">
        <v>124</v>
      </c>
      <c r="E6" s="9"/>
      <c r="F6" s="9"/>
      <c r="G6" s="9"/>
      <c r="H6" s="9"/>
      <c r="I6" s="9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685">
        <f>SUM(G8:G10)</f>
        <v>32470</v>
      </c>
      <c r="H7" s="1151">
        <f t="shared" ref="H7:I7" si="0">SUM(H8:H10)</f>
        <v>32470</v>
      </c>
      <c r="I7" s="1151">
        <f t="shared" si="0"/>
        <v>32139</v>
      </c>
      <c r="J7" s="161">
        <f>IF(H7=0,"",I7/H7*100)</f>
        <v>98.980597474591931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684">
        <v>29600</v>
      </c>
      <c r="H8" s="690">
        <v>29600</v>
      </c>
      <c r="I8" s="413">
        <v>29389</v>
      </c>
      <c r="J8" s="132">
        <f t="shared" ref="J8:J58" si="1">IF(H8=0,"",I8/H8*100)</f>
        <v>99.287162162162161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684">
        <v>2870</v>
      </c>
      <c r="H9" s="690">
        <v>2870</v>
      </c>
      <c r="I9" s="413">
        <v>2750</v>
      </c>
      <c r="J9" s="132">
        <f t="shared" si="1"/>
        <v>95.818815331010455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684">
        <v>0</v>
      </c>
      <c r="H10" s="690">
        <v>0</v>
      </c>
      <c r="I10" s="413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684"/>
      <c r="H11" s="690"/>
      <c r="I11" s="413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685">
        <f>G13</f>
        <v>3200</v>
      </c>
      <c r="H12" s="1151">
        <f t="shared" ref="H12:I12" si="2">H13</f>
        <v>3200</v>
      </c>
      <c r="I12" s="1151">
        <f t="shared" si="2"/>
        <v>3111</v>
      </c>
      <c r="J12" s="161">
        <f t="shared" si="1"/>
        <v>97.21875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684">
        <v>3200</v>
      </c>
      <c r="H13" s="690">
        <v>3200</v>
      </c>
      <c r="I13" s="413">
        <v>3111</v>
      </c>
      <c r="J13" s="132">
        <f t="shared" si="1"/>
        <v>97.21875</v>
      </c>
    </row>
    <row r="14" spans="2:12" ht="17.100000000000001" customHeight="1">
      <c r="B14" s="14"/>
      <c r="C14" s="15"/>
      <c r="D14" s="15"/>
      <c r="E14" s="16"/>
      <c r="F14" s="15"/>
      <c r="G14" s="680"/>
      <c r="H14" s="687"/>
      <c r="I14" s="410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682">
        <f>SUM(G16:G25)</f>
        <v>2150</v>
      </c>
      <c r="H15" s="1148">
        <f t="shared" ref="H15:I15" si="3">SUM(H16:H25)</f>
        <v>2150</v>
      </c>
      <c r="I15" s="1148">
        <f t="shared" si="3"/>
        <v>1586</v>
      </c>
      <c r="J15" s="161">
        <f t="shared" si="1"/>
        <v>73.767441860465127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680">
        <v>150</v>
      </c>
      <c r="H16" s="687">
        <v>150</v>
      </c>
      <c r="I16" s="410">
        <v>50</v>
      </c>
      <c r="J16" s="132">
        <f t="shared" si="1"/>
        <v>33.333333333333329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680">
        <v>0</v>
      </c>
      <c r="H17" s="687">
        <v>0</v>
      </c>
      <c r="I17" s="410">
        <v>0</v>
      </c>
      <c r="J17" s="132" t="str">
        <f t="shared" si="1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205</v>
      </c>
      <c r="G18" s="680">
        <v>0</v>
      </c>
      <c r="H18" s="687">
        <v>0</v>
      </c>
      <c r="I18" s="410">
        <v>0</v>
      </c>
      <c r="J18" s="132" t="str">
        <f t="shared" si="1"/>
        <v/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680">
        <v>0</v>
      </c>
      <c r="H19" s="687">
        <v>0</v>
      </c>
      <c r="I19" s="410">
        <v>0</v>
      </c>
      <c r="J19" s="132" t="str">
        <f t="shared" si="1"/>
        <v/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680">
        <v>0</v>
      </c>
      <c r="H20" s="687">
        <v>0</v>
      </c>
      <c r="I20" s="410">
        <v>0</v>
      </c>
      <c r="J20" s="132" t="str">
        <f t="shared" si="1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206</v>
      </c>
      <c r="G21" s="680">
        <v>0</v>
      </c>
      <c r="H21" s="687">
        <v>0</v>
      </c>
      <c r="I21" s="410">
        <v>0</v>
      </c>
      <c r="J21" s="132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680">
        <v>0</v>
      </c>
      <c r="H22" s="687">
        <v>0</v>
      </c>
      <c r="I22" s="410">
        <v>0</v>
      </c>
      <c r="J22" s="132" t="str">
        <f t="shared" si="1"/>
        <v/>
      </c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680">
        <v>0</v>
      </c>
      <c r="H23" s="687">
        <v>0</v>
      </c>
      <c r="I23" s="410">
        <v>0</v>
      </c>
      <c r="J23" s="132" t="str">
        <f t="shared" si="1"/>
        <v/>
      </c>
      <c r="L23" s="69"/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680">
        <v>2000</v>
      </c>
      <c r="H24" s="687">
        <v>2000</v>
      </c>
      <c r="I24" s="410">
        <v>1536</v>
      </c>
      <c r="J24" s="132">
        <f t="shared" si="1"/>
        <v>76.8</v>
      </c>
    </row>
    <row r="25" spans="2:12" ht="17.100000000000001" customHeight="1">
      <c r="B25" s="14"/>
      <c r="C25" s="15"/>
      <c r="D25" s="15"/>
      <c r="E25" s="16">
        <v>613900</v>
      </c>
      <c r="F25" s="293" t="s">
        <v>581</v>
      </c>
      <c r="G25" s="681">
        <v>0</v>
      </c>
      <c r="H25" s="688">
        <v>0</v>
      </c>
      <c r="I25" s="411">
        <v>0</v>
      </c>
      <c r="J25" s="132" t="str">
        <f t="shared" si="1"/>
        <v/>
      </c>
    </row>
    <row r="26" spans="2:12" s="1" customFormat="1" ht="17.100000000000001" customHeight="1">
      <c r="B26" s="17"/>
      <c r="C26" s="12"/>
      <c r="D26" s="12"/>
      <c r="E26" s="51"/>
      <c r="F26" s="12"/>
      <c r="G26" s="680"/>
      <c r="H26" s="687"/>
      <c r="I26" s="410"/>
      <c r="J26" s="132" t="str">
        <f t="shared" si="1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679">
        <f>SUM(G28:G29)</f>
        <v>0</v>
      </c>
      <c r="H27" s="1146">
        <f t="shared" ref="H27:I27" si="4">SUM(H28:H29)</f>
        <v>0</v>
      </c>
      <c r="I27" s="1146">
        <f t="shared" si="4"/>
        <v>0</v>
      </c>
      <c r="J27" s="132" t="str">
        <f t="shared" si="1"/>
        <v/>
      </c>
    </row>
    <row r="28" spans="2:12" ht="17.100000000000001" customHeight="1">
      <c r="B28" s="14"/>
      <c r="C28" s="15"/>
      <c r="D28" s="15"/>
      <c r="E28" s="16">
        <v>821200</v>
      </c>
      <c r="F28" s="15" t="s">
        <v>91</v>
      </c>
      <c r="G28" s="683">
        <v>0</v>
      </c>
      <c r="H28" s="689">
        <v>0</v>
      </c>
      <c r="I28" s="412">
        <v>0</v>
      </c>
      <c r="J28" s="132" t="str">
        <f t="shared" si="1"/>
        <v/>
      </c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680">
        <v>0</v>
      </c>
      <c r="H29" s="687">
        <v>0</v>
      </c>
      <c r="I29" s="410">
        <v>0</v>
      </c>
      <c r="J29" s="132" t="str">
        <f t="shared" si="1"/>
        <v/>
      </c>
    </row>
    <row r="30" spans="2:12" ht="17.100000000000001" customHeight="1">
      <c r="B30" s="14"/>
      <c r="C30" s="15"/>
      <c r="D30" s="15"/>
      <c r="E30" s="16"/>
      <c r="F30" s="15"/>
      <c r="G30" s="679"/>
      <c r="H30" s="686"/>
      <c r="I30" s="409"/>
      <c r="J30" s="132" t="str">
        <f t="shared" si="1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679">
        <v>1</v>
      </c>
      <c r="H31" s="686">
        <v>1</v>
      </c>
      <c r="I31" s="409">
        <v>1</v>
      </c>
      <c r="J31" s="132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37820</v>
      </c>
      <c r="H32" s="20">
        <f>H7+H12+H15+H27</f>
        <v>37820</v>
      </c>
      <c r="I32" s="20">
        <f t="shared" ref="I32" si="5">I7+I12+I15+I27</f>
        <v>36836</v>
      </c>
      <c r="J32" s="161">
        <f t="shared" si="1"/>
        <v>97.398202009518769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132" t="str">
        <f t="shared" si="1"/>
        <v/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132" t="str">
        <f t="shared" si="1"/>
        <v/>
      </c>
    </row>
    <row r="35" spans="2:10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B37" s="69"/>
      <c r="J37" s="121" t="str">
        <f t="shared" si="1"/>
        <v/>
      </c>
    </row>
    <row r="38" spans="2:10" ht="17.100000000000001" customHeight="1">
      <c r="J38" s="121" t="str">
        <f t="shared" si="1"/>
        <v/>
      </c>
    </row>
    <row r="39" spans="2:10" ht="17.100000000000001" customHeight="1">
      <c r="J39" s="121" t="str">
        <f t="shared" si="1"/>
        <v/>
      </c>
    </row>
    <row r="40" spans="2:10" ht="17.100000000000001" customHeight="1">
      <c r="J40" s="121" t="str">
        <f t="shared" si="1"/>
        <v/>
      </c>
    </row>
    <row r="41" spans="2:10" ht="17.100000000000001" customHeight="1">
      <c r="J41" s="121" t="str">
        <f t="shared" si="1"/>
        <v/>
      </c>
    </row>
    <row r="42" spans="2:10" ht="17.100000000000001" customHeight="1"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I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2"/>
  <dimension ref="B2:L59"/>
  <sheetViews>
    <sheetView zoomScaleNormal="100" workbookViewId="0">
      <selection activeCell="I32" sqref="I32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6384" width="9.140625" style="13"/>
  </cols>
  <sheetData>
    <row r="2" spans="2:12" s="97" customFormat="1" ht="15" customHeight="1">
      <c r="B2" s="1241" t="s">
        <v>160</v>
      </c>
      <c r="C2" s="1241"/>
      <c r="D2" s="1241"/>
      <c r="E2" s="1241"/>
      <c r="F2" s="1241"/>
      <c r="G2" s="1241"/>
      <c r="H2" s="1241"/>
      <c r="I2" s="1241"/>
      <c r="J2" s="126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119</v>
      </c>
      <c r="C6" s="11" t="s">
        <v>81</v>
      </c>
      <c r="D6" s="11" t="s">
        <v>125</v>
      </c>
      <c r="E6" s="9"/>
      <c r="F6" s="9"/>
      <c r="G6" s="9"/>
      <c r="H6" s="9"/>
      <c r="I6" s="9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697">
        <f>SUM(G8:G10)</f>
        <v>75410</v>
      </c>
      <c r="H7" s="1151">
        <f t="shared" ref="H7:I7" si="0">SUM(H8:H10)</f>
        <v>75410</v>
      </c>
      <c r="I7" s="1151">
        <f t="shared" si="0"/>
        <v>74507</v>
      </c>
      <c r="J7" s="161">
        <f>IF(H7=0,"",I7/H7*100)</f>
        <v>98.802546081421553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696">
        <v>63900</v>
      </c>
      <c r="H8" s="702">
        <v>63900</v>
      </c>
      <c r="I8" s="418">
        <v>63268</v>
      </c>
      <c r="J8" s="132">
        <f t="shared" ref="J8:J58" si="1">IF(H8=0,"",I8/H8*100)</f>
        <v>99.010954616588421</v>
      </c>
      <c r="K8" s="78"/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696">
        <v>11510</v>
      </c>
      <c r="H9" s="702">
        <v>11510</v>
      </c>
      <c r="I9" s="418">
        <v>11239</v>
      </c>
      <c r="J9" s="132">
        <f t="shared" si="1"/>
        <v>97.645525629887047</v>
      </c>
      <c r="K9" s="82"/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696">
        <v>0</v>
      </c>
      <c r="H10" s="702">
        <v>0</v>
      </c>
      <c r="I10" s="418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696"/>
      <c r="H11" s="702"/>
      <c r="I11" s="418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697">
        <f>G13</f>
        <v>6860</v>
      </c>
      <c r="H12" s="1151">
        <f t="shared" ref="H12:I12" si="2">H13</f>
        <v>6860</v>
      </c>
      <c r="I12" s="1151">
        <f t="shared" si="2"/>
        <v>6729</v>
      </c>
      <c r="J12" s="161">
        <f t="shared" si="1"/>
        <v>98.090379008746353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696">
        <v>6860</v>
      </c>
      <c r="H13" s="702">
        <v>6860</v>
      </c>
      <c r="I13" s="418">
        <v>6729</v>
      </c>
      <c r="J13" s="132">
        <f t="shared" si="1"/>
        <v>98.090379008746353</v>
      </c>
    </row>
    <row r="14" spans="2:12" ht="17.100000000000001" customHeight="1">
      <c r="B14" s="14"/>
      <c r="C14" s="15"/>
      <c r="D14" s="15"/>
      <c r="E14" s="16"/>
      <c r="F14" s="15"/>
      <c r="G14" s="691"/>
      <c r="H14" s="698"/>
      <c r="I14" s="414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692">
        <f>SUM(G16:G25)</f>
        <v>6000</v>
      </c>
      <c r="H15" s="1148">
        <f t="shared" ref="H15:I15" si="3">SUM(H16:H25)</f>
        <v>6000</v>
      </c>
      <c r="I15" s="1148">
        <f t="shared" si="3"/>
        <v>4877</v>
      </c>
      <c r="J15" s="161">
        <f t="shared" si="1"/>
        <v>81.283333333333331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693">
        <v>850</v>
      </c>
      <c r="H16" s="699">
        <v>850</v>
      </c>
      <c r="I16" s="415">
        <v>823</v>
      </c>
      <c r="J16" s="132">
        <f t="shared" si="1"/>
        <v>96.82352941176471</v>
      </c>
    </row>
    <row r="17" spans="2:10" ht="17.100000000000001" customHeight="1">
      <c r="B17" s="14"/>
      <c r="C17" s="15"/>
      <c r="D17" s="15"/>
      <c r="E17" s="16">
        <v>613200</v>
      </c>
      <c r="F17" s="15" t="s">
        <v>85</v>
      </c>
      <c r="G17" s="691">
        <v>0</v>
      </c>
      <c r="H17" s="698">
        <v>0</v>
      </c>
      <c r="I17" s="414">
        <v>0</v>
      </c>
      <c r="J17" s="132" t="str">
        <f t="shared" si="1"/>
        <v/>
      </c>
    </row>
    <row r="18" spans="2:10" ht="17.100000000000001" customHeight="1">
      <c r="B18" s="14"/>
      <c r="C18" s="15"/>
      <c r="D18" s="15"/>
      <c r="E18" s="16">
        <v>613300</v>
      </c>
      <c r="F18" s="26" t="s">
        <v>205</v>
      </c>
      <c r="G18" s="691">
        <v>2500</v>
      </c>
      <c r="H18" s="698">
        <v>2500</v>
      </c>
      <c r="I18" s="414">
        <v>1655</v>
      </c>
      <c r="J18" s="132">
        <f t="shared" si="1"/>
        <v>66.2</v>
      </c>
    </row>
    <row r="19" spans="2:10" ht="17.100000000000001" customHeight="1">
      <c r="B19" s="14"/>
      <c r="C19" s="15"/>
      <c r="D19" s="15"/>
      <c r="E19" s="16">
        <v>613400</v>
      </c>
      <c r="F19" s="15" t="s">
        <v>165</v>
      </c>
      <c r="G19" s="693">
        <v>100</v>
      </c>
      <c r="H19" s="699">
        <v>100</v>
      </c>
      <c r="I19" s="415">
        <v>100</v>
      </c>
      <c r="J19" s="132">
        <f t="shared" si="1"/>
        <v>100</v>
      </c>
    </row>
    <row r="20" spans="2:10" ht="17.100000000000001" customHeight="1">
      <c r="B20" s="14"/>
      <c r="C20" s="15"/>
      <c r="D20" s="15"/>
      <c r="E20" s="16">
        <v>613500</v>
      </c>
      <c r="F20" s="15" t="s">
        <v>86</v>
      </c>
      <c r="G20" s="691">
        <v>0</v>
      </c>
      <c r="H20" s="698">
        <v>0</v>
      </c>
      <c r="I20" s="414">
        <v>0</v>
      </c>
      <c r="J20" s="132" t="str">
        <f t="shared" si="1"/>
        <v/>
      </c>
    </row>
    <row r="21" spans="2:10" ht="17.100000000000001" customHeight="1">
      <c r="B21" s="14"/>
      <c r="C21" s="15"/>
      <c r="D21" s="15"/>
      <c r="E21" s="16">
        <v>613600</v>
      </c>
      <c r="F21" s="26" t="s">
        <v>206</v>
      </c>
      <c r="G21" s="691">
        <v>0</v>
      </c>
      <c r="H21" s="698">
        <v>0</v>
      </c>
      <c r="I21" s="414">
        <v>0</v>
      </c>
      <c r="J21" s="132" t="str">
        <f t="shared" si="1"/>
        <v/>
      </c>
    </row>
    <row r="22" spans="2:10" ht="17.100000000000001" customHeight="1">
      <c r="B22" s="14"/>
      <c r="C22" s="15"/>
      <c r="D22" s="15"/>
      <c r="E22" s="16">
        <v>613700</v>
      </c>
      <c r="F22" s="15" t="s">
        <v>87</v>
      </c>
      <c r="G22" s="691">
        <v>0</v>
      </c>
      <c r="H22" s="698">
        <v>0</v>
      </c>
      <c r="I22" s="414">
        <v>0</v>
      </c>
      <c r="J22" s="132" t="str">
        <f t="shared" si="1"/>
        <v/>
      </c>
    </row>
    <row r="23" spans="2:10" ht="17.100000000000001" customHeight="1">
      <c r="B23" s="14"/>
      <c r="C23" s="15"/>
      <c r="D23" s="15"/>
      <c r="E23" s="16">
        <v>613800</v>
      </c>
      <c r="F23" s="15" t="s">
        <v>166</v>
      </c>
      <c r="G23" s="691">
        <v>0</v>
      </c>
      <c r="H23" s="698">
        <v>0</v>
      </c>
      <c r="I23" s="414">
        <v>0</v>
      </c>
      <c r="J23" s="132" t="str">
        <f t="shared" si="1"/>
        <v/>
      </c>
    </row>
    <row r="24" spans="2:10" ht="17.100000000000001" customHeight="1">
      <c r="B24" s="14"/>
      <c r="C24" s="15"/>
      <c r="D24" s="15"/>
      <c r="E24" s="16">
        <v>613900</v>
      </c>
      <c r="F24" s="15" t="s">
        <v>167</v>
      </c>
      <c r="G24" s="693">
        <v>2550</v>
      </c>
      <c r="H24" s="699">
        <v>2550</v>
      </c>
      <c r="I24" s="415">
        <v>2299</v>
      </c>
      <c r="J24" s="132">
        <f t="shared" si="1"/>
        <v>90.156862745098039</v>
      </c>
    </row>
    <row r="25" spans="2:10" ht="17.100000000000001" customHeight="1">
      <c r="B25" s="14"/>
      <c r="C25" s="15"/>
      <c r="D25" s="15"/>
      <c r="E25" s="16">
        <v>613900</v>
      </c>
      <c r="F25" s="293" t="s">
        <v>581</v>
      </c>
      <c r="G25" s="695">
        <v>0</v>
      </c>
      <c r="H25" s="701">
        <v>0</v>
      </c>
      <c r="I25" s="417">
        <v>0</v>
      </c>
      <c r="J25" s="132" t="str">
        <f t="shared" si="1"/>
        <v/>
      </c>
    </row>
    <row r="26" spans="2:10" s="1" customFormat="1" ht="17.100000000000001" customHeight="1">
      <c r="B26" s="17"/>
      <c r="C26" s="12"/>
      <c r="D26" s="12"/>
      <c r="E26" s="51"/>
      <c r="F26" s="12"/>
      <c r="G26" s="693"/>
      <c r="H26" s="699"/>
      <c r="I26" s="415"/>
      <c r="J26" s="132" t="str">
        <f t="shared" si="1"/>
        <v/>
      </c>
    </row>
    <row r="27" spans="2:10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694">
        <f>SUM(G28:G29)</f>
        <v>1500</v>
      </c>
      <c r="H27" s="1151">
        <f t="shared" ref="H27:I27" si="4">SUM(H28:H29)</f>
        <v>1500</v>
      </c>
      <c r="I27" s="1151">
        <f t="shared" si="4"/>
        <v>1450</v>
      </c>
      <c r="J27" s="161">
        <f t="shared" si="1"/>
        <v>96.666666666666671</v>
      </c>
    </row>
    <row r="28" spans="2:10" ht="17.100000000000001" customHeight="1">
      <c r="B28" s="14"/>
      <c r="C28" s="15"/>
      <c r="D28" s="15"/>
      <c r="E28" s="16">
        <v>821200</v>
      </c>
      <c r="F28" s="15" t="s">
        <v>91</v>
      </c>
      <c r="G28" s="693">
        <v>0</v>
      </c>
      <c r="H28" s="699">
        <v>0</v>
      </c>
      <c r="I28" s="415">
        <v>0</v>
      </c>
      <c r="J28" s="132" t="str">
        <f t="shared" si="1"/>
        <v/>
      </c>
    </row>
    <row r="29" spans="2:10" ht="17.100000000000001" customHeight="1">
      <c r="B29" s="14"/>
      <c r="C29" s="15"/>
      <c r="D29" s="15"/>
      <c r="E29" s="16">
        <v>821300</v>
      </c>
      <c r="F29" s="15" t="s">
        <v>92</v>
      </c>
      <c r="G29" s="693">
        <v>1500</v>
      </c>
      <c r="H29" s="699">
        <v>1500</v>
      </c>
      <c r="I29" s="415">
        <v>1450</v>
      </c>
      <c r="J29" s="132">
        <f t="shared" si="1"/>
        <v>96.666666666666671</v>
      </c>
    </row>
    <row r="30" spans="2:10" ht="17.100000000000001" customHeight="1">
      <c r="B30" s="14"/>
      <c r="C30" s="15"/>
      <c r="D30" s="15"/>
      <c r="E30" s="16"/>
      <c r="F30" s="15"/>
      <c r="G30" s="691"/>
      <c r="H30" s="698"/>
      <c r="I30" s="414"/>
      <c r="J30" s="132" t="str">
        <f t="shared" si="1"/>
        <v/>
      </c>
    </row>
    <row r="31" spans="2:10" s="1" customFormat="1" ht="17.100000000000001" customHeight="1">
      <c r="B31" s="17"/>
      <c r="C31" s="12"/>
      <c r="D31" s="12"/>
      <c r="E31" s="9"/>
      <c r="F31" s="12" t="s">
        <v>93</v>
      </c>
      <c r="G31" s="694">
        <v>3</v>
      </c>
      <c r="H31" s="700">
        <v>3</v>
      </c>
      <c r="I31" s="416">
        <v>3</v>
      </c>
      <c r="J31" s="132"/>
    </row>
    <row r="32" spans="2:10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89770</v>
      </c>
      <c r="H32" s="20">
        <f>H7+H12+H15+H27</f>
        <v>89770</v>
      </c>
      <c r="I32" s="20">
        <f t="shared" ref="I32" si="5">I7+I12+I15+I27</f>
        <v>87563</v>
      </c>
      <c r="J32" s="161">
        <f t="shared" si="1"/>
        <v>97.541494931491584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132" t="str">
        <f t="shared" si="1"/>
        <v/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20"/>
      <c r="H34" s="20"/>
      <c r="I34" s="20"/>
      <c r="J34" s="132" t="str">
        <f t="shared" si="1"/>
        <v/>
      </c>
    </row>
    <row r="35" spans="2:10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B37" s="69"/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B39" s="69"/>
      <c r="J39" s="121" t="str">
        <f t="shared" si="1"/>
        <v/>
      </c>
    </row>
    <row r="40" spans="2:10" ht="17.100000000000001" customHeight="1">
      <c r="B40" s="69"/>
      <c r="J40" s="121" t="str">
        <f t="shared" si="1"/>
        <v/>
      </c>
    </row>
    <row r="41" spans="2:10" ht="17.100000000000001" customHeight="1">
      <c r="J41" s="121" t="str">
        <f t="shared" si="1"/>
        <v/>
      </c>
    </row>
    <row r="42" spans="2:10" ht="17.100000000000001" customHeight="1"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I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6"/>
  <dimension ref="B2:L59"/>
  <sheetViews>
    <sheetView zoomScaleNormal="100" workbookViewId="0">
      <selection activeCell="I32" sqref="I32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6384" width="9.140625" style="13"/>
  </cols>
  <sheetData>
    <row r="2" spans="2:12" ht="15" customHeight="1">
      <c r="B2" s="1241" t="s">
        <v>593</v>
      </c>
      <c r="C2" s="1241"/>
      <c r="D2" s="1241"/>
      <c r="E2" s="1241"/>
      <c r="F2" s="1241"/>
      <c r="G2" s="1241"/>
      <c r="H2" s="1241"/>
      <c r="I2" s="1241"/>
      <c r="J2" s="126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119</v>
      </c>
      <c r="C6" s="11" t="s">
        <v>81</v>
      </c>
      <c r="D6" s="11" t="s">
        <v>146</v>
      </c>
      <c r="E6" s="9"/>
      <c r="F6" s="9"/>
      <c r="G6" s="9"/>
      <c r="H6" s="9"/>
      <c r="I6" s="9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708">
        <f>SUM(G8:G10)</f>
        <v>145610</v>
      </c>
      <c r="H7" s="898">
        <f t="shared" ref="H7:I7" si="0">SUM(H8:H10)</f>
        <v>145610</v>
      </c>
      <c r="I7" s="898">
        <f t="shared" si="0"/>
        <v>143411</v>
      </c>
      <c r="J7" s="131">
        <f>IF(H7=0,"",I7/H7*100)</f>
        <v>98.48980152462056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709">
        <v>113200</v>
      </c>
      <c r="H8" s="714">
        <v>113200</v>
      </c>
      <c r="I8" s="423">
        <v>112574</v>
      </c>
      <c r="J8" s="132">
        <f t="shared" ref="J8:J58" si="1">IF(H8=0,"",I8/H8*100)</f>
        <v>99.446996466431088</v>
      </c>
      <c r="K8" s="78"/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709">
        <v>32410</v>
      </c>
      <c r="H9" s="714">
        <v>32410</v>
      </c>
      <c r="I9" s="423">
        <v>30837</v>
      </c>
      <c r="J9" s="132">
        <f t="shared" si="1"/>
        <v>95.146559703795134</v>
      </c>
      <c r="K9" s="82"/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709">
        <v>0</v>
      </c>
      <c r="H10" s="714">
        <v>0</v>
      </c>
      <c r="I10" s="423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709"/>
      <c r="H11" s="714"/>
      <c r="I11" s="423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708">
        <f>G13</f>
        <v>12250</v>
      </c>
      <c r="H12" s="898">
        <f t="shared" ref="H12:I12" si="2">H13</f>
        <v>12250</v>
      </c>
      <c r="I12" s="898">
        <f t="shared" si="2"/>
        <v>11977</v>
      </c>
      <c r="J12" s="161">
        <f t="shared" si="1"/>
        <v>97.771428571428572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709">
        <v>12250</v>
      </c>
      <c r="H13" s="714">
        <v>12250</v>
      </c>
      <c r="I13" s="423">
        <v>11977</v>
      </c>
      <c r="J13" s="132">
        <f t="shared" si="1"/>
        <v>97.771428571428572</v>
      </c>
    </row>
    <row r="14" spans="2:12" ht="17.100000000000001" customHeight="1">
      <c r="B14" s="14"/>
      <c r="C14" s="15"/>
      <c r="D14" s="15"/>
      <c r="E14" s="16"/>
      <c r="F14" s="15"/>
      <c r="G14" s="703"/>
      <c r="H14" s="710"/>
      <c r="I14" s="419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704">
        <f>SUM(G16:G25)</f>
        <v>11200</v>
      </c>
      <c r="H15" s="1148">
        <f t="shared" ref="H15:I15" si="3">SUM(H16:H25)</f>
        <v>11200</v>
      </c>
      <c r="I15" s="1148">
        <f t="shared" si="3"/>
        <v>9127</v>
      </c>
      <c r="J15" s="161">
        <f t="shared" si="1"/>
        <v>81.491071428571431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705">
        <v>6000</v>
      </c>
      <c r="H16" s="711">
        <v>6000</v>
      </c>
      <c r="I16" s="420">
        <v>4904</v>
      </c>
      <c r="J16" s="132">
        <f t="shared" si="1"/>
        <v>81.733333333333334</v>
      </c>
    </row>
    <row r="17" spans="2:10" ht="17.100000000000001" customHeight="1">
      <c r="B17" s="14"/>
      <c r="C17" s="15"/>
      <c r="D17" s="15"/>
      <c r="E17" s="16">
        <v>613200</v>
      </c>
      <c r="F17" s="15" t="s">
        <v>85</v>
      </c>
      <c r="G17" s="703">
        <v>0</v>
      </c>
      <c r="H17" s="710">
        <v>0</v>
      </c>
      <c r="I17" s="419">
        <v>0</v>
      </c>
      <c r="J17" s="132" t="str">
        <f t="shared" si="1"/>
        <v/>
      </c>
    </row>
    <row r="18" spans="2:10" ht="17.100000000000001" customHeight="1">
      <c r="B18" s="14"/>
      <c r="C18" s="15"/>
      <c r="D18" s="15"/>
      <c r="E18" s="16">
        <v>613300</v>
      </c>
      <c r="F18" s="26" t="s">
        <v>205</v>
      </c>
      <c r="G18" s="703">
        <v>1000</v>
      </c>
      <c r="H18" s="710">
        <v>1000</v>
      </c>
      <c r="I18" s="419">
        <v>530</v>
      </c>
      <c r="J18" s="132">
        <f t="shared" si="1"/>
        <v>53</v>
      </c>
    </row>
    <row r="19" spans="2:10" ht="17.100000000000001" customHeight="1">
      <c r="B19" s="14"/>
      <c r="C19" s="15"/>
      <c r="D19" s="15"/>
      <c r="E19" s="16">
        <v>613400</v>
      </c>
      <c r="F19" s="15" t="s">
        <v>165</v>
      </c>
      <c r="G19" s="705">
        <v>1000</v>
      </c>
      <c r="H19" s="711">
        <v>1000</v>
      </c>
      <c r="I19" s="420">
        <v>982</v>
      </c>
      <c r="J19" s="132">
        <f t="shared" si="1"/>
        <v>98.2</v>
      </c>
    </row>
    <row r="20" spans="2:10" ht="17.100000000000001" customHeight="1">
      <c r="B20" s="14"/>
      <c r="C20" s="15"/>
      <c r="D20" s="15"/>
      <c r="E20" s="16">
        <v>613500</v>
      </c>
      <c r="F20" s="15" t="s">
        <v>86</v>
      </c>
      <c r="G20" s="703">
        <v>0</v>
      </c>
      <c r="H20" s="710">
        <v>0</v>
      </c>
      <c r="I20" s="419">
        <v>0</v>
      </c>
      <c r="J20" s="132" t="str">
        <f t="shared" si="1"/>
        <v/>
      </c>
    </row>
    <row r="21" spans="2:10" ht="17.100000000000001" customHeight="1">
      <c r="B21" s="14"/>
      <c r="C21" s="15"/>
      <c r="D21" s="15"/>
      <c r="E21" s="16">
        <v>613600</v>
      </c>
      <c r="F21" s="26" t="s">
        <v>206</v>
      </c>
      <c r="G21" s="703">
        <v>0</v>
      </c>
      <c r="H21" s="710">
        <v>0</v>
      </c>
      <c r="I21" s="419">
        <v>0</v>
      </c>
      <c r="J21" s="132" t="str">
        <f t="shared" si="1"/>
        <v/>
      </c>
    </row>
    <row r="22" spans="2:10" ht="17.100000000000001" customHeight="1">
      <c r="B22" s="14"/>
      <c r="C22" s="15"/>
      <c r="D22" s="15"/>
      <c r="E22" s="16">
        <v>613700</v>
      </c>
      <c r="F22" s="15" t="s">
        <v>87</v>
      </c>
      <c r="G22" s="703">
        <v>1200</v>
      </c>
      <c r="H22" s="710">
        <v>1200</v>
      </c>
      <c r="I22" s="419">
        <v>950</v>
      </c>
      <c r="J22" s="132">
        <f t="shared" si="1"/>
        <v>79.166666666666657</v>
      </c>
    </row>
    <row r="23" spans="2:10" ht="17.100000000000001" customHeight="1">
      <c r="B23" s="14"/>
      <c r="C23" s="15"/>
      <c r="D23" s="15"/>
      <c r="E23" s="16">
        <v>613800</v>
      </c>
      <c r="F23" s="15" t="s">
        <v>166</v>
      </c>
      <c r="G23" s="703">
        <v>0</v>
      </c>
      <c r="H23" s="710">
        <v>0</v>
      </c>
      <c r="I23" s="419">
        <v>0</v>
      </c>
      <c r="J23" s="132" t="str">
        <f t="shared" si="1"/>
        <v/>
      </c>
    </row>
    <row r="24" spans="2:10" ht="17.100000000000001" customHeight="1">
      <c r="B24" s="14"/>
      <c r="C24" s="15"/>
      <c r="D24" s="15"/>
      <c r="E24" s="16">
        <v>613900</v>
      </c>
      <c r="F24" s="15" t="s">
        <v>167</v>
      </c>
      <c r="G24" s="705">
        <v>2000</v>
      </c>
      <c r="H24" s="711">
        <v>2000</v>
      </c>
      <c r="I24" s="420">
        <v>1761</v>
      </c>
      <c r="J24" s="132">
        <f t="shared" si="1"/>
        <v>88.05</v>
      </c>
    </row>
    <row r="25" spans="2:10" ht="17.100000000000001" customHeight="1">
      <c r="B25" s="14"/>
      <c r="C25" s="15"/>
      <c r="D25" s="15"/>
      <c r="E25" s="16">
        <v>613900</v>
      </c>
      <c r="F25" s="293" t="s">
        <v>581</v>
      </c>
      <c r="G25" s="707">
        <v>0</v>
      </c>
      <c r="H25" s="713">
        <v>0</v>
      </c>
      <c r="I25" s="422">
        <v>0</v>
      </c>
      <c r="J25" s="132" t="str">
        <f t="shared" si="1"/>
        <v/>
      </c>
    </row>
    <row r="26" spans="2:10" s="1" customFormat="1" ht="17.100000000000001" customHeight="1">
      <c r="B26" s="17"/>
      <c r="C26" s="12"/>
      <c r="D26" s="12"/>
      <c r="E26" s="51"/>
      <c r="F26" s="12"/>
      <c r="G26" s="705"/>
      <c r="H26" s="711"/>
      <c r="I26" s="420"/>
      <c r="J26" s="132" t="str">
        <f t="shared" si="1"/>
        <v/>
      </c>
    </row>
    <row r="27" spans="2:10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706">
        <f>SUM(G28:G29)</f>
        <v>4840</v>
      </c>
      <c r="H27" s="1151">
        <f t="shared" ref="H27:I27" si="4">SUM(H28:H29)</f>
        <v>4840</v>
      </c>
      <c r="I27" s="1151">
        <f t="shared" si="4"/>
        <v>4838</v>
      </c>
      <c r="J27" s="161">
        <f t="shared" si="1"/>
        <v>99.95867768595042</v>
      </c>
    </row>
    <row r="28" spans="2:10" ht="17.100000000000001" customHeight="1">
      <c r="B28" s="14"/>
      <c r="C28" s="15"/>
      <c r="D28" s="15"/>
      <c r="E28" s="16">
        <v>821200</v>
      </c>
      <c r="F28" s="15" t="s">
        <v>91</v>
      </c>
      <c r="G28" s="705">
        <v>0</v>
      </c>
      <c r="H28" s="711">
        <v>0</v>
      </c>
      <c r="I28" s="420">
        <v>0</v>
      </c>
      <c r="J28" s="132" t="str">
        <f t="shared" si="1"/>
        <v/>
      </c>
    </row>
    <row r="29" spans="2:10" ht="17.100000000000001" customHeight="1">
      <c r="B29" s="14"/>
      <c r="C29" s="15"/>
      <c r="D29" s="15"/>
      <c r="E29" s="16">
        <v>821300</v>
      </c>
      <c r="F29" s="15" t="s">
        <v>92</v>
      </c>
      <c r="G29" s="705">
        <v>4840</v>
      </c>
      <c r="H29" s="711">
        <v>4840</v>
      </c>
      <c r="I29" s="420">
        <v>4838</v>
      </c>
      <c r="J29" s="132">
        <f t="shared" si="1"/>
        <v>99.95867768595042</v>
      </c>
    </row>
    <row r="30" spans="2:10" ht="17.100000000000001" customHeight="1">
      <c r="B30" s="14"/>
      <c r="C30" s="15"/>
      <c r="D30" s="15"/>
      <c r="E30" s="16"/>
      <c r="F30" s="15"/>
      <c r="G30" s="703"/>
      <c r="H30" s="710"/>
      <c r="I30" s="419"/>
      <c r="J30" s="132" t="str">
        <f t="shared" si="1"/>
        <v/>
      </c>
    </row>
    <row r="31" spans="2:10" s="1" customFormat="1" ht="17.100000000000001" customHeight="1">
      <c r="B31" s="17"/>
      <c r="C31" s="12"/>
      <c r="D31" s="12"/>
      <c r="E31" s="9"/>
      <c r="F31" s="12" t="s">
        <v>93</v>
      </c>
      <c r="G31" s="706">
        <v>7</v>
      </c>
      <c r="H31" s="712">
        <v>7</v>
      </c>
      <c r="I31" s="421">
        <v>7</v>
      </c>
      <c r="J31" s="132"/>
    </row>
    <row r="32" spans="2:10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173900</v>
      </c>
      <c r="H32" s="20">
        <f>H7+H12+H15+H27</f>
        <v>173900</v>
      </c>
      <c r="I32" s="20">
        <f t="shared" ref="I32" si="5">I7+I12+I15+I27</f>
        <v>169353</v>
      </c>
      <c r="J32" s="161">
        <f t="shared" si="1"/>
        <v>97.385278895917196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>
        <f>G32+'6'!G32+'5'!G32+'4'!G35+'3'!G55</f>
        <v>3311610</v>
      </c>
      <c r="H33" s="20">
        <f>H32+'6'!H32+'5'!H32+'4'!H35+'3'!H55</f>
        <v>3311610</v>
      </c>
      <c r="I33" s="20">
        <f>I32+'6'!I32+'5'!I32+'4'!I35+'3'!I55</f>
        <v>3162427</v>
      </c>
      <c r="J33" s="161">
        <f t="shared" si="1"/>
        <v>95.495151904964658</v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3311610</v>
      </c>
      <c r="H34" s="20">
        <f>H33</f>
        <v>3311610</v>
      </c>
      <c r="I34" s="20">
        <f t="shared" ref="I34" si="6">I33</f>
        <v>3162427</v>
      </c>
      <c r="J34" s="161">
        <f t="shared" si="1"/>
        <v>95.495151904964658</v>
      </c>
    </row>
    <row r="35" spans="2:10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B37" s="69"/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B39" s="69"/>
      <c r="J39" s="121" t="str">
        <f t="shared" si="1"/>
        <v/>
      </c>
    </row>
    <row r="40" spans="2:10" ht="17.100000000000001" customHeight="1">
      <c r="B40" s="69"/>
      <c r="J40" s="121" t="str">
        <f t="shared" si="1"/>
        <v/>
      </c>
    </row>
    <row r="41" spans="2:10" ht="17.100000000000001" customHeight="1">
      <c r="J41" s="121" t="str">
        <f t="shared" si="1"/>
        <v/>
      </c>
    </row>
    <row r="42" spans="2:10" ht="17.100000000000001" customHeight="1"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I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B2:M59"/>
  <sheetViews>
    <sheetView zoomScaleNormal="100" workbookViewId="0">
      <selection activeCell="J31" sqref="J31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6384" width="9.140625" style="13"/>
  </cols>
  <sheetData>
    <row r="2" spans="2:13" s="97" customFormat="1" ht="15" customHeight="1">
      <c r="B2" s="1241" t="s">
        <v>126</v>
      </c>
      <c r="C2" s="1241"/>
      <c r="D2" s="1241"/>
      <c r="E2" s="1241"/>
      <c r="F2" s="1241"/>
      <c r="G2" s="1241"/>
      <c r="H2" s="1241"/>
      <c r="I2" s="1241"/>
      <c r="J2" s="126"/>
    </row>
    <row r="3" spans="2:13" s="1" customFormat="1" ht="15.75" thickBot="1">
      <c r="E3" s="2"/>
      <c r="F3" s="1242"/>
      <c r="G3" s="1242"/>
      <c r="H3" s="360"/>
      <c r="I3" s="360"/>
      <c r="J3" s="146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3" s="2" customFormat="1" ht="17.100000000000001" customHeight="1">
      <c r="B6" s="10" t="s">
        <v>127</v>
      </c>
      <c r="C6" s="11" t="s">
        <v>81</v>
      </c>
      <c r="D6" s="11" t="s">
        <v>82</v>
      </c>
      <c r="E6" s="9"/>
      <c r="F6" s="9"/>
      <c r="G6" s="9"/>
      <c r="H6" s="9"/>
      <c r="I6" s="9"/>
      <c r="J6" s="130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722">
        <f>SUM(G8:G10)</f>
        <v>266920</v>
      </c>
      <c r="H7" s="1151">
        <f t="shared" ref="H7:I7" si="0">SUM(H8:H10)</f>
        <v>266920</v>
      </c>
      <c r="I7" s="1151">
        <f t="shared" si="0"/>
        <v>263740</v>
      </c>
      <c r="J7" s="131">
        <f>IF(H7=0,"",I7/H7*100)</f>
        <v>98.808631799790206</v>
      </c>
    </row>
    <row r="8" spans="2:13" ht="17.100000000000001" customHeight="1">
      <c r="B8" s="14"/>
      <c r="C8" s="15"/>
      <c r="D8" s="15"/>
      <c r="E8" s="16">
        <v>611100</v>
      </c>
      <c r="F8" s="26" t="s">
        <v>203</v>
      </c>
      <c r="G8" s="721">
        <v>207800</v>
      </c>
      <c r="H8" s="728">
        <v>207800</v>
      </c>
      <c r="I8" s="429">
        <v>206104</v>
      </c>
      <c r="J8" s="132">
        <f t="shared" ref="J8:J58" si="1">IF(H8=0,"",I8/H8*100)</f>
        <v>99.183830606352259</v>
      </c>
      <c r="K8" s="69"/>
    </row>
    <row r="9" spans="2:13" ht="17.100000000000001" customHeight="1">
      <c r="B9" s="14"/>
      <c r="C9" s="15"/>
      <c r="D9" s="15"/>
      <c r="E9" s="16">
        <v>611200</v>
      </c>
      <c r="F9" s="15" t="s">
        <v>204</v>
      </c>
      <c r="G9" s="721">
        <v>59120</v>
      </c>
      <c r="H9" s="728">
        <v>59120</v>
      </c>
      <c r="I9" s="429">
        <v>57636</v>
      </c>
      <c r="J9" s="132">
        <f t="shared" si="1"/>
        <v>97.489851150202981</v>
      </c>
    </row>
    <row r="10" spans="2:13" ht="17.100000000000001" customHeight="1">
      <c r="B10" s="14"/>
      <c r="C10" s="15"/>
      <c r="D10" s="15"/>
      <c r="E10" s="16">
        <v>611200</v>
      </c>
      <c r="F10" s="293" t="s">
        <v>580</v>
      </c>
      <c r="G10" s="721">
        <v>0</v>
      </c>
      <c r="H10" s="728">
        <v>0</v>
      </c>
      <c r="I10" s="429">
        <v>0</v>
      </c>
      <c r="J10" s="132" t="str">
        <f t="shared" si="1"/>
        <v/>
      </c>
      <c r="L10" s="77"/>
    </row>
    <row r="11" spans="2:13" ht="17.100000000000001" customHeight="1">
      <c r="B11" s="14"/>
      <c r="C11" s="15"/>
      <c r="D11" s="15"/>
      <c r="E11" s="16"/>
      <c r="F11" s="26"/>
      <c r="G11" s="721"/>
      <c r="H11" s="728"/>
      <c r="I11" s="429"/>
      <c r="J11" s="132" t="str">
        <f t="shared" si="1"/>
        <v/>
      </c>
      <c r="L11" s="69"/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722">
        <f>G13</f>
        <v>22720</v>
      </c>
      <c r="H12" s="1151">
        <f t="shared" ref="H12:I12" si="2">H13</f>
        <v>22720</v>
      </c>
      <c r="I12" s="1151">
        <f t="shared" si="2"/>
        <v>22132</v>
      </c>
      <c r="J12" s="161">
        <f t="shared" si="1"/>
        <v>97.411971830985905</v>
      </c>
      <c r="L12" s="83"/>
      <c r="M12" s="83"/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721">
        <v>22720</v>
      </c>
      <c r="H13" s="728">
        <v>22720</v>
      </c>
      <c r="I13" s="429">
        <v>22132</v>
      </c>
      <c r="J13" s="132">
        <f t="shared" si="1"/>
        <v>97.411971830985905</v>
      </c>
    </row>
    <row r="14" spans="2:13" ht="17.100000000000001" customHeight="1">
      <c r="B14" s="14"/>
      <c r="C14" s="15"/>
      <c r="D14" s="15"/>
      <c r="E14" s="16"/>
      <c r="F14" s="15"/>
      <c r="G14" s="719"/>
      <c r="H14" s="726"/>
      <c r="I14" s="427"/>
      <c r="J14" s="132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718">
        <f>SUM(G16:G25)</f>
        <v>419620</v>
      </c>
      <c r="H15" s="1148">
        <f t="shared" ref="H15:I15" si="3">SUM(H16:H25)</f>
        <v>419620</v>
      </c>
      <c r="I15" s="1148">
        <f t="shared" si="3"/>
        <v>406863</v>
      </c>
      <c r="J15" s="161">
        <f t="shared" si="1"/>
        <v>96.959868452409324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719">
        <v>14000</v>
      </c>
      <c r="H16" s="726">
        <v>14000</v>
      </c>
      <c r="I16" s="427">
        <v>12076</v>
      </c>
      <c r="J16" s="132">
        <f t="shared" si="1"/>
        <v>86.257142857142853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716">
        <v>84000</v>
      </c>
      <c r="H17" s="724">
        <v>71000</v>
      </c>
      <c r="I17" s="425">
        <v>70140</v>
      </c>
      <c r="J17" s="132">
        <f t="shared" si="1"/>
        <v>98.788732394366193</v>
      </c>
    </row>
    <row r="18" spans="2:11" ht="17.100000000000001" customHeight="1">
      <c r="B18" s="14"/>
      <c r="C18" s="15"/>
      <c r="D18" s="15"/>
      <c r="E18" s="16">
        <v>613300</v>
      </c>
      <c r="F18" s="26" t="s">
        <v>205</v>
      </c>
      <c r="G18" s="716">
        <v>40120</v>
      </c>
      <c r="H18" s="724">
        <v>40120</v>
      </c>
      <c r="I18" s="425">
        <v>36604</v>
      </c>
      <c r="J18" s="132">
        <f t="shared" si="1"/>
        <v>91.236291126620145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716">
        <v>87000</v>
      </c>
      <c r="H19" s="724">
        <v>95000</v>
      </c>
      <c r="I19" s="425">
        <v>94459</v>
      </c>
      <c r="J19" s="132">
        <f t="shared" si="1"/>
        <v>99.430526315789464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716">
        <v>72000</v>
      </c>
      <c r="H20" s="724">
        <v>75000</v>
      </c>
      <c r="I20" s="425">
        <v>74613</v>
      </c>
      <c r="J20" s="132">
        <f t="shared" si="1"/>
        <v>99.483999999999995</v>
      </c>
    </row>
    <row r="21" spans="2:11" ht="17.100000000000001" customHeight="1">
      <c r="B21" s="14"/>
      <c r="C21" s="15"/>
      <c r="D21" s="15"/>
      <c r="E21" s="16">
        <v>613600</v>
      </c>
      <c r="F21" s="26" t="s">
        <v>206</v>
      </c>
      <c r="G21" s="716">
        <v>0</v>
      </c>
      <c r="H21" s="724">
        <v>0</v>
      </c>
      <c r="I21" s="425">
        <v>0</v>
      </c>
      <c r="J21" s="132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716">
        <v>41000</v>
      </c>
      <c r="H22" s="724">
        <v>43000</v>
      </c>
      <c r="I22" s="425">
        <v>42791</v>
      </c>
      <c r="J22" s="132">
        <f t="shared" si="1"/>
        <v>99.513953488372096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716">
        <v>5500</v>
      </c>
      <c r="H23" s="724">
        <v>5500</v>
      </c>
      <c r="I23" s="425">
        <v>3637</v>
      </c>
      <c r="J23" s="132">
        <f t="shared" si="1"/>
        <v>66.127272727272725</v>
      </c>
      <c r="K23" s="69"/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719">
        <v>76000</v>
      </c>
      <c r="H24" s="726">
        <v>76000</v>
      </c>
      <c r="I24" s="427">
        <v>72543</v>
      </c>
      <c r="J24" s="132">
        <f t="shared" si="1"/>
        <v>95.451315789473696</v>
      </c>
    </row>
    <row r="25" spans="2:11" ht="17.100000000000001" customHeight="1">
      <c r="B25" s="14"/>
      <c r="C25" s="15"/>
      <c r="D25" s="15"/>
      <c r="E25" s="16">
        <v>613900</v>
      </c>
      <c r="F25" s="293" t="s">
        <v>581</v>
      </c>
      <c r="G25" s="717">
        <v>0</v>
      </c>
      <c r="H25" s="725">
        <v>0</v>
      </c>
      <c r="I25" s="426">
        <v>0</v>
      </c>
      <c r="J25" s="132" t="str">
        <f t="shared" si="1"/>
        <v/>
      </c>
    </row>
    <row r="26" spans="2:11" s="1" customFormat="1" ht="17.100000000000001" customHeight="1">
      <c r="B26" s="17"/>
      <c r="C26" s="12"/>
      <c r="D26" s="12"/>
      <c r="E26" s="51"/>
      <c r="F26" s="12"/>
      <c r="G26" s="716"/>
      <c r="H26" s="724"/>
      <c r="I26" s="425"/>
      <c r="J26" s="132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715">
        <f>SUM(G28:G29)</f>
        <v>12500</v>
      </c>
      <c r="H27" s="1146">
        <f t="shared" ref="H27:I27" si="4">SUM(H28:H29)</f>
        <v>12500</v>
      </c>
      <c r="I27" s="1146">
        <f t="shared" si="4"/>
        <v>12453</v>
      </c>
      <c r="J27" s="161">
        <f t="shared" si="1"/>
        <v>99.623999999999995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719">
        <v>0</v>
      </c>
      <c r="H28" s="726">
        <v>0</v>
      </c>
      <c r="I28" s="427">
        <v>0</v>
      </c>
      <c r="J28" s="132" t="str">
        <f t="shared" si="1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719">
        <v>12500</v>
      </c>
      <c r="H29" s="726">
        <v>12500</v>
      </c>
      <c r="I29" s="427">
        <v>12453</v>
      </c>
      <c r="J29" s="132">
        <f t="shared" si="1"/>
        <v>99.623999999999995</v>
      </c>
    </row>
    <row r="30" spans="2:11" ht="17.100000000000001" customHeight="1">
      <c r="B30" s="14"/>
      <c r="C30" s="15"/>
      <c r="D30" s="15"/>
      <c r="E30" s="16"/>
      <c r="F30" s="15"/>
      <c r="G30" s="715"/>
      <c r="H30" s="723"/>
      <c r="I30" s="424"/>
      <c r="J30" s="132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720">
        <v>16</v>
      </c>
      <c r="H31" s="727">
        <v>16</v>
      </c>
      <c r="I31" s="428">
        <v>16</v>
      </c>
      <c r="J31" s="132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721760</v>
      </c>
      <c r="H32" s="20">
        <f>H7+H12+H15+H27</f>
        <v>721760</v>
      </c>
      <c r="I32" s="20">
        <f t="shared" ref="I32" si="5">I7+I12+I15+I27</f>
        <v>705188</v>
      </c>
      <c r="J32" s="161">
        <f t="shared" si="1"/>
        <v>97.703945909997785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721760</v>
      </c>
      <c r="H33" s="20">
        <f>H32</f>
        <v>721760</v>
      </c>
      <c r="I33" s="20">
        <f t="shared" ref="I33" si="6">I32</f>
        <v>705188</v>
      </c>
      <c r="J33" s="161">
        <f t="shared" si="1"/>
        <v>97.703945909997785</v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721760</v>
      </c>
      <c r="H34" s="20">
        <f>H33</f>
        <v>721760</v>
      </c>
      <c r="I34" s="20">
        <f t="shared" ref="I34" si="7">I33</f>
        <v>705188</v>
      </c>
      <c r="J34" s="161">
        <f t="shared" si="1"/>
        <v>97.703945909997785</v>
      </c>
    </row>
    <row r="35" spans="2:10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B37" s="69"/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B39" s="69"/>
      <c r="J39" s="121" t="str">
        <f t="shared" si="1"/>
        <v/>
      </c>
    </row>
    <row r="40" spans="2:10" ht="17.100000000000001" customHeight="1">
      <c r="B40" s="69"/>
      <c r="J40" s="121" t="str">
        <f t="shared" si="1"/>
        <v/>
      </c>
    </row>
    <row r="41" spans="2:10" ht="17.100000000000001" customHeight="1">
      <c r="J41" s="121" t="str">
        <f t="shared" si="1"/>
        <v/>
      </c>
    </row>
    <row r="42" spans="2:10" ht="17.100000000000001" customHeight="1"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I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B2:L59"/>
  <sheetViews>
    <sheetView topLeftCell="A4" zoomScaleNormal="100" workbookViewId="0">
      <selection activeCell="N24" sqref="N24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1" width="9.140625" style="13"/>
    <col min="12" max="12" width="9.5703125" style="13" bestFit="1" customWidth="1"/>
    <col min="13" max="16384" width="9.140625" style="13"/>
  </cols>
  <sheetData>
    <row r="2" spans="2:12" ht="15" customHeight="1">
      <c r="B2" s="1241" t="s">
        <v>128</v>
      </c>
      <c r="C2" s="1241"/>
      <c r="D2" s="1241"/>
      <c r="E2" s="1241"/>
      <c r="F2" s="1241"/>
      <c r="G2" s="1241"/>
      <c r="H2" s="1241"/>
      <c r="I2" s="1241"/>
      <c r="J2" s="125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129</v>
      </c>
      <c r="C6" s="11" t="s">
        <v>81</v>
      </c>
      <c r="D6" s="11" t="s">
        <v>82</v>
      </c>
      <c r="E6" s="9"/>
      <c r="F6" s="9"/>
      <c r="G6" s="9"/>
      <c r="H6" s="9"/>
      <c r="I6" s="9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734">
        <f>SUM(G8:G10)</f>
        <v>4707110</v>
      </c>
      <c r="H7" s="1151">
        <f t="shared" ref="H7:I7" si="0">SUM(H8:H10)</f>
        <v>4707110</v>
      </c>
      <c r="I7" s="1151">
        <f t="shared" si="0"/>
        <v>4673823</v>
      </c>
      <c r="J7" s="131">
        <f>IF(H7=0,"",I7/H7*100)</f>
        <v>99.292835731478547</v>
      </c>
      <c r="L7" s="79"/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733">
        <v>3866700</v>
      </c>
      <c r="H8" s="739">
        <v>3866700</v>
      </c>
      <c r="I8" s="434">
        <v>3847072</v>
      </c>
      <c r="J8" s="132">
        <f t="shared" ref="J8:J58" si="1">IF(H8=0,"",I8/H8*100)</f>
        <v>99.492383686347523</v>
      </c>
      <c r="K8" s="96"/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733">
        <v>840410</v>
      </c>
      <c r="H9" s="739">
        <v>840410</v>
      </c>
      <c r="I9" s="434">
        <v>826751</v>
      </c>
      <c r="J9" s="132">
        <f t="shared" si="1"/>
        <v>98.374721861948331</v>
      </c>
      <c r="K9" s="97"/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733">
        <v>0</v>
      </c>
      <c r="H10" s="739">
        <v>0</v>
      </c>
      <c r="I10" s="434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733"/>
      <c r="H11" s="739"/>
      <c r="I11" s="434"/>
      <c r="J11" s="132" t="str">
        <f t="shared" si="1"/>
        <v/>
      </c>
      <c r="K11" s="97"/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734">
        <f>G13</f>
        <v>604570</v>
      </c>
      <c r="H12" s="1151">
        <f t="shared" ref="H12:I12" si="2">H13</f>
        <v>604570</v>
      </c>
      <c r="I12" s="1151">
        <f t="shared" si="2"/>
        <v>601310</v>
      </c>
      <c r="J12" s="161">
        <f t="shared" si="1"/>
        <v>99.460773773094928</v>
      </c>
      <c r="K12" s="98"/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733">
        <v>604570</v>
      </c>
      <c r="H13" s="739">
        <v>604570</v>
      </c>
      <c r="I13" s="434">
        <v>601310</v>
      </c>
      <c r="J13" s="132">
        <f t="shared" si="1"/>
        <v>99.460773773094928</v>
      </c>
      <c r="K13" s="96"/>
    </row>
    <row r="14" spans="2:12" ht="17.100000000000001" customHeight="1">
      <c r="B14" s="14"/>
      <c r="C14" s="15"/>
      <c r="D14" s="15"/>
      <c r="E14" s="16"/>
      <c r="F14" s="26"/>
      <c r="G14" s="730"/>
      <c r="H14" s="736"/>
      <c r="I14" s="431"/>
      <c r="J14" s="132" t="str">
        <f t="shared" si="1"/>
        <v/>
      </c>
      <c r="K14" s="97"/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731">
        <f>SUM(G16:G25)</f>
        <v>772500</v>
      </c>
      <c r="H15" s="1151">
        <f t="shared" ref="H15:I15" si="3">SUM(H16:H25)</f>
        <v>772500</v>
      </c>
      <c r="I15" s="1151">
        <f t="shared" si="3"/>
        <v>768094</v>
      </c>
      <c r="J15" s="161">
        <f t="shared" si="1"/>
        <v>99.429644012944991</v>
      </c>
      <c r="L15" s="79"/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730">
        <v>12900</v>
      </c>
      <c r="H16" s="736">
        <v>9700</v>
      </c>
      <c r="I16" s="431">
        <v>9302</v>
      </c>
      <c r="J16" s="132">
        <f t="shared" si="1"/>
        <v>95.896907216494839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730">
        <v>83000</v>
      </c>
      <c r="H17" s="736">
        <v>89500</v>
      </c>
      <c r="I17" s="431">
        <v>87615</v>
      </c>
      <c r="J17" s="132">
        <f t="shared" si="1"/>
        <v>97.893854748603346</v>
      </c>
    </row>
    <row r="18" spans="2:11" ht="17.100000000000001" customHeight="1">
      <c r="B18" s="14"/>
      <c r="C18" s="15"/>
      <c r="D18" s="15"/>
      <c r="E18" s="16">
        <v>613300</v>
      </c>
      <c r="F18" s="26" t="s">
        <v>205</v>
      </c>
      <c r="G18" s="730">
        <v>85100</v>
      </c>
      <c r="H18" s="736">
        <v>86800</v>
      </c>
      <c r="I18" s="431">
        <v>86681</v>
      </c>
      <c r="J18" s="132">
        <f t="shared" si="1"/>
        <v>99.862903225806448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730">
        <v>243000</v>
      </c>
      <c r="H19" s="736">
        <v>236500</v>
      </c>
      <c r="I19" s="431">
        <v>235632</v>
      </c>
      <c r="J19" s="132">
        <f t="shared" si="1"/>
        <v>99.632980972515867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730">
        <v>100000</v>
      </c>
      <c r="H20" s="736">
        <v>107250</v>
      </c>
      <c r="I20" s="431">
        <v>107243</v>
      </c>
      <c r="J20" s="132">
        <f t="shared" si="1"/>
        <v>99.993473193473193</v>
      </c>
    </row>
    <row r="21" spans="2:11" ht="17.100000000000001" customHeight="1">
      <c r="B21" s="14"/>
      <c r="C21" s="15"/>
      <c r="D21" s="15"/>
      <c r="E21" s="16">
        <v>613600</v>
      </c>
      <c r="F21" s="26" t="s">
        <v>206</v>
      </c>
      <c r="G21" s="730">
        <v>33000</v>
      </c>
      <c r="H21" s="736">
        <v>33000</v>
      </c>
      <c r="I21" s="431">
        <v>33000</v>
      </c>
      <c r="J21" s="132">
        <f t="shared" si="1"/>
        <v>100</v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730">
        <v>75000</v>
      </c>
      <c r="H22" s="736">
        <v>83000</v>
      </c>
      <c r="I22" s="431">
        <v>82429</v>
      </c>
      <c r="J22" s="132">
        <f t="shared" si="1"/>
        <v>99.312048192771087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730">
        <v>16500</v>
      </c>
      <c r="H23" s="736">
        <v>15750</v>
      </c>
      <c r="I23" s="431">
        <v>15227</v>
      </c>
      <c r="J23" s="132">
        <f t="shared" si="1"/>
        <v>96.67936507936507</v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730">
        <v>124000</v>
      </c>
      <c r="H24" s="736">
        <v>111000</v>
      </c>
      <c r="I24" s="431">
        <v>110965</v>
      </c>
      <c r="J24" s="132">
        <f t="shared" si="1"/>
        <v>99.968468468468458</v>
      </c>
    </row>
    <row r="25" spans="2:11" ht="17.100000000000001" customHeight="1">
      <c r="B25" s="14"/>
      <c r="C25" s="15"/>
      <c r="D25" s="15"/>
      <c r="E25" s="16">
        <v>613900</v>
      </c>
      <c r="F25" s="293" t="s">
        <v>581</v>
      </c>
      <c r="G25" s="732">
        <v>0</v>
      </c>
      <c r="H25" s="738">
        <v>0</v>
      </c>
      <c r="I25" s="433">
        <v>0</v>
      </c>
      <c r="J25" s="132" t="str">
        <f t="shared" si="1"/>
        <v/>
      </c>
      <c r="K25" s="78"/>
    </row>
    <row r="26" spans="2:11" s="1" customFormat="1" ht="17.100000000000001" customHeight="1">
      <c r="B26" s="17"/>
      <c r="C26" s="12"/>
      <c r="D26" s="12"/>
      <c r="E26" s="51"/>
      <c r="F26" s="12"/>
      <c r="G26" s="730"/>
      <c r="H26" s="736"/>
      <c r="I26" s="431"/>
      <c r="J26" s="132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731">
        <f>SUM(G28:G29)</f>
        <v>80000</v>
      </c>
      <c r="H27" s="1151">
        <f t="shared" ref="H27:I27" si="4">SUM(H28:H29)</f>
        <v>80000</v>
      </c>
      <c r="I27" s="1151">
        <f t="shared" si="4"/>
        <v>79874</v>
      </c>
      <c r="J27" s="161">
        <f t="shared" si="1"/>
        <v>99.842500000000001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730">
        <v>0</v>
      </c>
      <c r="H28" s="736">
        <v>0</v>
      </c>
      <c r="I28" s="431">
        <v>0</v>
      </c>
      <c r="J28" s="132" t="str">
        <f t="shared" si="1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730">
        <v>80000</v>
      </c>
      <c r="H29" s="736">
        <v>80000</v>
      </c>
      <c r="I29" s="431">
        <v>79874</v>
      </c>
      <c r="J29" s="132">
        <f t="shared" si="1"/>
        <v>99.842500000000001</v>
      </c>
    </row>
    <row r="30" spans="2:11" ht="17.100000000000001" customHeight="1">
      <c r="B30" s="14"/>
      <c r="C30" s="15"/>
      <c r="D30" s="15"/>
      <c r="E30" s="16"/>
      <c r="F30" s="15"/>
      <c r="G30" s="729"/>
      <c r="H30" s="735"/>
      <c r="I30" s="430"/>
      <c r="J30" s="132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731">
        <v>206</v>
      </c>
      <c r="H31" s="737">
        <v>206</v>
      </c>
      <c r="I31" s="432">
        <v>205</v>
      </c>
      <c r="J31" s="132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6164180</v>
      </c>
      <c r="H32" s="20">
        <f>H7+H12+H15+H27</f>
        <v>6164180</v>
      </c>
      <c r="I32" s="20">
        <f t="shared" ref="I32" si="5">I7+I12+I15+I27</f>
        <v>6123101</v>
      </c>
      <c r="J32" s="161">
        <f t="shared" si="1"/>
        <v>99.333585326839895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6164180</v>
      </c>
      <c r="H33" s="20">
        <f>H32</f>
        <v>6164180</v>
      </c>
      <c r="I33" s="20">
        <f t="shared" ref="I33" si="6">I32</f>
        <v>6123101</v>
      </c>
      <c r="J33" s="161">
        <f t="shared" si="1"/>
        <v>99.333585326839895</v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6164180</v>
      </c>
      <c r="H34" s="20">
        <f>H33</f>
        <v>6164180</v>
      </c>
      <c r="I34" s="20">
        <f t="shared" ref="I34" si="7">I33</f>
        <v>6123101</v>
      </c>
      <c r="J34" s="161">
        <f t="shared" si="1"/>
        <v>99.333585326839895</v>
      </c>
    </row>
    <row r="35" spans="2:10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B37" s="69"/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B39" s="69"/>
      <c r="J39" s="121" t="str">
        <f t="shared" si="1"/>
        <v/>
      </c>
    </row>
    <row r="40" spans="2:10" ht="17.100000000000001" customHeight="1">
      <c r="B40" s="69"/>
      <c r="J40" s="121" t="str">
        <f t="shared" si="1"/>
        <v/>
      </c>
    </row>
    <row r="41" spans="2:10" ht="17.100000000000001" customHeight="1">
      <c r="B41" s="69"/>
      <c r="J41" s="121" t="str">
        <f t="shared" si="1"/>
        <v/>
      </c>
    </row>
    <row r="42" spans="2:10" ht="17.100000000000001" customHeight="1">
      <c r="B42" s="69"/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I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B2:L59"/>
  <sheetViews>
    <sheetView zoomScaleNormal="100" workbookViewId="0">
      <selection activeCell="I31" sqref="I31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6384" width="9.140625" style="13"/>
  </cols>
  <sheetData>
    <row r="2" spans="2:12" s="97" customFormat="1" ht="15" customHeight="1">
      <c r="B2" s="1241" t="s">
        <v>130</v>
      </c>
      <c r="C2" s="1241"/>
      <c r="D2" s="1241"/>
      <c r="E2" s="1241"/>
      <c r="F2" s="1241"/>
      <c r="G2" s="1241"/>
      <c r="H2" s="359"/>
      <c r="I2" s="359"/>
      <c r="J2" s="234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131</v>
      </c>
      <c r="C6" s="11" t="s">
        <v>81</v>
      </c>
      <c r="D6" s="11" t="s">
        <v>82</v>
      </c>
      <c r="E6" s="9"/>
      <c r="F6" s="9"/>
      <c r="G6" s="137"/>
      <c r="H6" s="137"/>
      <c r="I6" s="137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746">
        <f>SUM(G8:G10)</f>
        <v>82770</v>
      </c>
      <c r="H7" s="1151">
        <f t="shared" ref="H7:I7" si="0">SUM(H8:H10)</f>
        <v>82770</v>
      </c>
      <c r="I7" s="1151">
        <f t="shared" si="0"/>
        <v>81279</v>
      </c>
      <c r="J7" s="131">
        <f>IF(H7=0,"",I7/H7*100)</f>
        <v>98.198622689380215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747">
        <v>71160</v>
      </c>
      <c r="H8" s="753">
        <v>71160</v>
      </c>
      <c r="I8" s="440">
        <v>70401</v>
      </c>
      <c r="J8" s="132">
        <f t="shared" ref="J8:J58" si="1">IF(H8=0,"",I8/H8*100)</f>
        <v>98.933389544688026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747">
        <v>11610</v>
      </c>
      <c r="H9" s="753">
        <v>11610</v>
      </c>
      <c r="I9" s="440">
        <v>10878</v>
      </c>
      <c r="J9" s="132">
        <f t="shared" si="1"/>
        <v>93.695090439276484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745">
        <v>0</v>
      </c>
      <c r="H10" s="752">
        <v>0</v>
      </c>
      <c r="I10" s="439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747"/>
      <c r="H11" s="753"/>
      <c r="I11" s="440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746">
        <f>G13</f>
        <v>7390</v>
      </c>
      <c r="H12" s="1151">
        <f t="shared" ref="H12:I12" si="2">H13</f>
        <v>7390</v>
      </c>
      <c r="I12" s="1151">
        <f t="shared" si="2"/>
        <v>7049</v>
      </c>
      <c r="J12" s="161">
        <f t="shared" si="1"/>
        <v>95.385656292286868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747">
        <v>7390</v>
      </c>
      <c r="H13" s="753">
        <v>7390</v>
      </c>
      <c r="I13" s="440">
        <v>7049</v>
      </c>
      <c r="J13" s="132">
        <f t="shared" si="1"/>
        <v>95.385656292286868</v>
      </c>
    </row>
    <row r="14" spans="2:12" ht="17.100000000000001" customHeight="1">
      <c r="B14" s="14"/>
      <c r="C14" s="15"/>
      <c r="D14" s="15"/>
      <c r="E14" s="16"/>
      <c r="F14" s="15"/>
      <c r="G14" s="741"/>
      <c r="H14" s="749"/>
      <c r="I14" s="436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742">
        <f>SUM(G16:G25)</f>
        <v>79400</v>
      </c>
      <c r="H15" s="1148">
        <f t="shared" ref="H15:I15" si="3">SUM(H16:H25)</f>
        <v>79400</v>
      </c>
      <c r="I15" s="1148">
        <f t="shared" si="3"/>
        <v>78901</v>
      </c>
      <c r="J15" s="161">
        <f t="shared" si="1"/>
        <v>99.371536523929478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743">
        <v>3750</v>
      </c>
      <c r="H16" s="750">
        <v>3900</v>
      </c>
      <c r="I16" s="437">
        <v>3850</v>
      </c>
      <c r="J16" s="132">
        <f t="shared" si="1"/>
        <v>98.71794871794873</v>
      </c>
    </row>
    <row r="17" spans="2:10" ht="17.100000000000001" customHeight="1">
      <c r="B17" s="14"/>
      <c r="C17" s="15"/>
      <c r="D17" s="15"/>
      <c r="E17" s="16">
        <v>613200</v>
      </c>
      <c r="F17" s="15" t="s">
        <v>85</v>
      </c>
      <c r="G17" s="743">
        <v>0</v>
      </c>
      <c r="H17" s="750">
        <v>0</v>
      </c>
      <c r="I17" s="437">
        <v>0</v>
      </c>
      <c r="J17" s="132" t="str">
        <f t="shared" si="1"/>
        <v/>
      </c>
    </row>
    <row r="18" spans="2:10" ht="17.100000000000001" customHeight="1">
      <c r="B18" s="14"/>
      <c r="C18" s="15"/>
      <c r="D18" s="15"/>
      <c r="E18" s="16">
        <v>613300</v>
      </c>
      <c r="F18" s="26" t="s">
        <v>205</v>
      </c>
      <c r="G18" s="743">
        <v>2750</v>
      </c>
      <c r="H18" s="750">
        <v>2750</v>
      </c>
      <c r="I18" s="437">
        <v>2520</v>
      </c>
      <c r="J18" s="132">
        <f t="shared" si="1"/>
        <v>91.63636363636364</v>
      </c>
    </row>
    <row r="19" spans="2:10" ht="17.100000000000001" customHeight="1">
      <c r="B19" s="14"/>
      <c r="C19" s="15"/>
      <c r="D19" s="15"/>
      <c r="E19" s="16">
        <v>613400</v>
      </c>
      <c r="F19" s="15" t="s">
        <v>165</v>
      </c>
      <c r="G19" s="743">
        <v>2000</v>
      </c>
      <c r="H19" s="750">
        <v>2200</v>
      </c>
      <c r="I19" s="437">
        <v>2190</v>
      </c>
      <c r="J19" s="132">
        <f t="shared" si="1"/>
        <v>99.545454545454547</v>
      </c>
    </row>
    <row r="20" spans="2:10" ht="17.100000000000001" customHeight="1">
      <c r="B20" s="14"/>
      <c r="C20" s="15"/>
      <c r="D20" s="15"/>
      <c r="E20" s="16">
        <v>613500</v>
      </c>
      <c r="F20" s="15" t="s">
        <v>86</v>
      </c>
      <c r="G20" s="743">
        <v>0</v>
      </c>
      <c r="H20" s="750">
        <v>0</v>
      </c>
      <c r="I20" s="437">
        <v>0</v>
      </c>
      <c r="J20" s="132" t="str">
        <f t="shared" si="1"/>
        <v/>
      </c>
    </row>
    <row r="21" spans="2:10" ht="17.100000000000001" customHeight="1">
      <c r="B21" s="14"/>
      <c r="C21" s="15"/>
      <c r="D21" s="15"/>
      <c r="E21" s="16">
        <v>613600</v>
      </c>
      <c r="F21" s="26" t="s">
        <v>206</v>
      </c>
      <c r="G21" s="743">
        <v>0</v>
      </c>
      <c r="H21" s="750">
        <v>0</v>
      </c>
      <c r="I21" s="437">
        <v>0</v>
      </c>
      <c r="J21" s="132" t="str">
        <f t="shared" si="1"/>
        <v/>
      </c>
    </row>
    <row r="22" spans="2:10" ht="17.100000000000001" customHeight="1">
      <c r="B22" s="14"/>
      <c r="C22" s="15"/>
      <c r="D22" s="15"/>
      <c r="E22" s="16">
        <v>613700</v>
      </c>
      <c r="F22" s="15" t="s">
        <v>87</v>
      </c>
      <c r="G22" s="743">
        <v>1400</v>
      </c>
      <c r="H22" s="750">
        <v>1300</v>
      </c>
      <c r="I22" s="437">
        <v>1292</v>
      </c>
      <c r="J22" s="132">
        <f t="shared" si="1"/>
        <v>99.384615384615387</v>
      </c>
    </row>
    <row r="23" spans="2:10" ht="17.100000000000001" customHeight="1">
      <c r="B23" s="14"/>
      <c r="C23" s="15"/>
      <c r="D23" s="15"/>
      <c r="E23" s="16">
        <v>613800</v>
      </c>
      <c r="F23" s="15" t="s">
        <v>166</v>
      </c>
      <c r="G23" s="743">
        <v>0</v>
      </c>
      <c r="H23" s="750">
        <v>0</v>
      </c>
      <c r="I23" s="437">
        <v>0</v>
      </c>
      <c r="J23" s="132" t="str">
        <f t="shared" si="1"/>
        <v/>
      </c>
    </row>
    <row r="24" spans="2:10" ht="17.100000000000001" customHeight="1">
      <c r="B24" s="14"/>
      <c r="C24" s="15"/>
      <c r="D24" s="15"/>
      <c r="E24" s="16">
        <v>613900</v>
      </c>
      <c r="F24" s="15" t="s">
        <v>167</v>
      </c>
      <c r="G24" s="743">
        <v>69500</v>
      </c>
      <c r="H24" s="750">
        <v>69250</v>
      </c>
      <c r="I24" s="437">
        <v>69049</v>
      </c>
      <c r="J24" s="132">
        <f t="shared" si="1"/>
        <v>99.709747292418768</v>
      </c>
    </row>
    <row r="25" spans="2:10" ht="17.100000000000001" customHeight="1">
      <c r="B25" s="14"/>
      <c r="C25" s="15"/>
      <c r="D25" s="15"/>
      <c r="E25" s="16">
        <v>613900</v>
      </c>
      <c r="F25" s="293" t="s">
        <v>581</v>
      </c>
      <c r="G25" s="744">
        <v>0</v>
      </c>
      <c r="H25" s="751">
        <v>0</v>
      </c>
      <c r="I25" s="438">
        <v>0</v>
      </c>
      <c r="J25" s="132" t="str">
        <f t="shared" si="1"/>
        <v/>
      </c>
    </row>
    <row r="26" spans="2:10" s="1" customFormat="1" ht="17.100000000000001" customHeight="1">
      <c r="B26" s="17"/>
      <c r="C26" s="12"/>
      <c r="D26" s="12"/>
      <c r="E26" s="51"/>
      <c r="F26" s="12"/>
      <c r="G26" s="741"/>
      <c r="H26" s="749"/>
      <c r="I26" s="436"/>
      <c r="J26" s="132" t="str">
        <f t="shared" si="1"/>
        <v/>
      </c>
    </row>
    <row r="27" spans="2:10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740">
        <f>SUM(G28:G29)</f>
        <v>990</v>
      </c>
      <c r="H27" s="1146">
        <f t="shared" ref="H27:I27" si="4">SUM(H28:H29)</f>
        <v>990</v>
      </c>
      <c r="I27" s="1146">
        <f t="shared" si="4"/>
        <v>984</v>
      </c>
      <c r="J27" s="161">
        <f t="shared" si="1"/>
        <v>99.393939393939391</v>
      </c>
    </row>
    <row r="28" spans="2:10" ht="17.100000000000001" customHeight="1">
      <c r="B28" s="14"/>
      <c r="C28" s="15"/>
      <c r="D28" s="15"/>
      <c r="E28" s="16">
        <v>821200</v>
      </c>
      <c r="F28" s="15" t="s">
        <v>91</v>
      </c>
      <c r="G28" s="741">
        <v>0</v>
      </c>
      <c r="H28" s="749">
        <v>0</v>
      </c>
      <c r="I28" s="436">
        <v>0</v>
      </c>
      <c r="J28" s="132" t="str">
        <f t="shared" si="1"/>
        <v/>
      </c>
    </row>
    <row r="29" spans="2:10" ht="17.100000000000001" customHeight="1">
      <c r="B29" s="14"/>
      <c r="C29" s="15"/>
      <c r="D29" s="15"/>
      <c r="E29" s="16">
        <v>821300</v>
      </c>
      <c r="F29" s="15" t="s">
        <v>92</v>
      </c>
      <c r="G29" s="741">
        <v>990</v>
      </c>
      <c r="H29" s="749">
        <v>990</v>
      </c>
      <c r="I29" s="436">
        <v>984</v>
      </c>
      <c r="J29" s="132">
        <f t="shared" si="1"/>
        <v>99.393939393939391</v>
      </c>
    </row>
    <row r="30" spans="2:10" ht="17.100000000000001" customHeight="1">
      <c r="B30" s="14"/>
      <c r="C30" s="15"/>
      <c r="D30" s="15"/>
      <c r="E30" s="16"/>
      <c r="F30" s="15"/>
      <c r="G30" s="741"/>
      <c r="H30" s="749"/>
      <c r="I30" s="436"/>
      <c r="J30" s="132" t="str">
        <f t="shared" si="1"/>
        <v/>
      </c>
    </row>
    <row r="31" spans="2:10" s="1" customFormat="1" ht="17.100000000000001" customHeight="1">
      <c r="B31" s="17"/>
      <c r="C31" s="12"/>
      <c r="D31" s="12"/>
      <c r="E31" s="9"/>
      <c r="F31" s="12" t="s">
        <v>93</v>
      </c>
      <c r="G31" s="740">
        <v>3</v>
      </c>
      <c r="H31" s="748">
        <v>3</v>
      </c>
      <c r="I31" s="435">
        <v>3</v>
      </c>
      <c r="J31" s="132"/>
    </row>
    <row r="32" spans="2:10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170550</v>
      </c>
      <c r="H32" s="20">
        <f>H7+H12+H15+H27</f>
        <v>170550</v>
      </c>
      <c r="I32" s="20">
        <f t="shared" ref="I32" si="5">I7+I12+I15+I27</f>
        <v>168213</v>
      </c>
      <c r="J32" s="161">
        <f t="shared" si="1"/>
        <v>98.629727352682494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132" t="str">
        <f t="shared" si="1"/>
        <v/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132" t="str">
        <f t="shared" si="1"/>
        <v/>
      </c>
    </row>
    <row r="35" spans="2:10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J37" s="121" t="str">
        <f t="shared" si="1"/>
        <v/>
      </c>
    </row>
    <row r="38" spans="2:10" ht="17.100000000000001" customHeight="1">
      <c r="J38" s="121" t="str">
        <f t="shared" si="1"/>
        <v/>
      </c>
    </row>
    <row r="39" spans="2:10" ht="17.100000000000001" customHeight="1">
      <c r="J39" s="121" t="str">
        <f t="shared" si="1"/>
        <v/>
      </c>
    </row>
    <row r="40" spans="2:10" ht="17.100000000000001" customHeight="1">
      <c r="J40" s="121" t="str">
        <f t="shared" si="1"/>
        <v/>
      </c>
    </row>
    <row r="41" spans="2:10" ht="17.100000000000001" customHeight="1">
      <c r="J41" s="121" t="str">
        <f t="shared" si="1"/>
        <v/>
      </c>
    </row>
    <row r="42" spans="2:10" ht="17.100000000000001" customHeight="1"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B2:N59"/>
  <sheetViews>
    <sheetView zoomScaleNormal="100" workbookViewId="0">
      <selection activeCell="L16" sqref="L16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6384" width="9.140625" style="13"/>
  </cols>
  <sheetData>
    <row r="2" spans="2:14" s="97" customFormat="1" ht="15" customHeight="1">
      <c r="B2" s="1241" t="s">
        <v>195</v>
      </c>
      <c r="C2" s="1241"/>
      <c r="D2" s="1241"/>
      <c r="E2" s="1241"/>
      <c r="F2" s="1241"/>
      <c r="G2" s="1241"/>
      <c r="H2" s="359"/>
      <c r="I2" s="359"/>
      <c r="J2" s="234"/>
    </row>
    <row r="3" spans="2:14" s="1" customFormat="1" ht="15.75" thickBot="1">
      <c r="E3" s="2"/>
      <c r="F3" s="1242"/>
      <c r="G3" s="1242"/>
      <c r="H3" s="360"/>
      <c r="I3" s="360"/>
      <c r="J3" s="146"/>
    </row>
    <row r="4" spans="2:14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4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4" s="2" customFormat="1" ht="17.100000000000001" customHeight="1">
      <c r="B6" s="10" t="s">
        <v>131</v>
      </c>
      <c r="C6" s="11" t="s">
        <v>132</v>
      </c>
      <c r="D6" s="11" t="s">
        <v>124</v>
      </c>
      <c r="E6" s="9"/>
      <c r="F6" s="9"/>
      <c r="G6" s="137"/>
      <c r="H6" s="137"/>
      <c r="I6" s="137"/>
      <c r="J6" s="130"/>
    </row>
    <row r="7" spans="2:14" s="1" customFormat="1" ht="17.100000000000001" customHeight="1">
      <c r="B7" s="17"/>
      <c r="C7" s="12"/>
      <c r="D7" s="12"/>
      <c r="E7" s="9">
        <v>611000</v>
      </c>
      <c r="F7" s="12" t="s">
        <v>163</v>
      </c>
      <c r="G7" s="759">
        <f>SUM(G8:G10)</f>
        <v>1150280</v>
      </c>
      <c r="H7" s="898">
        <f t="shared" ref="H7:I7" si="0">SUM(H8:H10)</f>
        <v>1150280</v>
      </c>
      <c r="I7" s="898">
        <f t="shared" si="0"/>
        <v>1132110</v>
      </c>
      <c r="J7" s="131">
        <f>IF(H7=0,"",I7/H7*100)</f>
        <v>98.420384602009946</v>
      </c>
    </row>
    <row r="8" spans="2:14" ht="17.100000000000001" customHeight="1">
      <c r="B8" s="14"/>
      <c r="C8" s="15"/>
      <c r="D8" s="15"/>
      <c r="E8" s="16">
        <v>611100</v>
      </c>
      <c r="F8" s="26" t="s">
        <v>203</v>
      </c>
      <c r="G8" s="761">
        <v>958910</v>
      </c>
      <c r="H8" s="767">
        <v>958910</v>
      </c>
      <c r="I8" s="446">
        <v>948265</v>
      </c>
      <c r="J8" s="132">
        <f t="shared" ref="J8:J58" si="1">IF(H8=0,"",I8/H8*100)</f>
        <v>98.889885390704023</v>
      </c>
    </row>
    <row r="9" spans="2:14" ht="17.100000000000001" customHeight="1">
      <c r="B9" s="14"/>
      <c r="C9" s="15"/>
      <c r="D9" s="15"/>
      <c r="E9" s="16">
        <v>611200</v>
      </c>
      <c r="F9" s="15" t="s">
        <v>204</v>
      </c>
      <c r="G9" s="761">
        <v>191370</v>
      </c>
      <c r="H9" s="767">
        <v>191370</v>
      </c>
      <c r="I9" s="446">
        <v>183845</v>
      </c>
      <c r="J9" s="132">
        <f t="shared" si="1"/>
        <v>96.067826723101845</v>
      </c>
    </row>
    <row r="10" spans="2:14" ht="17.100000000000001" customHeight="1">
      <c r="B10" s="14"/>
      <c r="C10" s="15"/>
      <c r="D10" s="15"/>
      <c r="E10" s="16">
        <v>611200</v>
      </c>
      <c r="F10" s="293" t="s">
        <v>580</v>
      </c>
      <c r="G10" s="760">
        <v>0</v>
      </c>
      <c r="H10" s="766">
        <v>0</v>
      </c>
      <c r="I10" s="445">
        <v>0</v>
      </c>
      <c r="J10" s="132" t="str">
        <f t="shared" si="1"/>
        <v/>
      </c>
      <c r="L10" s="77"/>
    </row>
    <row r="11" spans="2:14" ht="17.100000000000001" customHeight="1">
      <c r="B11" s="14"/>
      <c r="C11" s="15"/>
      <c r="D11" s="15"/>
      <c r="E11" s="16"/>
      <c r="F11" s="26"/>
      <c r="G11" s="761"/>
      <c r="H11" s="767"/>
      <c r="I11" s="446"/>
      <c r="J11" s="132" t="str">
        <f t="shared" si="1"/>
        <v/>
      </c>
    </row>
    <row r="12" spans="2:14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759">
        <f>SUM(G13)</f>
        <v>103920</v>
      </c>
      <c r="H12" s="898">
        <f t="shared" ref="H12:I12" si="2">SUM(H13)</f>
        <v>103920</v>
      </c>
      <c r="I12" s="898">
        <f t="shared" si="2"/>
        <v>102274</v>
      </c>
      <c r="J12" s="161">
        <f t="shared" si="1"/>
        <v>98.416089299461134</v>
      </c>
    </row>
    <row r="13" spans="2:14" ht="17.100000000000001" customHeight="1">
      <c r="B13" s="14"/>
      <c r="C13" s="15"/>
      <c r="D13" s="15"/>
      <c r="E13" s="16">
        <v>612100</v>
      </c>
      <c r="F13" s="18" t="s">
        <v>83</v>
      </c>
      <c r="G13" s="761">
        <v>103920</v>
      </c>
      <c r="H13" s="767">
        <v>103920</v>
      </c>
      <c r="I13" s="446">
        <v>102274</v>
      </c>
      <c r="J13" s="132">
        <f t="shared" si="1"/>
        <v>98.416089299461134</v>
      </c>
    </row>
    <row r="14" spans="2:14" ht="17.100000000000001" customHeight="1">
      <c r="B14" s="14"/>
      <c r="C14" s="15"/>
      <c r="D14" s="15"/>
      <c r="E14" s="16"/>
      <c r="F14" s="15"/>
      <c r="G14" s="754"/>
      <c r="H14" s="762"/>
      <c r="I14" s="441"/>
      <c r="J14" s="132" t="str">
        <f t="shared" si="1"/>
        <v/>
      </c>
      <c r="N14" s="78"/>
    </row>
    <row r="15" spans="2:14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755">
        <f>SUM(G16:G25)</f>
        <v>315900</v>
      </c>
      <c r="H15" s="1148">
        <f t="shared" ref="H15:I15" si="3">SUM(H16:H25)</f>
        <v>315900</v>
      </c>
      <c r="I15" s="1148">
        <f t="shared" si="3"/>
        <v>290127</v>
      </c>
      <c r="J15" s="161">
        <f t="shared" si="1"/>
        <v>91.841405508072171</v>
      </c>
    </row>
    <row r="16" spans="2:14" ht="17.100000000000001" customHeight="1">
      <c r="B16" s="14"/>
      <c r="C16" s="15"/>
      <c r="D16" s="15"/>
      <c r="E16" s="16">
        <v>613100</v>
      </c>
      <c r="F16" s="15" t="s">
        <v>84</v>
      </c>
      <c r="G16" s="754">
        <v>6100</v>
      </c>
      <c r="H16" s="762">
        <v>6100</v>
      </c>
      <c r="I16" s="441">
        <v>4947</v>
      </c>
      <c r="J16" s="132">
        <f t="shared" si="1"/>
        <v>81.098360655737707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754">
        <v>16000</v>
      </c>
      <c r="H17" s="762">
        <v>16000</v>
      </c>
      <c r="I17" s="441">
        <v>15268</v>
      </c>
      <c r="J17" s="132">
        <f t="shared" si="1"/>
        <v>95.425000000000011</v>
      </c>
    </row>
    <row r="18" spans="2:11" ht="17.100000000000001" customHeight="1">
      <c r="B18" s="14"/>
      <c r="C18" s="15"/>
      <c r="D18" s="15"/>
      <c r="E18" s="16">
        <v>613300</v>
      </c>
      <c r="F18" s="26" t="s">
        <v>205</v>
      </c>
      <c r="G18" s="754">
        <v>117000</v>
      </c>
      <c r="H18" s="762">
        <v>117000</v>
      </c>
      <c r="I18" s="441">
        <v>109876</v>
      </c>
      <c r="J18" s="132">
        <f t="shared" si="1"/>
        <v>93.911111111111111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757">
        <v>35000</v>
      </c>
      <c r="H19" s="764">
        <v>35000</v>
      </c>
      <c r="I19" s="443">
        <v>33108</v>
      </c>
      <c r="J19" s="132">
        <f t="shared" si="1"/>
        <v>94.594285714285718</v>
      </c>
      <c r="K19" s="69"/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754">
        <v>12000</v>
      </c>
      <c r="H20" s="762">
        <v>12000</v>
      </c>
      <c r="I20" s="441">
        <v>11498</v>
      </c>
      <c r="J20" s="132">
        <f t="shared" si="1"/>
        <v>95.816666666666677</v>
      </c>
    </row>
    <row r="21" spans="2:11" ht="17.100000000000001" customHeight="1">
      <c r="B21" s="14"/>
      <c r="C21" s="15"/>
      <c r="D21" s="15"/>
      <c r="E21" s="16">
        <v>613600</v>
      </c>
      <c r="F21" s="26" t="s">
        <v>206</v>
      </c>
      <c r="G21" s="757">
        <v>0</v>
      </c>
      <c r="H21" s="764">
        <v>0</v>
      </c>
      <c r="I21" s="443">
        <v>0</v>
      </c>
      <c r="J21" s="132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757">
        <v>10800</v>
      </c>
      <c r="H22" s="764">
        <v>10800</v>
      </c>
      <c r="I22" s="443">
        <v>10706</v>
      </c>
      <c r="J22" s="132">
        <f t="shared" si="1"/>
        <v>99.129629629629633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757">
        <v>3000</v>
      </c>
      <c r="H23" s="764">
        <v>3000</v>
      </c>
      <c r="I23" s="443">
        <v>1507</v>
      </c>
      <c r="J23" s="132">
        <f t="shared" si="1"/>
        <v>50.233333333333327</v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757">
        <v>116000</v>
      </c>
      <c r="H24" s="764">
        <v>116000</v>
      </c>
      <c r="I24" s="443">
        <v>103217</v>
      </c>
      <c r="J24" s="132">
        <f t="shared" si="1"/>
        <v>88.980172413793099</v>
      </c>
      <c r="K24" s="93"/>
    </row>
    <row r="25" spans="2:11" ht="17.100000000000001" customHeight="1">
      <c r="B25" s="14"/>
      <c r="C25" s="15"/>
      <c r="D25" s="15"/>
      <c r="E25" s="16">
        <v>613900</v>
      </c>
      <c r="F25" s="293" t="s">
        <v>581</v>
      </c>
      <c r="G25" s="757">
        <v>0</v>
      </c>
      <c r="H25" s="764">
        <v>0</v>
      </c>
      <c r="I25" s="443">
        <v>0</v>
      </c>
      <c r="J25" s="132" t="str">
        <f t="shared" si="1"/>
        <v/>
      </c>
    </row>
    <row r="26" spans="2:11" s="1" customFormat="1" ht="17.100000000000001" customHeight="1">
      <c r="B26" s="17"/>
      <c r="C26" s="12"/>
      <c r="D26" s="12"/>
      <c r="E26" s="51"/>
      <c r="F26" s="12"/>
      <c r="G26" s="757"/>
      <c r="H26" s="764"/>
      <c r="I26" s="443"/>
      <c r="J26" s="132" t="str">
        <f t="shared" si="1"/>
        <v/>
      </c>
    </row>
    <row r="27" spans="2:11" ht="17.100000000000001" customHeight="1">
      <c r="B27" s="14"/>
      <c r="C27" s="15"/>
      <c r="D27" s="15"/>
      <c r="E27" s="16"/>
      <c r="F27" s="15"/>
      <c r="G27" s="756"/>
      <c r="H27" s="763"/>
      <c r="I27" s="442"/>
      <c r="J27" s="132" t="str">
        <f t="shared" si="1"/>
        <v/>
      </c>
    </row>
    <row r="28" spans="2:11" s="1" customFormat="1" ht="17.100000000000001" customHeight="1">
      <c r="B28" s="17"/>
      <c r="C28" s="12"/>
      <c r="D28" s="12"/>
      <c r="E28" s="9">
        <v>821000</v>
      </c>
      <c r="F28" s="12" t="s">
        <v>90</v>
      </c>
      <c r="G28" s="756">
        <f>SUM(G29:G30)</f>
        <v>8000</v>
      </c>
      <c r="H28" s="1151">
        <f t="shared" ref="H28:I28" si="4">SUM(H29:H30)</f>
        <v>8000</v>
      </c>
      <c r="I28" s="1151">
        <f t="shared" si="4"/>
        <v>7376</v>
      </c>
      <c r="J28" s="161">
        <f t="shared" si="1"/>
        <v>92.2</v>
      </c>
    </row>
    <row r="29" spans="2:11" ht="17.100000000000001" customHeight="1">
      <c r="B29" s="14"/>
      <c r="C29" s="15"/>
      <c r="D29" s="15"/>
      <c r="E29" s="16">
        <v>821200</v>
      </c>
      <c r="F29" s="15" t="s">
        <v>91</v>
      </c>
      <c r="G29" s="757">
        <v>0</v>
      </c>
      <c r="H29" s="764">
        <v>0</v>
      </c>
      <c r="I29" s="443">
        <v>0</v>
      </c>
      <c r="J29" s="132" t="str">
        <f t="shared" si="1"/>
        <v/>
      </c>
    </row>
    <row r="30" spans="2:11" ht="17.100000000000001" customHeight="1">
      <c r="B30" s="14"/>
      <c r="C30" s="15"/>
      <c r="D30" s="15"/>
      <c r="E30" s="16">
        <v>821300</v>
      </c>
      <c r="F30" s="15" t="s">
        <v>92</v>
      </c>
      <c r="G30" s="757">
        <v>8000</v>
      </c>
      <c r="H30" s="764">
        <v>8000</v>
      </c>
      <c r="I30" s="443">
        <v>7376</v>
      </c>
      <c r="J30" s="132">
        <f t="shared" si="1"/>
        <v>92.2</v>
      </c>
    </row>
    <row r="31" spans="2:11" ht="17.100000000000001" customHeight="1">
      <c r="B31" s="14"/>
      <c r="C31" s="15"/>
      <c r="D31" s="15"/>
      <c r="E31" s="16"/>
      <c r="F31" s="15"/>
      <c r="G31" s="754"/>
      <c r="H31" s="762"/>
      <c r="I31" s="441"/>
      <c r="J31" s="132" t="str">
        <f t="shared" si="1"/>
        <v/>
      </c>
    </row>
    <row r="32" spans="2:11" s="1" customFormat="1" ht="17.100000000000001" customHeight="1">
      <c r="B32" s="17"/>
      <c r="C32" s="12"/>
      <c r="D32" s="12"/>
      <c r="E32" s="9"/>
      <c r="F32" s="12" t="s">
        <v>93</v>
      </c>
      <c r="G32" s="758">
        <v>43</v>
      </c>
      <c r="H32" s="765">
        <v>43</v>
      </c>
      <c r="I32" s="444">
        <v>42</v>
      </c>
      <c r="J32" s="132"/>
    </row>
    <row r="33" spans="2:10" s="1" customFormat="1" ht="17.100000000000001" customHeight="1">
      <c r="B33" s="17"/>
      <c r="C33" s="12"/>
      <c r="D33" s="12"/>
      <c r="E33" s="9"/>
      <c r="F33" s="12" t="s">
        <v>113</v>
      </c>
      <c r="G33" s="20">
        <f>G7+G12+G15+G28</f>
        <v>1578100</v>
      </c>
      <c r="H33" s="20">
        <f>H7+H12+H15+H28</f>
        <v>1578100</v>
      </c>
      <c r="I33" s="20">
        <f t="shared" ref="I33" si="5">I7+I12+I15+I28</f>
        <v>1531887</v>
      </c>
      <c r="J33" s="161">
        <f t="shared" si="1"/>
        <v>97.071605094734167</v>
      </c>
    </row>
    <row r="34" spans="2:10" s="1" customFormat="1" ht="17.100000000000001" customHeight="1">
      <c r="B34" s="17"/>
      <c r="C34" s="12"/>
      <c r="D34" s="12"/>
      <c r="E34" s="9"/>
      <c r="F34" s="12" t="s">
        <v>94</v>
      </c>
      <c r="G34" s="20">
        <f>G33</f>
        <v>1578100</v>
      </c>
      <c r="H34" s="20">
        <f>H33</f>
        <v>1578100</v>
      </c>
      <c r="I34" s="20">
        <f t="shared" ref="I34" si="6">I33</f>
        <v>1531887</v>
      </c>
      <c r="J34" s="161">
        <f t="shared" si="1"/>
        <v>97.071605094734167</v>
      </c>
    </row>
    <row r="35" spans="2:10" s="1" customFormat="1" ht="17.100000000000001" customHeight="1">
      <c r="B35" s="17"/>
      <c r="C35" s="12"/>
      <c r="D35" s="12"/>
      <c r="E35" s="9"/>
      <c r="F35" s="12" t="s">
        <v>95</v>
      </c>
      <c r="G35" s="39"/>
      <c r="H35" s="39"/>
      <c r="I35" s="39"/>
      <c r="J35" s="133" t="str">
        <f t="shared" si="1"/>
        <v/>
      </c>
    </row>
    <row r="36" spans="2:10" ht="17.100000000000001" customHeight="1" thickBot="1">
      <c r="B36" s="21"/>
      <c r="C36" s="22"/>
      <c r="D36" s="22"/>
      <c r="E36" s="23"/>
      <c r="F36" s="22"/>
      <c r="G36" s="41"/>
      <c r="H36" s="41"/>
      <c r="I36" s="41"/>
      <c r="J36" s="135" t="str">
        <f t="shared" si="1"/>
        <v/>
      </c>
    </row>
    <row r="37" spans="2:10" ht="17.100000000000001" customHeight="1">
      <c r="J37" s="233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B39" s="69"/>
      <c r="J39" s="121" t="str">
        <f t="shared" si="1"/>
        <v/>
      </c>
    </row>
    <row r="40" spans="2:10" ht="17.100000000000001" customHeight="1">
      <c r="B40" s="69"/>
      <c r="J40" s="121" t="str">
        <f t="shared" si="1"/>
        <v/>
      </c>
    </row>
    <row r="41" spans="2:10" ht="17.100000000000001" customHeight="1">
      <c r="B41" s="69"/>
      <c r="J41" s="121" t="str">
        <f t="shared" si="1"/>
        <v/>
      </c>
    </row>
    <row r="42" spans="2:10" ht="17.100000000000001" customHeight="1">
      <c r="B42" s="69"/>
      <c r="J42" s="121" t="str">
        <f t="shared" si="1"/>
        <v/>
      </c>
    </row>
    <row r="43" spans="2:10" ht="17.100000000000001" customHeight="1">
      <c r="B43" s="69"/>
      <c r="J43" s="121" t="str">
        <f t="shared" si="1"/>
        <v/>
      </c>
    </row>
    <row r="44" spans="2:10" ht="17.100000000000001" customHeight="1">
      <c r="B44" s="69"/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B2:L59"/>
  <sheetViews>
    <sheetView topLeftCell="A4" zoomScaleNormal="100" workbookViewId="0">
      <selection activeCell="O28" sqref="O28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6384" width="9.140625" style="13"/>
  </cols>
  <sheetData>
    <row r="2" spans="2:12" s="97" customFormat="1" ht="15" customHeight="1">
      <c r="B2" s="1241" t="s">
        <v>222</v>
      </c>
      <c r="C2" s="1241"/>
      <c r="D2" s="1241"/>
      <c r="E2" s="1241"/>
      <c r="F2" s="1241"/>
      <c r="G2" s="1241"/>
      <c r="H2" s="359"/>
      <c r="I2" s="359"/>
      <c r="J2" s="234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131</v>
      </c>
      <c r="C6" s="11" t="s">
        <v>133</v>
      </c>
      <c r="D6" s="11" t="s">
        <v>82</v>
      </c>
      <c r="E6" s="9"/>
      <c r="F6" s="9"/>
      <c r="G6" s="137"/>
      <c r="H6" s="137"/>
      <c r="I6" s="137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774">
        <f>SUM(G8:G10)</f>
        <v>34010</v>
      </c>
      <c r="H7" s="1151">
        <f t="shared" ref="H7:I7" si="0">SUM(H8:H10)</f>
        <v>34010</v>
      </c>
      <c r="I7" s="1151">
        <f t="shared" si="0"/>
        <v>33565</v>
      </c>
      <c r="J7" s="131">
        <f>IF(H7=0,"",I7/H7*100)</f>
        <v>98.691561305498382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775">
        <v>28540</v>
      </c>
      <c r="H8" s="780">
        <v>28540</v>
      </c>
      <c r="I8" s="450">
        <v>28285</v>
      </c>
      <c r="J8" s="132">
        <f t="shared" ref="J8:J58" si="1">IF(H8=0,"",I8/H8*100)</f>
        <v>99.106517168885773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775">
        <v>5470</v>
      </c>
      <c r="H9" s="780">
        <v>5470</v>
      </c>
      <c r="I9" s="450">
        <v>5280</v>
      </c>
      <c r="J9" s="132">
        <f t="shared" si="1"/>
        <v>96.52650822669105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773">
        <v>0</v>
      </c>
      <c r="H10" s="779">
        <v>0</v>
      </c>
      <c r="I10" s="449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775"/>
      <c r="H11" s="780"/>
      <c r="I11" s="450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774">
        <f>SUM(G13)</f>
        <v>3120</v>
      </c>
      <c r="H12" s="1151">
        <f t="shared" ref="H12:I12" si="2">SUM(H13)</f>
        <v>3120</v>
      </c>
      <c r="I12" s="1151">
        <f t="shared" si="2"/>
        <v>2997</v>
      </c>
      <c r="J12" s="161">
        <f t="shared" si="1"/>
        <v>96.057692307692307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775">
        <v>3120</v>
      </c>
      <c r="H13" s="780">
        <v>3120</v>
      </c>
      <c r="I13" s="450">
        <v>2997</v>
      </c>
      <c r="J13" s="132">
        <f t="shared" si="1"/>
        <v>96.057692307692307</v>
      </c>
    </row>
    <row r="14" spans="2:12" ht="17.100000000000001" customHeight="1">
      <c r="B14" s="14"/>
      <c r="C14" s="15"/>
      <c r="D14" s="15"/>
      <c r="E14" s="16"/>
      <c r="F14" s="15"/>
      <c r="G14" s="769"/>
      <c r="H14" s="776"/>
      <c r="I14" s="447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770">
        <f>SUM(G16:G25)</f>
        <v>3800</v>
      </c>
      <c r="H15" s="1148">
        <f t="shared" ref="H15:I15" si="3">SUM(H16:H25)</f>
        <v>3800</v>
      </c>
      <c r="I15" s="1148">
        <f t="shared" si="3"/>
        <v>3040</v>
      </c>
      <c r="J15" s="132">
        <f t="shared" si="1"/>
        <v>80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769">
        <v>250</v>
      </c>
      <c r="H16" s="776">
        <v>250</v>
      </c>
      <c r="I16" s="447">
        <v>0</v>
      </c>
      <c r="J16" s="132">
        <f t="shared" si="1"/>
        <v>0</v>
      </c>
    </row>
    <row r="17" spans="2:10" ht="17.100000000000001" customHeight="1">
      <c r="B17" s="14"/>
      <c r="C17" s="15"/>
      <c r="D17" s="15"/>
      <c r="E17" s="16">
        <v>613200</v>
      </c>
      <c r="F17" s="15" t="s">
        <v>85</v>
      </c>
      <c r="G17" s="769">
        <v>0</v>
      </c>
      <c r="H17" s="776">
        <v>0</v>
      </c>
      <c r="I17" s="447">
        <v>0</v>
      </c>
      <c r="J17" s="132" t="str">
        <f t="shared" si="1"/>
        <v/>
      </c>
    </row>
    <row r="18" spans="2:10" ht="17.100000000000001" customHeight="1">
      <c r="B18" s="14"/>
      <c r="C18" s="15"/>
      <c r="D18" s="15"/>
      <c r="E18" s="16">
        <v>613300</v>
      </c>
      <c r="F18" s="26" t="s">
        <v>205</v>
      </c>
      <c r="G18" s="769">
        <v>850</v>
      </c>
      <c r="H18" s="776">
        <v>850</v>
      </c>
      <c r="I18" s="447">
        <v>681</v>
      </c>
      <c r="J18" s="132">
        <f t="shared" si="1"/>
        <v>80.117647058823522</v>
      </c>
    </row>
    <row r="19" spans="2:10" ht="17.100000000000001" customHeight="1">
      <c r="B19" s="14"/>
      <c r="C19" s="15"/>
      <c r="D19" s="15"/>
      <c r="E19" s="16">
        <v>613400</v>
      </c>
      <c r="F19" s="15" t="s">
        <v>165</v>
      </c>
      <c r="G19" s="769">
        <v>1000</v>
      </c>
      <c r="H19" s="776">
        <v>1000</v>
      </c>
      <c r="I19" s="447">
        <v>790</v>
      </c>
      <c r="J19" s="132">
        <f t="shared" si="1"/>
        <v>79</v>
      </c>
    </row>
    <row r="20" spans="2:10" ht="17.100000000000001" customHeight="1">
      <c r="B20" s="14"/>
      <c r="C20" s="15"/>
      <c r="D20" s="15"/>
      <c r="E20" s="16">
        <v>613500</v>
      </c>
      <c r="F20" s="15" t="s">
        <v>86</v>
      </c>
      <c r="G20" s="769">
        <v>0</v>
      </c>
      <c r="H20" s="776">
        <v>0</v>
      </c>
      <c r="I20" s="447">
        <v>0</v>
      </c>
      <c r="J20" s="132" t="str">
        <f t="shared" si="1"/>
        <v/>
      </c>
    </row>
    <row r="21" spans="2:10" ht="17.100000000000001" customHeight="1">
      <c r="B21" s="14"/>
      <c r="C21" s="15"/>
      <c r="D21" s="15"/>
      <c r="E21" s="16">
        <v>613600</v>
      </c>
      <c r="F21" s="26" t="s">
        <v>206</v>
      </c>
      <c r="G21" s="769">
        <v>0</v>
      </c>
      <c r="H21" s="776">
        <v>0</v>
      </c>
      <c r="I21" s="447">
        <v>0</v>
      </c>
      <c r="J21" s="132" t="str">
        <f t="shared" si="1"/>
        <v/>
      </c>
    </row>
    <row r="22" spans="2:10" ht="17.100000000000001" customHeight="1">
      <c r="B22" s="14"/>
      <c r="C22" s="15"/>
      <c r="D22" s="15"/>
      <c r="E22" s="16">
        <v>613700</v>
      </c>
      <c r="F22" s="15" t="s">
        <v>87</v>
      </c>
      <c r="G22" s="769">
        <v>0</v>
      </c>
      <c r="H22" s="776">
        <v>0</v>
      </c>
      <c r="I22" s="447">
        <v>0</v>
      </c>
      <c r="J22" s="132" t="str">
        <f t="shared" si="1"/>
        <v/>
      </c>
    </row>
    <row r="23" spans="2:10" ht="17.100000000000001" customHeight="1">
      <c r="B23" s="14"/>
      <c r="C23" s="15"/>
      <c r="D23" s="15"/>
      <c r="E23" s="16">
        <v>613800</v>
      </c>
      <c r="F23" s="15" t="s">
        <v>166</v>
      </c>
      <c r="G23" s="769">
        <v>0</v>
      </c>
      <c r="H23" s="776">
        <v>0</v>
      </c>
      <c r="I23" s="447">
        <v>0</v>
      </c>
      <c r="J23" s="132" t="str">
        <f t="shared" si="1"/>
        <v/>
      </c>
    </row>
    <row r="24" spans="2:10" ht="17.100000000000001" customHeight="1">
      <c r="B24" s="14"/>
      <c r="C24" s="15"/>
      <c r="D24" s="15"/>
      <c r="E24" s="16">
        <v>613900</v>
      </c>
      <c r="F24" s="15" t="s">
        <v>167</v>
      </c>
      <c r="G24" s="769">
        <v>1700</v>
      </c>
      <c r="H24" s="776">
        <v>1700</v>
      </c>
      <c r="I24" s="447">
        <v>1569</v>
      </c>
      <c r="J24" s="132">
        <f t="shared" si="1"/>
        <v>92.294117647058826</v>
      </c>
    </row>
    <row r="25" spans="2:10" ht="17.100000000000001" customHeight="1">
      <c r="B25" s="14"/>
      <c r="C25" s="15"/>
      <c r="D25" s="15"/>
      <c r="E25" s="16">
        <v>613900</v>
      </c>
      <c r="F25" s="293" t="s">
        <v>581</v>
      </c>
      <c r="G25" s="769">
        <v>0</v>
      </c>
      <c r="H25" s="776">
        <v>0</v>
      </c>
      <c r="I25" s="447">
        <v>0</v>
      </c>
      <c r="J25" s="132" t="str">
        <f t="shared" si="1"/>
        <v/>
      </c>
    </row>
    <row r="26" spans="2:10" s="1" customFormat="1" ht="17.100000000000001" customHeight="1">
      <c r="B26" s="17"/>
      <c r="C26" s="12"/>
      <c r="D26" s="12"/>
      <c r="E26" s="51"/>
      <c r="F26" s="12"/>
      <c r="G26" s="769"/>
      <c r="H26" s="776"/>
      <c r="I26" s="447"/>
      <c r="J26" s="132" t="str">
        <f t="shared" si="1"/>
        <v/>
      </c>
    </row>
    <row r="27" spans="2:10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768">
        <f>SUM(G28:G29)</f>
        <v>0</v>
      </c>
      <c r="H27" s="1146">
        <f t="shared" ref="H27:I27" si="4">SUM(H28:H29)</f>
        <v>0</v>
      </c>
      <c r="I27" s="1146">
        <f t="shared" si="4"/>
        <v>0</v>
      </c>
      <c r="J27" s="161" t="str">
        <f t="shared" si="1"/>
        <v/>
      </c>
    </row>
    <row r="28" spans="2:10" ht="17.100000000000001" customHeight="1">
      <c r="B28" s="14"/>
      <c r="C28" s="15"/>
      <c r="D28" s="15"/>
      <c r="E28" s="16">
        <v>821200</v>
      </c>
      <c r="F28" s="15" t="s">
        <v>91</v>
      </c>
      <c r="G28" s="769">
        <v>0</v>
      </c>
      <c r="H28" s="776">
        <v>0</v>
      </c>
      <c r="I28" s="447">
        <v>0</v>
      </c>
      <c r="J28" s="132" t="str">
        <f t="shared" si="1"/>
        <v/>
      </c>
    </row>
    <row r="29" spans="2:10" ht="17.100000000000001" customHeight="1">
      <c r="B29" s="14"/>
      <c r="C29" s="15"/>
      <c r="D29" s="15"/>
      <c r="E29" s="16">
        <v>821300</v>
      </c>
      <c r="F29" s="15" t="s">
        <v>92</v>
      </c>
      <c r="G29" s="772">
        <v>0</v>
      </c>
      <c r="H29" s="778">
        <v>0</v>
      </c>
      <c r="I29" s="447">
        <v>0</v>
      </c>
      <c r="J29" s="132" t="str">
        <f t="shared" si="1"/>
        <v/>
      </c>
    </row>
    <row r="30" spans="2:10" ht="17.100000000000001" customHeight="1">
      <c r="B30" s="14"/>
      <c r="C30" s="15"/>
      <c r="D30" s="15"/>
      <c r="E30" s="16"/>
      <c r="F30" s="15"/>
      <c r="G30" s="769"/>
      <c r="H30" s="776"/>
      <c r="I30" s="447"/>
      <c r="J30" s="132" t="str">
        <f t="shared" si="1"/>
        <v/>
      </c>
    </row>
    <row r="31" spans="2:10" s="1" customFormat="1" ht="17.100000000000001" customHeight="1">
      <c r="B31" s="17"/>
      <c r="C31" s="12"/>
      <c r="D31" s="12"/>
      <c r="E31" s="9"/>
      <c r="F31" s="12" t="s">
        <v>93</v>
      </c>
      <c r="G31" s="771">
        <v>1</v>
      </c>
      <c r="H31" s="777">
        <v>1</v>
      </c>
      <c r="I31" s="448">
        <v>1</v>
      </c>
      <c r="J31" s="132"/>
    </row>
    <row r="32" spans="2:10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40930</v>
      </c>
      <c r="H32" s="20">
        <f>H7+H12+H15+H27</f>
        <v>40930</v>
      </c>
      <c r="I32" s="20">
        <f t="shared" ref="I32" si="5">I7+I12+I15+I27</f>
        <v>39602</v>
      </c>
      <c r="J32" s="161">
        <f t="shared" si="1"/>
        <v>96.755436110432441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40930</v>
      </c>
      <c r="H33" s="20">
        <f>H32</f>
        <v>40930</v>
      </c>
      <c r="I33" s="20">
        <f t="shared" ref="I33" si="6">I32</f>
        <v>39602</v>
      </c>
      <c r="J33" s="161">
        <f t="shared" si="1"/>
        <v>96.755436110432441</v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132" t="str">
        <f t="shared" si="1"/>
        <v/>
      </c>
    </row>
    <row r="35" spans="2:10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B37" s="69"/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J39" s="121" t="str">
        <f t="shared" si="1"/>
        <v/>
      </c>
    </row>
    <row r="40" spans="2:10" ht="17.100000000000001" customHeight="1">
      <c r="J40" s="121" t="str">
        <f t="shared" si="1"/>
        <v/>
      </c>
    </row>
    <row r="41" spans="2:10" ht="17.100000000000001" customHeight="1">
      <c r="J41" s="121" t="str">
        <f t="shared" si="1"/>
        <v/>
      </c>
    </row>
    <row r="42" spans="2:10" ht="17.100000000000001" customHeight="1"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3"/>
  <dimension ref="B2:L59"/>
  <sheetViews>
    <sheetView zoomScaleNormal="100" workbookViewId="0">
      <selection activeCell="I31" sqref="I31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6384" width="9.140625" style="13"/>
  </cols>
  <sheetData>
    <row r="2" spans="2:12" ht="15" customHeight="1">
      <c r="B2" s="1241" t="s">
        <v>221</v>
      </c>
      <c r="C2" s="1241"/>
      <c r="D2" s="1241"/>
      <c r="E2" s="1241"/>
      <c r="F2" s="1241"/>
      <c r="G2" s="1241"/>
      <c r="H2" s="361"/>
      <c r="I2" s="361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131</v>
      </c>
      <c r="C6" s="11" t="s">
        <v>133</v>
      </c>
      <c r="D6" s="11" t="s">
        <v>117</v>
      </c>
      <c r="E6" s="9"/>
      <c r="F6" s="9"/>
      <c r="G6" s="137"/>
      <c r="H6" s="137"/>
      <c r="I6" s="137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787">
        <f>SUM(G8:G10)</f>
        <v>24130</v>
      </c>
      <c r="H7" s="1151">
        <f t="shared" ref="H7:I7" si="0">SUM(H8:H10)</f>
        <v>24130</v>
      </c>
      <c r="I7" s="1151">
        <f t="shared" si="0"/>
        <v>23510</v>
      </c>
      <c r="J7" s="131">
        <f>IF(H7=0,"",I7/H7*100)</f>
        <v>97.430584334852881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788">
        <v>18330</v>
      </c>
      <c r="H8" s="793">
        <v>18330</v>
      </c>
      <c r="I8" s="455">
        <v>17975</v>
      </c>
      <c r="J8" s="132">
        <f t="shared" ref="J8:J58" si="1">IF(H8=0,"",I8/H8*100)</f>
        <v>98.063284233497001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788">
        <v>5800</v>
      </c>
      <c r="H9" s="793">
        <v>5800</v>
      </c>
      <c r="I9" s="455">
        <v>5535</v>
      </c>
      <c r="J9" s="132">
        <f t="shared" si="1"/>
        <v>95.431034482758619</v>
      </c>
    </row>
    <row r="10" spans="2:12" ht="17.100000000000001" customHeight="1">
      <c r="B10" s="14"/>
      <c r="C10" s="15"/>
      <c r="D10" s="15"/>
      <c r="E10" s="16">
        <v>611200</v>
      </c>
      <c r="F10" s="26" t="s">
        <v>657</v>
      </c>
      <c r="G10" s="786">
        <v>0</v>
      </c>
      <c r="H10" s="792">
        <v>0</v>
      </c>
      <c r="I10" s="454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788"/>
      <c r="H11" s="793"/>
      <c r="I11" s="455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787">
        <f>SUM(G13)</f>
        <v>2220</v>
      </c>
      <c r="H12" s="1151">
        <f t="shared" ref="H12:I12" si="2">SUM(H13)</f>
        <v>2220</v>
      </c>
      <c r="I12" s="1151">
        <f t="shared" si="2"/>
        <v>2077</v>
      </c>
      <c r="J12" s="161">
        <f t="shared" si="1"/>
        <v>93.558558558558559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788">
        <v>2220</v>
      </c>
      <c r="H13" s="793">
        <v>2220</v>
      </c>
      <c r="I13" s="455">
        <v>2077</v>
      </c>
      <c r="J13" s="132">
        <f t="shared" si="1"/>
        <v>93.558558558558559</v>
      </c>
    </row>
    <row r="14" spans="2:12" ht="17.100000000000001" customHeight="1">
      <c r="B14" s="14"/>
      <c r="C14" s="15"/>
      <c r="D14" s="15"/>
      <c r="E14" s="16"/>
      <c r="F14" s="15"/>
      <c r="G14" s="782"/>
      <c r="H14" s="789"/>
      <c r="I14" s="451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783">
        <f>SUM(G16:G25)</f>
        <v>2000</v>
      </c>
      <c r="H15" s="1148">
        <f t="shared" ref="H15:I15" si="3">SUM(H16:H25)</f>
        <v>2000</v>
      </c>
      <c r="I15" s="1148">
        <f t="shared" si="3"/>
        <v>1417</v>
      </c>
      <c r="J15" s="161">
        <f t="shared" si="1"/>
        <v>70.850000000000009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782">
        <v>250</v>
      </c>
      <c r="H16" s="789">
        <v>250</v>
      </c>
      <c r="I16" s="451">
        <v>38</v>
      </c>
      <c r="J16" s="132">
        <f t="shared" si="1"/>
        <v>15.2</v>
      </c>
    </row>
    <row r="17" spans="2:10" ht="17.100000000000001" customHeight="1">
      <c r="B17" s="14"/>
      <c r="C17" s="15"/>
      <c r="D17" s="15"/>
      <c r="E17" s="16">
        <v>613200</v>
      </c>
      <c r="F17" s="15" t="s">
        <v>85</v>
      </c>
      <c r="G17" s="782">
        <v>0</v>
      </c>
      <c r="H17" s="789">
        <v>0</v>
      </c>
      <c r="I17" s="451">
        <v>0</v>
      </c>
      <c r="J17" s="132" t="str">
        <f t="shared" si="1"/>
        <v/>
      </c>
    </row>
    <row r="18" spans="2:10" ht="17.100000000000001" customHeight="1">
      <c r="B18" s="14"/>
      <c r="C18" s="15"/>
      <c r="D18" s="15"/>
      <c r="E18" s="16">
        <v>613300</v>
      </c>
      <c r="F18" s="26" t="s">
        <v>205</v>
      </c>
      <c r="G18" s="782">
        <v>750</v>
      </c>
      <c r="H18" s="789">
        <v>750</v>
      </c>
      <c r="I18" s="451">
        <v>559</v>
      </c>
      <c r="J18" s="132">
        <f t="shared" si="1"/>
        <v>74.533333333333331</v>
      </c>
    </row>
    <row r="19" spans="2:10" ht="17.100000000000001" customHeight="1">
      <c r="B19" s="14"/>
      <c r="C19" s="15"/>
      <c r="D19" s="15"/>
      <c r="E19" s="16">
        <v>613400</v>
      </c>
      <c r="F19" s="15" t="s">
        <v>165</v>
      </c>
      <c r="G19" s="782">
        <v>500</v>
      </c>
      <c r="H19" s="789">
        <v>500</v>
      </c>
      <c r="I19" s="451">
        <v>416</v>
      </c>
      <c r="J19" s="132">
        <f t="shared" si="1"/>
        <v>83.2</v>
      </c>
    </row>
    <row r="20" spans="2:10" ht="17.100000000000001" customHeight="1">
      <c r="B20" s="14"/>
      <c r="C20" s="15"/>
      <c r="D20" s="15"/>
      <c r="E20" s="16">
        <v>613500</v>
      </c>
      <c r="F20" s="15" t="s">
        <v>86</v>
      </c>
      <c r="G20" s="782">
        <v>0</v>
      </c>
      <c r="H20" s="789">
        <v>0</v>
      </c>
      <c r="I20" s="451">
        <v>0</v>
      </c>
      <c r="J20" s="132" t="str">
        <f t="shared" si="1"/>
        <v/>
      </c>
    </row>
    <row r="21" spans="2:10" ht="17.100000000000001" customHeight="1">
      <c r="B21" s="14"/>
      <c r="C21" s="15"/>
      <c r="D21" s="15"/>
      <c r="E21" s="16">
        <v>613600</v>
      </c>
      <c r="F21" s="26" t="s">
        <v>206</v>
      </c>
      <c r="G21" s="782">
        <v>0</v>
      </c>
      <c r="H21" s="789">
        <v>0</v>
      </c>
      <c r="I21" s="451">
        <v>0</v>
      </c>
      <c r="J21" s="132" t="str">
        <f t="shared" si="1"/>
        <v/>
      </c>
    </row>
    <row r="22" spans="2:10" ht="17.100000000000001" customHeight="1">
      <c r="B22" s="14"/>
      <c r="C22" s="15"/>
      <c r="D22" s="15"/>
      <c r="E22" s="16">
        <v>613700</v>
      </c>
      <c r="F22" s="15" t="s">
        <v>87</v>
      </c>
      <c r="G22" s="782">
        <v>0</v>
      </c>
      <c r="H22" s="789">
        <v>0</v>
      </c>
      <c r="I22" s="451">
        <v>0</v>
      </c>
      <c r="J22" s="132" t="str">
        <f t="shared" si="1"/>
        <v/>
      </c>
    </row>
    <row r="23" spans="2:10" ht="17.100000000000001" customHeight="1">
      <c r="B23" s="14"/>
      <c r="C23" s="15"/>
      <c r="D23" s="15"/>
      <c r="E23" s="16">
        <v>613800</v>
      </c>
      <c r="F23" s="15" t="s">
        <v>166</v>
      </c>
      <c r="G23" s="782">
        <v>0</v>
      </c>
      <c r="H23" s="789">
        <v>0</v>
      </c>
      <c r="I23" s="451">
        <v>0</v>
      </c>
      <c r="J23" s="132" t="str">
        <f t="shared" si="1"/>
        <v/>
      </c>
    </row>
    <row r="24" spans="2:10" ht="17.100000000000001" customHeight="1">
      <c r="B24" s="14"/>
      <c r="C24" s="15"/>
      <c r="D24" s="15"/>
      <c r="E24" s="16">
        <v>613900</v>
      </c>
      <c r="F24" s="15" t="s">
        <v>167</v>
      </c>
      <c r="G24" s="785">
        <v>500</v>
      </c>
      <c r="H24" s="791">
        <v>500</v>
      </c>
      <c r="I24" s="453">
        <v>404</v>
      </c>
      <c r="J24" s="132">
        <f t="shared" si="1"/>
        <v>80.800000000000011</v>
      </c>
    </row>
    <row r="25" spans="2:10" ht="17.100000000000001" customHeight="1">
      <c r="B25" s="14"/>
      <c r="C25" s="15"/>
      <c r="D25" s="15"/>
      <c r="E25" s="16">
        <v>613900</v>
      </c>
      <c r="F25" s="26" t="s">
        <v>658</v>
      </c>
      <c r="G25" s="782">
        <v>0</v>
      </c>
      <c r="H25" s="789">
        <v>0</v>
      </c>
      <c r="I25" s="451">
        <v>0</v>
      </c>
      <c r="J25" s="132" t="str">
        <f t="shared" si="1"/>
        <v/>
      </c>
    </row>
    <row r="26" spans="2:10" s="1" customFormat="1" ht="17.100000000000001" customHeight="1">
      <c r="B26" s="17"/>
      <c r="C26" s="12"/>
      <c r="D26" s="12"/>
      <c r="E26" s="51"/>
      <c r="F26" s="12"/>
      <c r="G26" s="782"/>
      <c r="H26" s="789"/>
      <c r="I26" s="451"/>
      <c r="J26" s="132" t="str">
        <f t="shared" si="1"/>
        <v/>
      </c>
    </row>
    <row r="27" spans="2:10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781">
        <f>SUM(G28:G29)</f>
        <v>1000</v>
      </c>
      <c r="H27" s="1146">
        <f t="shared" ref="H27:I27" si="4">SUM(H28:H29)</f>
        <v>1000</v>
      </c>
      <c r="I27" s="1146">
        <f t="shared" si="4"/>
        <v>885</v>
      </c>
      <c r="J27" s="161">
        <f t="shared" si="1"/>
        <v>88.5</v>
      </c>
    </row>
    <row r="28" spans="2:10" ht="17.100000000000001" customHeight="1">
      <c r="B28" s="14"/>
      <c r="C28" s="15"/>
      <c r="D28" s="15"/>
      <c r="E28" s="16">
        <v>821200</v>
      </c>
      <c r="F28" s="15" t="s">
        <v>91</v>
      </c>
      <c r="G28" s="782">
        <v>0</v>
      </c>
      <c r="H28" s="789">
        <v>0</v>
      </c>
      <c r="I28" s="451">
        <v>0</v>
      </c>
      <c r="J28" s="132" t="str">
        <f t="shared" si="1"/>
        <v/>
      </c>
    </row>
    <row r="29" spans="2:10" ht="17.100000000000001" customHeight="1">
      <c r="B29" s="14"/>
      <c r="C29" s="15"/>
      <c r="D29" s="15"/>
      <c r="E29" s="16">
        <v>821300</v>
      </c>
      <c r="F29" s="15" t="s">
        <v>92</v>
      </c>
      <c r="G29" s="782">
        <v>1000</v>
      </c>
      <c r="H29" s="789">
        <v>1000</v>
      </c>
      <c r="I29" s="451">
        <v>885</v>
      </c>
      <c r="J29" s="132">
        <f t="shared" si="1"/>
        <v>88.5</v>
      </c>
    </row>
    <row r="30" spans="2:10" ht="17.100000000000001" customHeight="1">
      <c r="B30" s="14"/>
      <c r="C30" s="15"/>
      <c r="D30" s="15"/>
      <c r="E30" s="16"/>
      <c r="F30" s="15"/>
      <c r="G30" s="782"/>
      <c r="H30" s="789"/>
      <c r="I30" s="451"/>
      <c r="J30" s="132" t="str">
        <f t="shared" si="1"/>
        <v/>
      </c>
    </row>
    <row r="31" spans="2:10" s="1" customFormat="1" ht="17.100000000000001" customHeight="1">
      <c r="B31" s="17"/>
      <c r="C31" s="12"/>
      <c r="D31" s="12"/>
      <c r="E31" s="9"/>
      <c r="F31" s="12" t="s">
        <v>93</v>
      </c>
      <c r="G31" s="784">
        <v>2</v>
      </c>
      <c r="H31" s="790">
        <v>2</v>
      </c>
      <c r="I31" s="452">
        <v>2</v>
      </c>
      <c r="J31" s="132"/>
    </row>
    <row r="32" spans="2:10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29350</v>
      </c>
      <c r="H32" s="20">
        <f>H7+H12+H15+H27</f>
        <v>29350</v>
      </c>
      <c r="I32" s="20">
        <f t="shared" ref="I32" si="5">I7+I12+I15+I27</f>
        <v>27889</v>
      </c>
      <c r="J32" s="161">
        <f t="shared" si="1"/>
        <v>95.022146507666093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29350</v>
      </c>
      <c r="H33" s="20">
        <f>H32</f>
        <v>29350</v>
      </c>
      <c r="I33" s="20">
        <f t="shared" ref="I33" si="6">I32</f>
        <v>27889</v>
      </c>
      <c r="J33" s="161">
        <f t="shared" si="1"/>
        <v>95.022146507666093</v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20">
        <f>G33+'12'!G33+'11'!G34+'10'!G32</f>
        <v>1818930</v>
      </c>
      <c r="H34" s="20">
        <f>H33+'12'!H33+'11'!H34+'10'!H32</f>
        <v>1818930</v>
      </c>
      <c r="I34" s="20">
        <f>I33+'12'!I33+'11'!I34+'10'!I32</f>
        <v>1767591</v>
      </c>
      <c r="J34" s="161">
        <f t="shared" si="1"/>
        <v>97.177516451980011</v>
      </c>
    </row>
    <row r="35" spans="2:10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B37" s="69"/>
      <c r="J37" s="121" t="str">
        <f t="shared" si="1"/>
        <v/>
      </c>
    </row>
    <row r="38" spans="2:10" ht="17.100000000000001" customHeight="1">
      <c r="J38" s="121" t="str">
        <f t="shared" si="1"/>
        <v/>
      </c>
    </row>
    <row r="39" spans="2:10" ht="17.100000000000001" customHeight="1">
      <c r="J39" s="121" t="str">
        <f t="shared" si="1"/>
        <v/>
      </c>
    </row>
    <row r="40" spans="2:10" ht="17.100000000000001" customHeight="1">
      <c r="J40" s="121" t="str">
        <f t="shared" si="1"/>
        <v/>
      </c>
    </row>
    <row r="41" spans="2:10" ht="17.100000000000001" customHeight="1">
      <c r="J41" s="121" t="str">
        <f t="shared" si="1"/>
        <v/>
      </c>
    </row>
    <row r="42" spans="2:10" ht="17.100000000000001" customHeight="1"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5"/>
  <dimension ref="B2:L59"/>
  <sheetViews>
    <sheetView zoomScaleNormal="100" workbookViewId="0">
      <selection activeCell="I19" sqref="I1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6384" width="9.140625" style="13"/>
  </cols>
  <sheetData>
    <row r="2" spans="2:12" ht="15" customHeight="1">
      <c r="B2" s="1241" t="s">
        <v>196</v>
      </c>
      <c r="C2" s="1241"/>
      <c r="D2" s="1241"/>
      <c r="E2" s="1241"/>
      <c r="F2" s="1241"/>
      <c r="G2" s="1241"/>
      <c r="H2" s="361"/>
      <c r="I2" s="361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131</v>
      </c>
      <c r="C6" s="11" t="s">
        <v>197</v>
      </c>
      <c r="D6" s="11" t="s">
        <v>82</v>
      </c>
      <c r="E6" s="9"/>
      <c r="F6" s="9"/>
      <c r="G6" s="137"/>
      <c r="H6" s="137"/>
      <c r="I6" s="137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799">
        <f>SUM(G8:G10)</f>
        <v>70450</v>
      </c>
      <c r="H7" s="1151">
        <f t="shared" ref="H7:I7" si="0">SUM(H8:H10)</f>
        <v>70450</v>
      </c>
      <c r="I7" s="1151">
        <f t="shared" si="0"/>
        <v>69074</v>
      </c>
      <c r="J7" s="131">
        <f>IF(H7=0,"",I7/H7*100)</f>
        <v>98.046841731724626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800">
        <v>61800</v>
      </c>
      <c r="H8" s="1152">
        <v>61800</v>
      </c>
      <c r="I8" s="1152">
        <v>60973</v>
      </c>
      <c r="J8" s="132">
        <f t="shared" ref="J8:J58" si="1">IF(H8=0,"",I8/H8*100)</f>
        <v>98.661812297734627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800">
        <v>8650</v>
      </c>
      <c r="H9" s="1152">
        <v>8650</v>
      </c>
      <c r="I9" s="1152">
        <v>8101</v>
      </c>
      <c r="J9" s="132">
        <f t="shared" si="1"/>
        <v>93.653179190751445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798">
        <v>0</v>
      </c>
      <c r="H10" s="1150">
        <v>0</v>
      </c>
      <c r="I10" s="1150"/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800"/>
      <c r="H11" s="1152"/>
      <c r="I11" s="1152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799">
        <f>SUM(G13)</f>
        <v>6590</v>
      </c>
      <c r="H12" s="1151">
        <f t="shared" ref="H12:I12" si="2">SUM(H13)</f>
        <v>6590</v>
      </c>
      <c r="I12" s="1151">
        <f t="shared" si="2"/>
        <v>6470</v>
      </c>
      <c r="J12" s="161">
        <f t="shared" si="1"/>
        <v>98.17905918057663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800">
        <v>6590</v>
      </c>
      <c r="H13" s="1152">
        <v>6590</v>
      </c>
      <c r="I13" s="1152">
        <v>6470</v>
      </c>
      <c r="J13" s="132">
        <f t="shared" si="1"/>
        <v>98.17905918057663</v>
      </c>
    </row>
    <row r="14" spans="2:12" ht="17.100000000000001" customHeight="1">
      <c r="B14" s="14"/>
      <c r="C14" s="15"/>
      <c r="D14" s="15"/>
      <c r="E14" s="16"/>
      <c r="F14" s="15"/>
      <c r="G14" s="795"/>
      <c r="H14" s="1147"/>
      <c r="I14" s="1147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796">
        <f>SUM(G16:G25)</f>
        <v>4600</v>
      </c>
      <c r="H15" s="1148">
        <f t="shared" ref="H15:I15" si="3">SUM(H16:H25)</f>
        <v>4600</v>
      </c>
      <c r="I15" s="1148">
        <f t="shared" si="3"/>
        <v>4106</v>
      </c>
      <c r="J15" s="161">
        <f t="shared" si="1"/>
        <v>89.260869565217391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795">
        <v>800</v>
      </c>
      <c r="H16" s="1147">
        <v>740</v>
      </c>
      <c r="I16" s="1147">
        <v>589</v>
      </c>
      <c r="J16" s="132">
        <f t="shared" si="1"/>
        <v>79.594594594594597</v>
      </c>
    </row>
    <row r="17" spans="2:10" ht="17.100000000000001" customHeight="1">
      <c r="B17" s="14"/>
      <c r="C17" s="15"/>
      <c r="D17" s="15"/>
      <c r="E17" s="16">
        <v>613200</v>
      </c>
      <c r="F17" s="15" t="s">
        <v>85</v>
      </c>
      <c r="G17" s="795">
        <v>0</v>
      </c>
      <c r="H17" s="1147">
        <v>0</v>
      </c>
      <c r="I17" s="1147">
        <v>0</v>
      </c>
      <c r="J17" s="132" t="str">
        <f t="shared" si="1"/>
        <v/>
      </c>
    </row>
    <row r="18" spans="2:10" ht="17.100000000000001" customHeight="1">
      <c r="B18" s="14"/>
      <c r="C18" s="15"/>
      <c r="D18" s="15"/>
      <c r="E18" s="16">
        <v>613300</v>
      </c>
      <c r="F18" s="26" t="s">
        <v>205</v>
      </c>
      <c r="G18" s="795">
        <v>1400</v>
      </c>
      <c r="H18" s="1147">
        <v>1400</v>
      </c>
      <c r="I18" s="1147">
        <v>1335</v>
      </c>
      <c r="J18" s="132">
        <f t="shared" si="1"/>
        <v>95.357142857142861</v>
      </c>
    </row>
    <row r="19" spans="2:10" ht="17.100000000000001" customHeight="1">
      <c r="B19" s="14"/>
      <c r="C19" s="15"/>
      <c r="D19" s="15"/>
      <c r="E19" s="16">
        <v>613400</v>
      </c>
      <c r="F19" s="15" t="s">
        <v>165</v>
      </c>
      <c r="G19" s="795">
        <v>1200</v>
      </c>
      <c r="H19" s="1147">
        <v>1200</v>
      </c>
      <c r="I19" s="1147">
        <v>1126</v>
      </c>
      <c r="J19" s="132">
        <f t="shared" si="1"/>
        <v>93.833333333333329</v>
      </c>
    </row>
    <row r="20" spans="2:10" ht="17.100000000000001" customHeight="1">
      <c r="B20" s="14"/>
      <c r="C20" s="15"/>
      <c r="D20" s="15"/>
      <c r="E20" s="16">
        <v>613500</v>
      </c>
      <c r="F20" s="15" t="s">
        <v>86</v>
      </c>
      <c r="G20" s="795">
        <v>0</v>
      </c>
      <c r="H20" s="1147">
        <v>0</v>
      </c>
      <c r="I20" s="1147">
        <v>0</v>
      </c>
      <c r="J20" s="132" t="str">
        <f t="shared" si="1"/>
        <v/>
      </c>
    </row>
    <row r="21" spans="2:10" ht="17.100000000000001" customHeight="1">
      <c r="B21" s="14"/>
      <c r="C21" s="15"/>
      <c r="D21" s="15"/>
      <c r="E21" s="16">
        <v>613600</v>
      </c>
      <c r="F21" s="26" t="s">
        <v>206</v>
      </c>
      <c r="G21" s="795">
        <v>0</v>
      </c>
      <c r="H21" s="1147">
        <v>0</v>
      </c>
      <c r="I21" s="1147">
        <v>0</v>
      </c>
      <c r="J21" s="132" t="str">
        <f t="shared" si="1"/>
        <v/>
      </c>
    </row>
    <row r="22" spans="2:10" ht="17.100000000000001" customHeight="1">
      <c r="B22" s="14"/>
      <c r="C22" s="15"/>
      <c r="D22" s="15"/>
      <c r="E22" s="16">
        <v>613700</v>
      </c>
      <c r="F22" s="15" t="s">
        <v>87</v>
      </c>
      <c r="G22" s="795">
        <v>0</v>
      </c>
      <c r="H22" s="1147">
        <v>60</v>
      </c>
      <c r="I22" s="1147">
        <v>60</v>
      </c>
      <c r="J22" s="132">
        <f t="shared" si="1"/>
        <v>100</v>
      </c>
    </row>
    <row r="23" spans="2:10" ht="17.100000000000001" customHeight="1">
      <c r="B23" s="14"/>
      <c r="C23" s="15"/>
      <c r="D23" s="15"/>
      <c r="E23" s="16">
        <v>613800</v>
      </c>
      <c r="F23" s="15" t="s">
        <v>166</v>
      </c>
      <c r="G23" s="795">
        <v>0</v>
      </c>
      <c r="H23" s="1147">
        <v>0</v>
      </c>
      <c r="I23" s="1147">
        <v>0</v>
      </c>
      <c r="J23" s="132" t="str">
        <f t="shared" si="1"/>
        <v/>
      </c>
    </row>
    <row r="24" spans="2:10" ht="17.100000000000001" customHeight="1">
      <c r="B24" s="14"/>
      <c r="C24" s="15"/>
      <c r="D24" s="15"/>
      <c r="E24" s="16">
        <v>613900</v>
      </c>
      <c r="F24" s="15" t="s">
        <v>167</v>
      </c>
      <c r="G24" s="797">
        <v>1200</v>
      </c>
      <c r="H24" s="1152">
        <v>1200</v>
      </c>
      <c r="I24" s="1152">
        <v>996</v>
      </c>
      <c r="J24" s="132">
        <f t="shared" si="1"/>
        <v>83</v>
      </c>
    </row>
    <row r="25" spans="2:10" ht="17.100000000000001" customHeight="1">
      <c r="B25" s="14"/>
      <c r="C25" s="15"/>
      <c r="D25" s="15"/>
      <c r="E25" s="16">
        <v>613900</v>
      </c>
      <c r="F25" s="293" t="s">
        <v>581</v>
      </c>
      <c r="G25" s="797">
        <v>0</v>
      </c>
      <c r="H25" s="1152">
        <v>0</v>
      </c>
      <c r="I25" s="1152">
        <v>0</v>
      </c>
      <c r="J25" s="132" t="str">
        <f t="shared" si="1"/>
        <v/>
      </c>
    </row>
    <row r="26" spans="2:10" s="1" customFormat="1" ht="17.100000000000001" customHeight="1">
      <c r="B26" s="17"/>
      <c r="C26" s="12"/>
      <c r="D26" s="12"/>
      <c r="E26" s="51"/>
      <c r="F26" s="12"/>
      <c r="G26" s="795"/>
      <c r="H26" s="1147"/>
      <c r="I26" s="1147"/>
      <c r="J26" s="132" t="str">
        <f t="shared" si="1"/>
        <v/>
      </c>
    </row>
    <row r="27" spans="2:10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794">
        <f>SUM(G28:G29)</f>
        <v>760</v>
      </c>
      <c r="H27" s="1146">
        <f t="shared" ref="H27:I27" si="4">SUM(H28:H29)</f>
        <v>760</v>
      </c>
      <c r="I27" s="1146">
        <f t="shared" si="4"/>
        <v>753</v>
      </c>
      <c r="J27" s="132">
        <f t="shared" si="1"/>
        <v>99.078947368421055</v>
      </c>
    </row>
    <row r="28" spans="2:10" ht="17.100000000000001" customHeight="1">
      <c r="B28" s="14"/>
      <c r="C28" s="15"/>
      <c r="D28" s="15"/>
      <c r="E28" s="16">
        <v>821200</v>
      </c>
      <c r="F28" s="15" t="s">
        <v>91</v>
      </c>
      <c r="G28" s="795">
        <v>0</v>
      </c>
      <c r="H28" s="802">
        <v>0</v>
      </c>
      <c r="I28" s="457">
        <v>0</v>
      </c>
      <c r="J28" s="132" t="str">
        <f t="shared" si="1"/>
        <v/>
      </c>
    </row>
    <row r="29" spans="2:10" ht="17.100000000000001" customHeight="1">
      <c r="B29" s="14"/>
      <c r="C29" s="15"/>
      <c r="D29" s="15"/>
      <c r="E29" s="16">
        <v>821300</v>
      </c>
      <c r="F29" s="15" t="s">
        <v>92</v>
      </c>
      <c r="G29" s="797">
        <v>760</v>
      </c>
      <c r="H29" s="803">
        <v>760</v>
      </c>
      <c r="I29" s="458">
        <v>753</v>
      </c>
      <c r="J29" s="132">
        <f t="shared" si="1"/>
        <v>99.078947368421055</v>
      </c>
    </row>
    <row r="30" spans="2:10" ht="17.100000000000001" customHeight="1">
      <c r="B30" s="14"/>
      <c r="C30" s="15"/>
      <c r="D30" s="15"/>
      <c r="E30" s="16"/>
      <c r="F30" s="15"/>
      <c r="G30" s="795"/>
      <c r="H30" s="802"/>
      <c r="I30" s="457"/>
      <c r="J30" s="132" t="str">
        <f t="shared" si="1"/>
        <v/>
      </c>
    </row>
    <row r="31" spans="2:10" s="1" customFormat="1" ht="17.100000000000001" customHeight="1">
      <c r="B31" s="17"/>
      <c r="C31" s="12"/>
      <c r="D31" s="12"/>
      <c r="E31" s="9"/>
      <c r="F31" s="12" t="s">
        <v>93</v>
      </c>
      <c r="G31" s="794">
        <v>3</v>
      </c>
      <c r="H31" s="801">
        <v>3</v>
      </c>
      <c r="I31" s="456">
        <v>3</v>
      </c>
      <c r="J31" s="132"/>
    </row>
    <row r="32" spans="2:10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82400</v>
      </c>
      <c r="H32" s="20">
        <f>H7+H12+H15+H27</f>
        <v>82400</v>
      </c>
      <c r="I32" s="20">
        <f t="shared" ref="I32" si="5">I7+I12+I15+I27</f>
        <v>80403</v>
      </c>
      <c r="J32" s="161">
        <f t="shared" si="1"/>
        <v>97.576456310679617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82400</v>
      </c>
      <c r="H33" s="20">
        <f>H32</f>
        <v>82400</v>
      </c>
      <c r="I33" s="20">
        <f t="shared" ref="I33" si="6">I32</f>
        <v>80403</v>
      </c>
      <c r="J33" s="161">
        <f t="shared" si="1"/>
        <v>97.576456310679617</v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20">
        <f>G33+'13'!G33+'12'!G33+'11'!G34+'10'!G32</f>
        <v>1901330</v>
      </c>
      <c r="H34" s="20">
        <f>H33+'13'!H33+'12'!H33+'11'!H34+'10'!H32</f>
        <v>1901330</v>
      </c>
      <c r="I34" s="20">
        <f>I33+'13'!I33+'12'!I33+'11'!I34+'10'!I32</f>
        <v>1847994</v>
      </c>
      <c r="J34" s="161">
        <f t="shared" si="1"/>
        <v>97.194805741244281</v>
      </c>
    </row>
    <row r="35" spans="2:10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B37" s="69"/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J39" s="121" t="str">
        <f t="shared" si="1"/>
        <v/>
      </c>
    </row>
    <row r="40" spans="2:10" ht="17.100000000000001" customHeight="1">
      <c r="J40" s="121" t="str">
        <f t="shared" si="1"/>
        <v/>
      </c>
    </row>
    <row r="41" spans="2:10" ht="17.100000000000001" customHeight="1">
      <c r="J41" s="121" t="str">
        <f t="shared" si="1"/>
        <v/>
      </c>
    </row>
    <row r="42" spans="2:10" ht="17.100000000000001" customHeight="1"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J51"/>
  <sheetViews>
    <sheetView topLeftCell="A13" zoomScaleNormal="100" workbookViewId="0">
      <selection activeCell="G50" sqref="G50"/>
    </sheetView>
  </sheetViews>
  <sheetFormatPr defaultRowHeight="12.75"/>
  <cols>
    <col min="1" max="1" width="4" style="47" customWidth="1"/>
    <col min="7" max="7" width="15.7109375" customWidth="1"/>
    <col min="8" max="8" width="7.42578125" customWidth="1"/>
    <col min="9" max="9" width="14.7109375" customWidth="1"/>
    <col min="10" max="10" width="9.140625" style="47"/>
  </cols>
  <sheetData>
    <row r="1" spans="1:10" ht="15.75">
      <c r="A1" s="1213" t="s">
        <v>227</v>
      </c>
      <c r="B1" s="1213"/>
      <c r="C1" s="1213"/>
      <c r="D1" s="1213"/>
      <c r="E1" s="1213"/>
      <c r="F1" s="1213"/>
      <c r="G1" s="1213"/>
      <c r="H1" s="1213"/>
      <c r="I1" s="1213"/>
    </row>
    <row r="3" spans="1:10" s="59" customFormat="1">
      <c r="A3" s="113" t="s">
        <v>270</v>
      </c>
      <c r="B3" s="1221" t="s">
        <v>272</v>
      </c>
      <c r="C3" s="1222"/>
      <c r="D3" s="1222"/>
      <c r="E3" s="1222"/>
      <c r="F3" s="1222"/>
      <c r="G3" s="1222"/>
      <c r="H3" s="1222"/>
      <c r="I3" s="1223"/>
      <c r="J3" s="113" t="s">
        <v>253</v>
      </c>
    </row>
    <row r="4" spans="1:10" s="45" customFormat="1" ht="17.100000000000001" customHeight="1">
      <c r="A4" s="109" t="s">
        <v>228</v>
      </c>
      <c r="B4" s="1214" t="s">
        <v>229</v>
      </c>
      <c r="C4" s="1217"/>
      <c r="D4" s="1217"/>
      <c r="E4" s="1217"/>
      <c r="F4" s="1217"/>
      <c r="G4" s="1217"/>
      <c r="H4" s="1217"/>
      <c r="I4" s="1218"/>
      <c r="J4" s="109">
        <v>1</v>
      </c>
    </row>
    <row r="5" spans="1:10" s="45" customFormat="1" ht="17.100000000000001" customHeight="1">
      <c r="A5" s="109" t="s">
        <v>230</v>
      </c>
      <c r="B5" s="1214" t="s">
        <v>231</v>
      </c>
      <c r="C5" s="1217"/>
      <c r="D5" s="1217"/>
      <c r="E5" s="1217"/>
      <c r="F5" s="1217"/>
      <c r="G5" s="1217"/>
      <c r="H5" s="1217"/>
      <c r="I5" s="1218"/>
      <c r="J5" s="109">
        <v>2</v>
      </c>
    </row>
    <row r="6" spans="1:10" s="45" customFormat="1" ht="17.100000000000001" customHeight="1">
      <c r="A6" s="109" t="s">
        <v>232</v>
      </c>
      <c r="B6" s="1214" t="s">
        <v>469</v>
      </c>
      <c r="C6" s="1217"/>
      <c r="D6" s="1217"/>
      <c r="E6" s="1217"/>
      <c r="F6" s="1217"/>
      <c r="G6" s="1217"/>
      <c r="H6" s="1217"/>
      <c r="I6" s="1218"/>
      <c r="J6" s="109">
        <v>7</v>
      </c>
    </row>
    <row r="7" spans="1:10" s="45" customFormat="1" ht="17.100000000000001" customHeight="1">
      <c r="A7" s="109" t="s">
        <v>233</v>
      </c>
      <c r="B7" s="1214" t="s">
        <v>234</v>
      </c>
      <c r="C7" s="1217"/>
      <c r="D7" s="1217"/>
      <c r="E7" s="1217"/>
      <c r="F7" s="1217"/>
      <c r="G7" s="1217"/>
      <c r="H7" s="1217"/>
      <c r="I7" s="1218"/>
      <c r="J7" s="109">
        <v>8</v>
      </c>
    </row>
    <row r="8" spans="1:10" s="45" customFormat="1" ht="17.100000000000001" customHeight="1">
      <c r="A8" s="109" t="s">
        <v>271</v>
      </c>
      <c r="B8" s="1214" t="s">
        <v>235</v>
      </c>
      <c r="C8" s="1217"/>
      <c r="D8" s="1217"/>
      <c r="E8" s="1217"/>
      <c r="F8" s="1217"/>
      <c r="G8" s="1217"/>
      <c r="H8" s="1217"/>
      <c r="I8" s="1218"/>
      <c r="J8" s="109">
        <v>9</v>
      </c>
    </row>
    <row r="9" spans="1:10" s="45" customFormat="1" ht="17.100000000000001" customHeight="1">
      <c r="A9" s="109" t="s">
        <v>714</v>
      </c>
      <c r="B9" s="1214" t="s">
        <v>236</v>
      </c>
      <c r="C9" s="1217"/>
      <c r="D9" s="1217"/>
      <c r="E9" s="1217"/>
      <c r="F9" s="1217"/>
      <c r="G9" s="1217"/>
      <c r="H9" s="1217"/>
      <c r="I9" s="1218"/>
      <c r="J9" s="109">
        <v>10</v>
      </c>
    </row>
    <row r="10" spans="1:10" s="45" customFormat="1" ht="17.100000000000001" customHeight="1">
      <c r="A10" s="109" t="s">
        <v>715</v>
      </c>
      <c r="B10" s="1214" t="s">
        <v>237</v>
      </c>
      <c r="C10" s="1217"/>
      <c r="D10" s="1217"/>
      <c r="E10" s="1217"/>
      <c r="F10" s="1217"/>
      <c r="G10" s="1217"/>
      <c r="H10" s="1217"/>
      <c r="I10" s="1218"/>
      <c r="J10" s="109">
        <v>11</v>
      </c>
    </row>
    <row r="11" spans="1:10" s="45" customFormat="1" ht="17.100000000000001" customHeight="1">
      <c r="A11" s="109" t="s">
        <v>716</v>
      </c>
      <c r="B11" s="1214" t="s">
        <v>238</v>
      </c>
      <c r="C11" s="1217"/>
      <c r="D11" s="1217"/>
      <c r="E11" s="1217"/>
      <c r="F11" s="1217"/>
      <c r="G11" s="1217"/>
      <c r="H11" s="1217"/>
      <c r="I11" s="1218"/>
      <c r="J11" s="109">
        <v>12</v>
      </c>
    </row>
    <row r="12" spans="1:10" s="45" customFormat="1" ht="17.100000000000001" customHeight="1">
      <c r="A12" s="109" t="s">
        <v>717</v>
      </c>
      <c r="B12" s="1214" t="s">
        <v>239</v>
      </c>
      <c r="C12" s="1217"/>
      <c r="D12" s="1217"/>
      <c r="E12" s="1217"/>
      <c r="F12" s="1217"/>
      <c r="G12" s="1217"/>
      <c r="H12" s="1217"/>
      <c r="I12" s="1218"/>
      <c r="J12" s="109">
        <v>13</v>
      </c>
    </row>
    <row r="13" spans="1:10" s="45" customFormat="1" ht="17.100000000000001" customHeight="1">
      <c r="A13" s="109" t="s">
        <v>718</v>
      </c>
      <c r="B13" s="1214" t="s">
        <v>655</v>
      </c>
      <c r="C13" s="1215"/>
      <c r="D13" s="1215"/>
      <c r="E13" s="1215"/>
      <c r="F13" s="1215"/>
      <c r="G13" s="1215"/>
      <c r="H13" s="1215"/>
      <c r="I13" s="1216"/>
      <c r="J13" s="109">
        <v>14</v>
      </c>
    </row>
    <row r="14" spans="1:10" s="45" customFormat="1" ht="17.100000000000001" customHeight="1">
      <c r="A14" s="109" t="s">
        <v>719</v>
      </c>
      <c r="B14" s="1214" t="s">
        <v>240</v>
      </c>
      <c r="C14" s="1217"/>
      <c r="D14" s="1217"/>
      <c r="E14" s="1217"/>
      <c r="F14" s="1217"/>
      <c r="G14" s="1217"/>
      <c r="H14" s="1217"/>
      <c r="I14" s="1218"/>
      <c r="J14" s="109">
        <v>15</v>
      </c>
    </row>
    <row r="15" spans="1:10" s="45" customFormat="1" ht="17.100000000000001" customHeight="1">
      <c r="A15" s="109" t="s">
        <v>720</v>
      </c>
      <c r="B15" s="1214" t="s">
        <v>241</v>
      </c>
      <c r="C15" s="1217"/>
      <c r="D15" s="1217"/>
      <c r="E15" s="1217"/>
      <c r="F15" s="1217"/>
      <c r="G15" s="1217"/>
      <c r="H15" s="1217"/>
      <c r="I15" s="1218"/>
      <c r="J15" s="109">
        <v>16</v>
      </c>
    </row>
    <row r="16" spans="1:10" s="45" customFormat="1" ht="17.100000000000001" customHeight="1">
      <c r="A16" s="109" t="s">
        <v>721</v>
      </c>
      <c r="B16" s="1214" t="s">
        <v>242</v>
      </c>
      <c r="C16" s="1217"/>
      <c r="D16" s="1217"/>
      <c r="E16" s="1217"/>
      <c r="F16" s="1217"/>
      <c r="G16" s="1217"/>
      <c r="H16" s="1217"/>
      <c r="I16" s="1218"/>
      <c r="J16" s="109">
        <v>17</v>
      </c>
    </row>
    <row r="17" spans="1:10" s="45" customFormat="1" ht="17.100000000000001" customHeight="1">
      <c r="A17" s="109" t="s">
        <v>722</v>
      </c>
      <c r="B17" s="1214" t="s">
        <v>243</v>
      </c>
      <c r="C17" s="1217"/>
      <c r="D17" s="1217"/>
      <c r="E17" s="1217"/>
      <c r="F17" s="1217"/>
      <c r="G17" s="1217"/>
      <c r="H17" s="1217"/>
      <c r="I17" s="1218"/>
      <c r="J17" s="109">
        <v>18</v>
      </c>
    </row>
    <row r="18" spans="1:10" s="45" customFormat="1" ht="17.100000000000001" customHeight="1">
      <c r="A18" s="109" t="s">
        <v>723</v>
      </c>
      <c r="B18" s="1214" t="s">
        <v>244</v>
      </c>
      <c r="C18" s="1217"/>
      <c r="D18" s="1217"/>
      <c r="E18" s="1217"/>
      <c r="F18" s="1217"/>
      <c r="G18" s="1217"/>
      <c r="H18" s="1217"/>
      <c r="I18" s="1218"/>
      <c r="J18" s="109">
        <v>19</v>
      </c>
    </row>
    <row r="19" spans="1:10" s="45" customFormat="1" ht="17.100000000000001" customHeight="1">
      <c r="A19" s="109" t="s">
        <v>724</v>
      </c>
      <c r="B19" s="1214" t="s">
        <v>245</v>
      </c>
      <c r="C19" s="1217"/>
      <c r="D19" s="1217"/>
      <c r="E19" s="1217"/>
      <c r="F19" s="1217"/>
      <c r="G19" s="1217"/>
      <c r="H19" s="1217"/>
      <c r="I19" s="1218"/>
      <c r="J19" s="109">
        <v>20</v>
      </c>
    </row>
    <row r="20" spans="1:10" s="45" customFormat="1" ht="17.100000000000001" customHeight="1">
      <c r="A20" s="109" t="s">
        <v>725</v>
      </c>
      <c r="B20" s="1214" t="s">
        <v>246</v>
      </c>
      <c r="C20" s="1217"/>
      <c r="D20" s="1217"/>
      <c r="E20" s="1217"/>
      <c r="F20" s="1217"/>
      <c r="G20" s="1217"/>
      <c r="H20" s="1217"/>
      <c r="I20" s="1218"/>
      <c r="J20" s="109">
        <v>21</v>
      </c>
    </row>
    <row r="21" spans="1:10" s="45" customFormat="1" ht="17.100000000000001" customHeight="1">
      <c r="A21" s="109" t="s">
        <v>726</v>
      </c>
      <c r="B21" s="1214" t="s">
        <v>247</v>
      </c>
      <c r="C21" s="1217"/>
      <c r="D21" s="1217"/>
      <c r="E21" s="1217"/>
      <c r="F21" s="1217"/>
      <c r="G21" s="1217"/>
      <c r="H21" s="1217"/>
      <c r="I21" s="1218"/>
      <c r="J21" s="109">
        <v>22</v>
      </c>
    </row>
    <row r="22" spans="1:10" s="45" customFormat="1" ht="17.100000000000001" customHeight="1">
      <c r="A22" s="109" t="s">
        <v>727</v>
      </c>
      <c r="B22" s="1214" t="s">
        <v>248</v>
      </c>
      <c r="C22" s="1217"/>
      <c r="D22" s="1217"/>
      <c r="E22" s="1217"/>
      <c r="F22" s="1217"/>
      <c r="G22" s="1217"/>
      <c r="H22" s="1217"/>
      <c r="I22" s="1218"/>
      <c r="J22" s="109">
        <v>23</v>
      </c>
    </row>
    <row r="23" spans="1:10" s="45" customFormat="1" ht="17.100000000000001" customHeight="1">
      <c r="A23" s="109" t="s">
        <v>728</v>
      </c>
      <c r="B23" s="1214" t="s">
        <v>249</v>
      </c>
      <c r="C23" s="1217"/>
      <c r="D23" s="1217"/>
      <c r="E23" s="1217"/>
      <c r="F23" s="1217"/>
      <c r="G23" s="1217"/>
      <c r="H23" s="1217"/>
      <c r="I23" s="1218"/>
      <c r="J23" s="109">
        <v>24</v>
      </c>
    </row>
    <row r="24" spans="1:10" s="45" customFormat="1" ht="17.100000000000001" customHeight="1">
      <c r="A24" s="109" t="s">
        <v>729</v>
      </c>
      <c r="B24" s="1214" t="s">
        <v>250</v>
      </c>
      <c r="C24" s="1217"/>
      <c r="D24" s="1217"/>
      <c r="E24" s="1217"/>
      <c r="F24" s="1217"/>
      <c r="G24" s="1217"/>
      <c r="H24" s="1217"/>
      <c r="I24" s="1218"/>
      <c r="J24" s="109">
        <v>25</v>
      </c>
    </row>
    <row r="25" spans="1:10" s="45" customFormat="1" ht="17.100000000000001" customHeight="1">
      <c r="A25" s="109" t="s">
        <v>730</v>
      </c>
      <c r="B25" s="1214" t="s">
        <v>251</v>
      </c>
      <c r="C25" s="1217"/>
      <c r="D25" s="1217"/>
      <c r="E25" s="1217"/>
      <c r="F25" s="1217"/>
      <c r="G25" s="1217"/>
      <c r="H25" s="1217"/>
      <c r="I25" s="1218"/>
      <c r="J25" s="109">
        <v>26</v>
      </c>
    </row>
    <row r="26" spans="1:10" s="45" customFormat="1" ht="17.100000000000001" customHeight="1">
      <c r="A26" s="109" t="s">
        <v>731</v>
      </c>
      <c r="B26" s="1214" t="s">
        <v>252</v>
      </c>
      <c r="C26" s="1217"/>
      <c r="D26" s="1217"/>
      <c r="E26" s="1217"/>
      <c r="F26" s="1217"/>
      <c r="G26" s="1217"/>
      <c r="H26" s="1217"/>
      <c r="I26" s="1218"/>
      <c r="J26" s="109">
        <v>27</v>
      </c>
    </row>
    <row r="27" spans="1:10" s="45" customFormat="1" ht="17.100000000000001" customHeight="1">
      <c r="A27" s="109" t="s">
        <v>732</v>
      </c>
      <c r="B27" s="1214" t="s">
        <v>254</v>
      </c>
      <c r="C27" s="1217"/>
      <c r="D27" s="1217"/>
      <c r="E27" s="1217"/>
      <c r="F27" s="1217"/>
      <c r="G27" s="1217"/>
      <c r="H27" s="1217"/>
      <c r="I27" s="1218"/>
      <c r="J27" s="109">
        <v>28</v>
      </c>
    </row>
    <row r="28" spans="1:10" s="45" customFormat="1" ht="17.100000000000001" customHeight="1">
      <c r="A28" s="109" t="s">
        <v>733</v>
      </c>
      <c r="B28" s="1214" t="s">
        <v>276</v>
      </c>
      <c r="C28" s="1217"/>
      <c r="D28" s="1217"/>
      <c r="E28" s="1217"/>
      <c r="F28" s="1217"/>
      <c r="G28" s="1217"/>
      <c r="H28" s="1217"/>
      <c r="I28" s="1218"/>
      <c r="J28" s="109">
        <v>29</v>
      </c>
    </row>
    <row r="29" spans="1:10" s="45" customFormat="1" ht="17.100000000000001" customHeight="1">
      <c r="A29" s="109" t="s">
        <v>734</v>
      </c>
      <c r="B29" s="1214" t="s">
        <v>277</v>
      </c>
      <c r="C29" s="1217"/>
      <c r="D29" s="1217"/>
      <c r="E29" s="1217"/>
      <c r="F29" s="1217"/>
      <c r="G29" s="1217"/>
      <c r="H29" s="1217"/>
      <c r="I29" s="1218"/>
      <c r="J29" s="109">
        <v>30</v>
      </c>
    </row>
    <row r="30" spans="1:10" s="45" customFormat="1" ht="17.100000000000001" customHeight="1">
      <c r="A30" s="109" t="s">
        <v>735</v>
      </c>
      <c r="B30" s="1214" t="s">
        <v>255</v>
      </c>
      <c r="C30" s="1217"/>
      <c r="D30" s="1217"/>
      <c r="E30" s="1217"/>
      <c r="F30" s="1217"/>
      <c r="G30" s="1217"/>
      <c r="H30" s="1217"/>
      <c r="I30" s="1218"/>
      <c r="J30" s="109">
        <v>31</v>
      </c>
    </row>
    <row r="31" spans="1:10" s="45" customFormat="1" ht="17.100000000000001" customHeight="1">
      <c r="A31" s="109" t="s">
        <v>736</v>
      </c>
      <c r="B31" s="1214" t="s">
        <v>256</v>
      </c>
      <c r="C31" s="1217"/>
      <c r="D31" s="1217"/>
      <c r="E31" s="1217"/>
      <c r="F31" s="1217"/>
      <c r="G31" s="1217"/>
      <c r="H31" s="1217"/>
      <c r="I31" s="1218"/>
      <c r="J31" s="109">
        <v>32</v>
      </c>
    </row>
    <row r="32" spans="1:10" s="45" customFormat="1" ht="17.100000000000001" customHeight="1">
      <c r="A32" s="109" t="s">
        <v>737</v>
      </c>
      <c r="B32" s="1214" t="s">
        <v>257</v>
      </c>
      <c r="C32" s="1217"/>
      <c r="D32" s="1217"/>
      <c r="E32" s="1217"/>
      <c r="F32" s="1217"/>
      <c r="G32" s="1217"/>
      <c r="H32" s="1217"/>
      <c r="I32" s="1218"/>
      <c r="J32" s="109">
        <v>33</v>
      </c>
    </row>
    <row r="33" spans="1:10" s="45" customFormat="1" ht="17.100000000000001" customHeight="1">
      <c r="A33" s="109" t="s">
        <v>738</v>
      </c>
      <c r="B33" s="1214" t="s">
        <v>258</v>
      </c>
      <c r="C33" s="1217"/>
      <c r="D33" s="1217"/>
      <c r="E33" s="1217"/>
      <c r="F33" s="1217"/>
      <c r="G33" s="1217"/>
      <c r="H33" s="1217"/>
      <c r="I33" s="1218"/>
      <c r="J33" s="109">
        <v>34</v>
      </c>
    </row>
    <row r="34" spans="1:10" s="45" customFormat="1" ht="17.100000000000001" customHeight="1">
      <c r="A34" s="109" t="s">
        <v>739</v>
      </c>
      <c r="B34" s="1214" t="s">
        <v>259</v>
      </c>
      <c r="C34" s="1217"/>
      <c r="D34" s="1217"/>
      <c r="E34" s="1217"/>
      <c r="F34" s="1217"/>
      <c r="G34" s="1217"/>
      <c r="H34" s="1217"/>
      <c r="I34" s="1218"/>
      <c r="J34" s="109">
        <v>35</v>
      </c>
    </row>
    <row r="35" spans="1:10" s="45" customFormat="1" ht="17.100000000000001" customHeight="1">
      <c r="A35" s="109" t="s">
        <v>740</v>
      </c>
      <c r="B35" s="1214" t="s">
        <v>260</v>
      </c>
      <c r="C35" s="1217"/>
      <c r="D35" s="1217"/>
      <c r="E35" s="1217"/>
      <c r="F35" s="1217"/>
      <c r="G35" s="1217"/>
      <c r="H35" s="1217"/>
      <c r="I35" s="1218"/>
      <c r="J35" s="109">
        <v>36</v>
      </c>
    </row>
    <row r="36" spans="1:10" s="45" customFormat="1" ht="17.100000000000001" customHeight="1">
      <c r="A36" s="109" t="s">
        <v>741</v>
      </c>
      <c r="B36" s="1214" t="s">
        <v>261</v>
      </c>
      <c r="C36" s="1217"/>
      <c r="D36" s="1217"/>
      <c r="E36" s="1217"/>
      <c r="F36" s="1217"/>
      <c r="G36" s="1217"/>
      <c r="H36" s="1217"/>
      <c r="I36" s="1218"/>
      <c r="J36" s="109">
        <v>37</v>
      </c>
    </row>
    <row r="37" spans="1:10" s="45" customFormat="1" ht="17.100000000000001" customHeight="1">
      <c r="A37" s="109" t="s">
        <v>742</v>
      </c>
      <c r="B37" s="1214" t="s">
        <v>262</v>
      </c>
      <c r="C37" s="1217"/>
      <c r="D37" s="1217"/>
      <c r="E37" s="1217"/>
      <c r="F37" s="1217"/>
      <c r="G37" s="1217"/>
      <c r="H37" s="1217"/>
      <c r="I37" s="1218"/>
      <c r="J37" s="109">
        <v>38</v>
      </c>
    </row>
    <row r="38" spans="1:10" s="45" customFormat="1" ht="17.100000000000001" customHeight="1">
      <c r="A38" s="109" t="s">
        <v>743</v>
      </c>
      <c r="B38" s="1214" t="s">
        <v>263</v>
      </c>
      <c r="C38" s="1217"/>
      <c r="D38" s="1217"/>
      <c r="E38" s="1217"/>
      <c r="F38" s="1217"/>
      <c r="G38" s="1217"/>
      <c r="H38" s="1217"/>
      <c r="I38" s="1218"/>
      <c r="J38" s="109">
        <v>39</v>
      </c>
    </row>
    <row r="39" spans="1:10" s="45" customFormat="1" ht="17.100000000000001" customHeight="1">
      <c r="A39" s="109" t="s">
        <v>744</v>
      </c>
      <c r="B39" s="1214" t="s">
        <v>264</v>
      </c>
      <c r="C39" s="1217"/>
      <c r="D39" s="1217"/>
      <c r="E39" s="1217"/>
      <c r="F39" s="1217"/>
      <c r="G39" s="1217"/>
      <c r="H39" s="1217"/>
      <c r="I39" s="1218"/>
      <c r="J39" s="109">
        <v>40</v>
      </c>
    </row>
    <row r="40" spans="1:10" s="45" customFormat="1" ht="17.100000000000001" customHeight="1">
      <c r="A40" s="109" t="s">
        <v>745</v>
      </c>
      <c r="B40" s="1214" t="s">
        <v>265</v>
      </c>
      <c r="C40" s="1217"/>
      <c r="D40" s="1217"/>
      <c r="E40" s="1217"/>
      <c r="F40" s="1217"/>
      <c r="G40" s="1217"/>
      <c r="H40" s="1217"/>
      <c r="I40" s="1218"/>
      <c r="J40" s="109">
        <v>41</v>
      </c>
    </row>
    <row r="41" spans="1:10" s="45" customFormat="1" ht="17.100000000000001" customHeight="1">
      <c r="A41" s="109" t="s">
        <v>746</v>
      </c>
      <c r="B41" s="1214" t="s">
        <v>266</v>
      </c>
      <c r="C41" s="1217"/>
      <c r="D41" s="1217"/>
      <c r="E41" s="1217"/>
      <c r="F41" s="1217"/>
      <c r="G41" s="1217"/>
      <c r="H41" s="1217"/>
      <c r="I41" s="1218"/>
      <c r="J41" s="109">
        <v>42</v>
      </c>
    </row>
    <row r="42" spans="1:10" s="45" customFormat="1" ht="17.100000000000001" customHeight="1">
      <c r="A42" s="109" t="s">
        <v>747</v>
      </c>
      <c r="B42" s="1214" t="s">
        <v>267</v>
      </c>
      <c r="C42" s="1217"/>
      <c r="D42" s="1217"/>
      <c r="E42" s="1217"/>
      <c r="F42" s="1217"/>
      <c r="G42" s="1217"/>
      <c r="H42" s="1217"/>
      <c r="I42" s="1218"/>
      <c r="J42" s="109">
        <v>43</v>
      </c>
    </row>
    <row r="43" spans="1:10" s="45" customFormat="1" ht="17.100000000000001" customHeight="1">
      <c r="A43" s="109" t="s">
        <v>748</v>
      </c>
      <c r="B43" s="1214" t="s">
        <v>268</v>
      </c>
      <c r="C43" s="1217"/>
      <c r="D43" s="1217"/>
      <c r="E43" s="1217"/>
      <c r="F43" s="1217"/>
      <c r="G43" s="1217"/>
      <c r="H43" s="1217"/>
      <c r="I43" s="1218"/>
      <c r="J43" s="109">
        <v>44</v>
      </c>
    </row>
    <row r="44" spans="1:10" s="45" customFormat="1" ht="28.5" customHeight="1">
      <c r="A44" s="109" t="s">
        <v>749</v>
      </c>
      <c r="B44" s="1220" t="s">
        <v>778</v>
      </c>
      <c r="C44" s="1215"/>
      <c r="D44" s="1215"/>
      <c r="E44" s="1215"/>
      <c r="F44" s="1215"/>
      <c r="G44" s="1215"/>
      <c r="H44" s="1215"/>
      <c r="I44" s="1216"/>
      <c r="J44" s="109">
        <v>45</v>
      </c>
    </row>
    <row r="45" spans="1:10" s="45" customFormat="1" ht="17.100000000000001" customHeight="1">
      <c r="A45" s="109" t="s">
        <v>750</v>
      </c>
      <c r="B45" s="602" t="s">
        <v>712</v>
      </c>
      <c r="C45" s="603"/>
      <c r="D45" s="603"/>
      <c r="E45" s="603"/>
      <c r="F45" s="603"/>
      <c r="G45" s="603"/>
      <c r="H45" s="603"/>
      <c r="I45" s="604"/>
      <c r="J45" s="109">
        <v>46</v>
      </c>
    </row>
    <row r="46" spans="1:10" s="45" customFormat="1" ht="17.100000000000001" customHeight="1">
      <c r="A46" s="109" t="s">
        <v>751</v>
      </c>
      <c r="B46" s="602" t="s">
        <v>713</v>
      </c>
      <c r="C46" s="603"/>
      <c r="D46" s="603"/>
      <c r="E46" s="603"/>
      <c r="F46" s="603"/>
      <c r="G46" s="603"/>
      <c r="H46" s="603"/>
      <c r="I46" s="604"/>
      <c r="J46" s="109">
        <v>48</v>
      </c>
    </row>
    <row r="47" spans="1:10" s="45" customFormat="1" ht="17.100000000000001" customHeight="1">
      <c r="A47" s="109" t="s">
        <v>752</v>
      </c>
      <c r="B47" s="1219" t="s">
        <v>269</v>
      </c>
      <c r="C47" s="1219"/>
      <c r="D47" s="1219"/>
      <c r="E47" s="1219"/>
      <c r="F47" s="1219"/>
      <c r="G47" s="1219"/>
      <c r="H47" s="1219"/>
      <c r="I47" s="1219"/>
      <c r="J47" s="109">
        <v>49</v>
      </c>
    </row>
    <row r="48" spans="1:10" s="45" customFormat="1" ht="14.25">
      <c r="A48" s="111"/>
      <c r="B48" s="108"/>
      <c r="C48" s="108"/>
      <c r="D48" s="108"/>
      <c r="E48" s="108"/>
      <c r="F48" s="108"/>
      <c r="G48" s="108"/>
      <c r="H48" s="108"/>
      <c r="I48" s="108"/>
      <c r="J48" s="110"/>
    </row>
    <row r="49" spans="1:10" s="45" customFormat="1" ht="14.25">
      <c r="A49" s="112"/>
      <c r="J49" s="112"/>
    </row>
    <row r="50" spans="1:10" s="45" customFormat="1" ht="14.25">
      <c r="A50" s="112"/>
      <c r="J50" s="112"/>
    </row>
    <row r="51" spans="1:10" s="45" customFormat="1" ht="14.25">
      <c r="A51" s="112"/>
      <c r="J51" s="112"/>
    </row>
  </sheetData>
  <mergeCells count="44">
    <mergeCell ref="B35:I35"/>
    <mergeCell ref="B36:I36"/>
    <mergeCell ref="B5:I5"/>
    <mergeCell ref="B3:I3"/>
    <mergeCell ref="B31:I31"/>
    <mergeCell ref="B30:I30"/>
    <mergeCell ref="B8:I8"/>
    <mergeCell ref="B7:I7"/>
    <mergeCell ref="B6:I6"/>
    <mergeCell ref="B11:I11"/>
    <mergeCell ref="B10:I10"/>
    <mergeCell ref="B4:I4"/>
    <mergeCell ref="B9:I9"/>
    <mergeCell ref="B18:I18"/>
    <mergeCell ref="B17:I17"/>
    <mergeCell ref="B34:I34"/>
    <mergeCell ref="B33:I33"/>
    <mergeCell ref="B32:I32"/>
    <mergeCell ref="B21:I21"/>
    <mergeCell ref="B27:I27"/>
    <mergeCell ref="B28:I28"/>
    <mergeCell ref="B29:I29"/>
    <mergeCell ref="B47:I47"/>
    <mergeCell ref="B37:I37"/>
    <mergeCell ref="B38:I38"/>
    <mergeCell ref="B39:I39"/>
    <mergeCell ref="B43:I43"/>
    <mergeCell ref="B42:I42"/>
    <mergeCell ref="B41:I41"/>
    <mergeCell ref="B44:I44"/>
    <mergeCell ref="B40:I40"/>
    <mergeCell ref="A1:I1"/>
    <mergeCell ref="B13:I13"/>
    <mergeCell ref="B26:I26"/>
    <mergeCell ref="B25:I25"/>
    <mergeCell ref="B24:I24"/>
    <mergeCell ref="B23:I23"/>
    <mergeCell ref="B22:I22"/>
    <mergeCell ref="B20:I20"/>
    <mergeCell ref="B19:I19"/>
    <mergeCell ref="B16:I16"/>
    <mergeCell ref="B15:I15"/>
    <mergeCell ref="B14:I14"/>
    <mergeCell ref="B12:I12"/>
  </mergeCells>
  <phoneticPr fontId="0" type="noConversion"/>
  <pageMargins left="0.65" right="0.39" top="0.63" bottom="0.47" header="0.5" footer="0.43"/>
  <pageSetup paperSize="9" scale="9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B2:L59"/>
  <sheetViews>
    <sheetView topLeftCell="A19" zoomScaleNormal="100" workbookViewId="0">
      <selection activeCell="J54" sqref="J54:J55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6384" width="9.140625" style="13"/>
  </cols>
  <sheetData>
    <row r="2" spans="2:12" s="97" customFormat="1" ht="15" customHeight="1">
      <c r="B2" s="1241" t="s">
        <v>177</v>
      </c>
      <c r="C2" s="1241"/>
      <c r="D2" s="1241"/>
      <c r="E2" s="1241"/>
      <c r="F2" s="1241"/>
      <c r="G2" s="1241"/>
      <c r="H2" s="359"/>
      <c r="I2" s="359"/>
      <c r="J2" s="234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134</v>
      </c>
      <c r="C6" s="11" t="s">
        <v>81</v>
      </c>
      <c r="D6" s="11" t="s">
        <v>82</v>
      </c>
      <c r="E6" s="9"/>
      <c r="F6" s="9"/>
      <c r="G6" s="137"/>
      <c r="H6" s="137"/>
      <c r="I6" s="137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810">
        <f>SUM(G8:G10)</f>
        <v>177990</v>
      </c>
      <c r="H7" s="1151">
        <f t="shared" ref="H7:I7" si="0">SUM(H8:H10)</f>
        <v>177990</v>
      </c>
      <c r="I7" s="1151">
        <f t="shared" si="0"/>
        <v>175464</v>
      </c>
      <c r="J7" s="131">
        <f>IF(H7=0,"",I7/H7*100)</f>
        <v>98.580819147143089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811">
        <v>147400</v>
      </c>
      <c r="H8" s="818">
        <v>147400</v>
      </c>
      <c r="I8" s="465">
        <v>146505</v>
      </c>
      <c r="J8" s="132">
        <f t="shared" ref="J8:J58" si="1">IF(H8=0,"",I8/H8*100)</f>
        <v>99.39280868385346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811">
        <v>30590</v>
      </c>
      <c r="H9" s="818">
        <v>30590</v>
      </c>
      <c r="I9" s="465">
        <v>28959</v>
      </c>
      <c r="J9" s="132">
        <f t="shared" si="1"/>
        <v>94.668192219679639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809">
        <v>0</v>
      </c>
      <c r="H10" s="816">
        <v>0</v>
      </c>
      <c r="I10" s="463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15"/>
      <c r="G11" s="810"/>
      <c r="H11" s="817"/>
      <c r="I11" s="464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810">
        <f>SUM(G13)</f>
        <v>16200</v>
      </c>
      <c r="H12" s="1151">
        <f t="shared" ref="H12:I12" si="2">SUM(H13)</f>
        <v>16200</v>
      </c>
      <c r="I12" s="1151">
        <f t="shared" si="2"/>
        <v>15922</v>
      </c>
      <c r="J12" s="161">
        <f t="shared" si="1"/>
        <v>98.283950617283949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811">
        <v>16200</v>
      </c>
      <c r="H13" s="818">
        <v>16200</v>
      </c>
      <c r="I13" s="465">
        <v>15922</v>
      </c>
      <c r="J13" s="132">
        <f t="shared" si="1"/>
        <v>98.283950617283949</v>
      </c>
    </row>
    <row r="14" spans="2:12" ht="17.100000000000001" customHeight="1">
      <c r="B14" s="14"/>
      <c r="C14" s="15"/>
      <c r="D14" s="15"/>
      <c r="E14" s="16"/>
      <c r="F14" s="15"/>
      <c r="G14" s="804"/>
      <c r="H14" s="812"/>
      <c r="I14" s="459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806">
        <f>SUM(G16:G26)</f>
        <v>83450</v>
      </c>
      <c r="H15" s="1148">
        <f t="shared" ref="H15:I15" si="3">SUM(H16:H26)</f>
        <v>83450</v>
      </c>
      <c r="I15" s="1148">
        <f t="shared" si="3"/>
        <v>30177</v>
      </c>
      <c r="J15" s="161">
        <f t="shared" si="1"/>
        <v>36.161773517076092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805">
        <v>6500</v>
      </c>
      <c r="H16" s="813">
        <v>6500</v>
      </c>
      <c r="I16" s="460">
        <v>5463</v>
      </c>
      <c r="J16" s="132">
        <f t="shared" si="1"/>
        <v>84.046153846153842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805">
        <v>0</v>
      </c>
      <c r="H17" s="813">
        <v>0</v>
      </c>
      <c r="I17" s="460">
        <v>0</v>
      </c>
      <c r="J17" s="132" t="str">
        <f t="shared" si="1"/>
        <v/>
      </c>
    </row>
    <row r="18" spans="2:12" ht="17.100000000000001" customHeight="1">
      <c r="B18" s="14"/>
      <c r="C18" s="15"/>
      <c r="D18" s="15"/>
      <c r="E18" s="16">
        <v>613300</v>
      </c>
      <c r="F18" s="26" t="s">
        <v>205</v>
      </c>
      <c r="G18" s="805">
        <v>3350</v>
      </c>
      <c r="H18" s="813">
        <v>3350</v>
      </c>
      <c r="I18" s="460">
        <v>2752</v>
      </c>
      <c r="J18" s="132">
        <f t="shared" si="1"/>
        <v>82.149253731343279</v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805">
        <v>100</v>
      </c>
      <c r="H19" s="813">
        <v>100</v>
      </c>
      <c r="I19" s="460">
        <v>58</v>
      </c>
      <c r="J19" s="132">
        <f t="shared" si="1"/>
        <v>57.999999999999993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805">
        <v>0</v>
      </c>
      <c r="H20" s="813">
        <v>0</v>
      </c>
      <c r="I20" s="460">
        <v>0</v>
      </c>
      <c r="J20" s="132" t="str">
        <f t="shared" si="1"/>
        <v/>
      </c>
    </row>
    <row r="21" spans="2:12" ht="17.100000000000001" customHeight="1">
      <c r="B21" s="14"/>
      <c r="C21" s="15"/>
      <c r="D21" s="15"/>
      <c r="E21" s="16">
        <v>613600</v>
      </c>
      <c r="F21" s="26" t="s">
        <v>206</v>
      </c>
      <c r="G21" s="805">
        <v>0</v>
      </c>
      <c r="H21" s="813">
        <v>0</v>
      </c>
      <c r="I21" s="460">
        <v>0</v>
      </c>
      <c r="J21" s="132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805">
        <v>1500</v>
      </c>
      <c r="H22" s="813">
        <v>1500</v>
      </c>
      <c r="I22" s="460">
        <v>1186</v>
      </c>
      <c r="J22" s="132">
        <f t="shared" si="1"/>
        <v>79.066666666666663</v>
      </c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805">
        <v>0</v>
      </c>
      <c r="H23" s="813">
        <v>0</v>
      </c>
      <c r="I23" s="460">
        <v>0</v>
      </c>
      <c r="J23" s="132" t="str">
        <f t="shared" si="1"/>
        <v/>
      </c>
      <c r="L23" s="69"/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808">
        <v>22000</v>
      </c>
      <c r="H24" s="815">
        <v>22000</v>
      </c>
      <c r="I24" s="462">
        <v>20718</v>
      </c>
      <c r="J24" s="132">
        <f t="shared" si="1"/>
        <v>94.172727272727272</v>
      </c>
      <c r="L24" s="69"/>
    </row>
    <row r="25" spans="2:12" ht="17.100000000000001" customHeight="1">
      <c r="B25" s="14"/>
      <c r="C25" s="15"/>
      <c r="D25" s="15"/>
      <c r="E25" s="16">
        <v>613900</v>
      </c>
      <c r="F25" s="293" t="s">
        <v>581</v>
      </c>
      <c r="G25" s="805">
        <v>0</v>
      </c>
      <c r="H25" s="813">
        <v>0</v>
      </c>
      <c r="I25" s="460">
        <v>0</v>
      </c>
      <c r="J25" s="132" t="str">
        <f t="shared" si="1"/>
        <v/>
      </c>
    </row>
    <row r="26" spans="2:12" ht="17.100000000000001" customHeight="1">
      <c r="B26" s="14"/>
      <c r="C26" s="15"/>
      <c r="D26" s="15"/>
      <c r="E26" s="16">
        <v>613900</v>
      </c>
      <c r="F26" s="26" t="s">
        <v>594</v>
      </c>
      <c r="G26" s="805">
        <v>50000</v>
      </c>
      <c r="H26" s="813">
        <v>50000</v>
      </c>
      <c r="I26" s="460">
        <v>0</v>
      </c>
      <c r="J26" s="132">
        <f t="shared" si="1"/>
        <v>0</v>
      </c>
    </row>
    <row r="27" spans="2:12" ht="17.100000000000001" customHeight="1">
      <c r="B27" s="14"/>
      <c r="C27" s="15"/>
      <c r="D27" s="15"/>
      <c r="E27" s="16"/>
      <c r="F27" s="15"/>
      <c r="G27" s="804"/>
      <c r="H27" s="812"/>
      <c r="I27" s="459"/>
      <c r="J27" s="132" t="str">
        <f t="shared" si="1"/>
        <v/>
      </c>
    </row>
    <row r="28" spans="2:12" s="1" customFormat="1" ht="17.100000000000001" customHeight="1">
      <c r="B28" s="17"/>
      <c r="C28" s="12"/>
      <c r="D28" s="12"/>
      <c r="E28" s="9">
        <v>614000</v>
      </c>
      <c r="F28" s="12" t="s">
        <v>207</v>
      </c>
      <c r="G28" s="804">
        <f>SUM(G29)</f>
        <v>1150000</v>
      </c>
      <c r="H28" s="1146">
        <f t="shared" ref="H28:I28" si="4">SUM(H29)</f>
        <v>1150000</v>
      </c>
      <c r="I28" s="1146">
        <f t="shared" si="4"/>
        <v>1144513</v>
      </c>
      <c r="J28" s="161">
        <f t="shared" si="1"/>
        <v>99.522869565217391</v>
      </c>
    </row>
    <row r="29" spans="2:12" s="1" customFormat="1" ht="17.100000000000001" customHeight="1">
      <c r="B29" s="17"/>
      <c r="C29" s="12"/>
      <c r="D29" s="65"/>
      <c r="E29" s="114">
        <v>614500</v>
      </c>
      <c r="F29" s="100" t="s">
        <v>687</v>
      </c>
      <c r="G29" s="808">
        <v>1150000</v>
      </c>
      <c r="H29" s="815">
        <v>1150000</v>
      </c>
      <c r="I29" s="462">
        <v>1144513</v>
      </c>
      <c r="J29" s="132">
        <f t="shared" si="1"/>
        <v>99.522869565217391</v>
      </c>
    </row>
    <row r="30" spans="2:12" ht="17.100000000000001" customHeight="1">
      <c r="B30" s="14"/>
      <c r="C30" s="15"/>
      <c r="D30" s="15"/>
      <c r="E30" s="16"/>
      <c r="F30" s="26"/>
      <c r="G30" s="808"/>
      <c r="H30" s="815"/>
      <c r="I30" s="462"/>
      <c r="J30" s="132" t="str">
        <f t="shared" si="1"/>
        <v/>
      </c>
    </row>
    <row r="31" spans="2:12" ht="17.100000000000001" customHeight="1">
      <c r="B31" s="17"/>
      <c r="C31" s="12"/>
      <c r="D31" s="12"/>
      <c r="E31" s="9">
        <v>821000</v>
      </c>
      <c r="F31" s="12" t="s">
        <v>90</v>
      </c>
      <c r="G31" s="807">
        <f>SUM(G32:G33)</f>
        <v>1000</v>
      </c>
      <c r="H31" s="1151">
        <f t="shared" ref="H31:I31" si="5">SUM(H32:H33)</f>
        <v>1000</v>
      </c>
      <c r="I31" s="1151">
        <f t="shared" si="5"/>
        <v>409</v>
      </c>
      <c r="J31" s="161">
        <f t="shared" si="1"/>
        <v>40.9</v>
      </c>
    </row>
    <row r="32" spans="2:12" ht="17.100000000000001" customHeight="1">
      <c r="B32" s="14"/>
      <c r="C32" s="15"/>
      <c r="D32" s="15"/>
      <c r="E32" s="16">
        <v>821200</v>
      </c>
      <c r="F32" s="15" t="s">
        <v>91</v>
      </c>
      <c r="G32" s="808">
        <v>0</v>
      </c>
      <c r="H32" s="815">
        <v>0</v>
      </c>
      <c r="I32" s="462">
        <v>0</v>
      </c>
      <c r="J32" s="132" t="str">
        <f t="shared" si="1"/>
        <v/>
      </c>
    </row>
    <row r="33" spans="2:10" ht="17.100000000000001" customHeight="1">
      <c r="B33" s="14"/>
      <c r="C33" s="15"/>
      <c r="D33" s="15"/>
      <c r="E33" s="16">
        <v>821300</v>
      </c>
      <c r="F33" s="15" t="s">
        <v>92</v>
      </c>
      <c r="G33" s="808">
        <v>1000</v>
      </c>
      <c r="H33" s="815">
        <v>1000</v>
      </c>
      <c r="I33" s="462">
        <v>409</v>
      </c>
      <c r="J33" s="132">
        <f t="shared" si="1"/>
        <v>40.9</v>
      </c>
    </row>
    <row r="34" spans="2:10" ht="17.100000000000001" customHeight="1">
      <c r="B34" s="14"/>
      <c r="C34" s="15"/>
      <c r="D34" s="15"/>
      <c r="E34" s="16"/>
      <c r="F34" s="15"/>
      <c r="G34" s="805"/>
      <c r="H34" s="813"/>
      <c r="I34" s="460"/>
      <c r="J34" s="132" t="str">
        <f t="shared" si="1"/>
        <v/>
      </c>
    </row>
    <row r="35" spans="2:10" ht="17.100000000000001" customHeight="1">
      <c r="B35" s="17"/>
      <c r="C35" s="12"/>
      <c r="D35" s="12"/>
      <c r="E35" s="9"/>
      <c r="F35" s="12" t="s">
        <v>93</v>
      </c>
      <c r="G35" s="807">
        <v>8</v>
      </c>
      <c r="H35" s="814">
        <v>8</v>
      </c>
      <c r="I35" s="461">
        <v>7</v>
      </c>
      <c r="J35" s="132"/>
    </row>
    <row r="36" spans="2:10" ht="17.100000000000001" customHeight="1">
      <c r="B36" s="17"/>
      <c r="C36" s="12"/>
      <c r="D36" s="12"/>
      <c r="E36" s="9"/>
      <c r="F36" s="12" t="s">
        <v>113</v>
      </c>
      <c r="G36" s="20">
        <f>G7+G12+G15+G28+G31</f>
        <v>1428640</v>
      </c>
      <c r="H36" s="20">
        <f>H7+H12+H15+H28+H31</f>
        <v>1428640</v>
      </c>
      <c r="I36" s="20">
        <f t="shared" ref="I36" si="6">I7+I12+I15+I28+I31</f>
        <v>1366485</v>
      </c>
      <c r="J36" s="131">
        <f t="shared" si="1"/>
        <v>95.649358830776123</v>
      </c>
    </row>
    <row r="37" spans="2:10" ht="17.100000000000001" customHeight="1">
      <c r="B37" s="17"/>
      <c r="C37" s="12"/>
      <c r="D37" s="12"/>
      <c r="E37" s="9"/>
      <c r="F37" s="12" t="s">
        <v>94</v>
      </c>
      <c r="G37" s="20">
        <f>G36</f>
        <v>1428640</v>
      </c>
      <c r="H37" s="20">
        <f>H36</f>
        <v>1428640</v>
      </c>
      <c r="I37" s="20">
        <f t="shared" ref="I37" si="7">I36</f>
        <v>1366485</v>
      </c>
      <c r="J37" s="131">
        <f t="shared" si="1"/>
        <v>95.649358830776123</v>
      </c>
    </row>
    <row r="38" spans="2:10" s="1" customFormat="1" ht="17.100000000000001" customHeight="1">
      <c r="B38" s="17"/>
      <c r="C38" s="12"/>
      <c r="D38" s="12"/>
      <c r="E38" s="9"/>
      <c r="F38" s="12" t="s">
        <v>95</v>
      </c>
      <c r="G38" s="20">
        <f>G37</f>
        <v>1428640</v>
      </c>
      <c r="H38" s="20">
        <f>H37</f>
        <v>1428640</v>
      </c>
      <c r="I38" s="20">
        <f t="shared" ref="I38" si="8">I37</f>
        <v>1366485</v>
      </c>
      <c r="J38" s="131">
        <f t="shared" si="1"/>
        <v>95.649358830776123</v>
      </c>
    </row>
    <row r="39" spans="2:10" s="1" customFormat="1" ht="17.100000000000001" customHeight="1" thickBot="1">
      <c r="B39" s="21"/>
      <c r="C39" s="22"/>
      <c r="D39" s="22"/>
      <c r="E39" s="23"/>
      <c r="F39" s="22"/>
      <c r="G39" s="41"/>
      <c r="H39" s="41"/>
      <c r="I39" s="41"/>
      <c r="J39" s="135" t="str">
        <f t="shared" si="1"/>
        <v/>
      </c>
    </row>
    <row r="40" spans="2:10" s="1" customFormat="1" ht="17.100000000000001" customHeight="1">
      <c r="B40" s="13"/>
      <c r="C40" s="13"/>
      <c r="D40" s="13"/>
      <c r="E40" s="24"/>
      <c r="F40" s="69"/>
      <c r="G40" s="78"/>
      <c r="H40" s="78"/>
      <c r="I40" s="78"/>
      <c r="J40" s="121" t="str">
        <f t="shared" si="1"/>
        <v/>
      </c>
    </row>
    <row r="41" spans="2:10" s="1" customFormat="1" ht="17.100000000000001" customHeight="1">
      <c r="B41" s="69"/>
      <c r="C41" s="13"/>
      <c r="D41" s="13"/>
      <c r="E41" s="24"/>
      <c r="F41" s="13"/>
      <c r="G41" s="78"/>
      <c r="H41" s="78"/>
      <c r="I41" s="78"/>
      <c r="J41" s="121" t="str">
        <f t="shared" si="1"/>
        <v/>
      </c>
    </row>
    <row r="42" spans="2:10" ht="17.100000000000001" customHeight="1">
      <c r="B42" s="69"/>
      <c r="J42" s="121" t="str">
        <f t="shared" si="1"/>
        <v/>
      </c>
    </row>
    <row r="43" spans="2:10" ht="17.100000000000001" customHeight="1">
      <c r="B43" s="69"/>
      <c r="J43" s="121" t="str">
        <f t="shared" si="1"/>
        <v/>
      </c>
    </row>
    <row r="44" spans="2:10" ht="17.100000000000001" customHeight="1">
      <c r="B44" s="69"/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B2:L59"/>
  <sheetViews>
    <sheetView topLeftCell="A13" zoomScaleNormal="100" workbookViewId="0">
      <selection activeCell="I48" sqref="I48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6384" width="9.140625" style="13"/>
  </cols>
  <sheetData>
    <row r="2" spans="2:12" ht="15" customHeight="1">
      <c r="B2" s="1241" t="s">
        <v>136</v>
      </c>
      <c r="C2" s="1241"/>
      <c r="D2" s="1241"/>
      <c r="E2" s="1241"/>
      <c r="F2" s="1241"/>
      <c r="G2" s="1241"/>
      <c r="H2" s="1241"/>
      <c r="I2" s="1241"/>
      <c r="J2" s="126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135</v>
      </c>
      <c r="C6" s="11" t="s">
        <v>81</v>
      </c>
      <c r="D6" s="11" t="s">
        <v>82</v>
      </c>
      <c r="E6" s="9"/>
      <c r="F6" s="9"/>
      <c r="G6" s="9"/>
      <c r="H6" s="9"/>
      <c r="I6" s="9"/>
      <c r="J6" s="130"/>
    </row>
    <row r="7" spans="2:12" s="2" customFormat="1" ht="17.100000000000001" customHeight="1">
      <c r="B7" s="10"/>
      <c r="C7" s="11"/>
      <c r="D7" s="11"/>
      <c r="E7" s="9">
        <v>600000</v>
      </c>
      <c r="F7" s="27" t="s">
        <v>120</v>
      </c>
      <c r="G7" s="820">
        <f>G8</f>
        <v>15000</v>
      </c>
      <c r="H7" s="1050">
        <f t="shared" ref="H7:I7" si="0">H8</f>
        <v>15000</v>
      </c>
      <c r="I7" s="1050">
        <f t="shared" si="0"/>
        <v>15000</v>
      </c>
      <c r="J7" s="131">
        <f>IF(H7=0,"",I7/H7*100)</f>
        <v>100</v>
      </c>
    </row>
    <row r="8" spans="2:12" s="2" customFormat="1" ht="17.100000000000001" customHeight="1">
      <c r="B8" s="10"/>
      <c r="C8" s="11"/>
      <c r="D8" s="11"/>
      <c r="E8" s="48">
        <v>600000</v>
      </c>
      <c r="F8" s="49" t="s">
        <v>109</v>
      </c>
      <c r="G8" s="823">
        <v>15000</v>
      </c>
      <c r="H8" s="836">
        <v>15000</v>
      </c>
      <c r="I8" s="468">
        <v>15000</v>
      </c>
      <c r="J8" s="132">
        <f t="shared" ref="J8:J58" si="1">IF(H8=0,"",I8/H8*100)</f>
        <v>100</v>
      </c>
    </row>
    <row r="9" spans="2:12" s="2" customFormat="1" ht="17.100000000000001" customHeight="1">
      <c r="B9" s="10"/>
      <c r="C9" s="11"/>
      <c r="D9" s="11"/>
      <c r="E9" s="9"/>
      <c r="F9" s="9"/>
      <c r="G9" s="823"/>
      <c r="H9" s="836"/>
      <c r="I9" s="468"/>
      <c r="J9" s="132" t="str">
        <f t="shared" si="1"/>
        <v/>
      </c>
    </row>
    <row r="10" spans="2:12" s="1" customFormat="1" ht="17.100000000000001" customHeight="1">
      <c r="B10" s="17"/>
      <c r="C10" s="12"/>
      <c r="D10" s="12"/>
      <c r="E10" s="9">
        <v>611000</v>
      </c>
      <c r="F10" s="12" t="s">
        <v>163</v>
      </c>
      <c r="G10" s="829">
        <f>SUM(G11:G13)</f>
        <v>368650</v>
      </c>
      <c r="H10" s="1151">
        <f t="shared" ref="H10:I10" si="2">SUM(H11:H13)</f>
        <v>368650</v>
      </c>
      <c r="I10" s="1151">
        <f t="shared" si="2"/>
        <v>358637</v>
      </c>
      <c r="J10" s="161">
        <f t="shared" si="1"/>
        <v>97.283873592838731</v>
      </c>
    </row>
    <row r="11" spans="2:12" ht="17.100000000000001" customHeight="1">
      <c r="B11" s="14"/>
      <c r="C11" s="15"/>
      <c r="D11" s="15"/>
      <c r="E11" s="16">
        <v>611100</v>
      </c>
      <c r="F11" s="26" t="s">
        <v>203</v>
      </c>
      <c r="G11" s="830">
        <v>298100</v>
      </c>
      <c r="H11" s="842">
        <v>298100</v>
      </c>
      <c r="I11" s="473">
        <v>291060</v>
      </c>
      <c r="J11" s="132">
        <f t="shared" si="1"/>
        <v>97.638376383763841</v>
      </c>
    </row>
    <row r="12" spans="2:12" ht="17.100000000000001" customHeight="1">
      <c r="B12" s="14"/>
      <c r="C12" s="15"/>
      <c r="D12" s="15"/>
      <c r="E12" s="16">
        <v>611200</v>
      </c>
      <c r="F12" s="15" t="s">
        <v>204</v>
      </c>
      <c r="G12" s="828">
        <v>70550</v>
      </c>
      <c r="H12" s="841">
        <v>70550</v>
      </c>
      <c r="I12" s="472">
        <v>67577</v>
      </c>
      <c r="J12" s="132">
        <f t="shared" si="1"/>
        <v>95.785967399007802</v>
      </c>
    </row>
    <row r="13" spans="2:12" ht="17.100000000000001" customHeight="1">
      <c r="B13" s="14"/>
      <c r="C13" s="15"/>
      <c r="D13" s="15"/>
      <c r="E13" s="16">
        <v>611200</v>
      </c>
      <c r="F13" s="293" t="s">
        <v>580</v>
      </c>
      <c r="G13" s="828">
        <v>0</v>
      </c>
      <c r="H13" s="841">
        <v>0</v>
      </c>
      <c r="I13" s="472">
        <v>0</v>
      </c>
      <c r="J13" s="132" t="str">
        <f t="shared" si="1"/>
        <v/>
      </c>
      <c r="L13" s="77"/>
    </row>
    <row r="14" spans="2:12" ht="17.100000000000001" customHeight="1">
      <c r="B14" s="14"/>
      <c r="C14" s="15"/>
      <c r="D14" s="15"/>
      <c r="E14" s="16"/>
      <c r="F14" s="26"/>
      <c r="G14" s="828"/>
      <c r="H14" s="841"/>
      <c r="I14" s="472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612000</v>
      </c>
      <c r="F15" s="12" t="s">
        <v>162</v>
      </c>
      <c r="G15" s="829">
        <f>G16</f>
        <v>32800</v>
      </c>
      <c r="H15" s="1151">
        <f t="shared" ref="H15:I15" si="3">H16</f>
        <v>32800</v>
      </c>
      <c r="I15" s="1151">
        <f t="shared" si="3"/>
        <v>31726</v>
      </c>
      <c r="J15" s="161">
        <f t="shared" si="1"/>
        <v>96.725609756097569</v>
      </c>
    </row>
    <row r="16" spans="2:12" ht="17.100000000000001" customHeight="1">
      <c r="B16" s="14"/>
      <c r="C16" s="15"/>
      <c r="D16" s="15"/>
      <c r="E16" s="16">
        <v>612100</v>
      </c>
      <c r="F16" s="18" t="s">
        <v>83</v>
      </c>
      <c r="G16" s="828">
        <v>32800</v>
      </c>
      <c r="H16" s="841">
        <v>32800</v>
      </c>
      <c r="I16" s="472">
        <v>31726</v>
      </c>
      <c r="J16" s="132">
        <f t="shared" si="1"/>
        <v>96.725609756097569</v>
      </c>
    </row>
    <row r="17" spans="2:12" ht="17.100000000000001" customHeight="1">
      <c r="B17" s="14"/>
      <c r="C17" s="15"/>
      <c r="D17" s="15"/>
      <c r="E17" s="16"/>
      <c r="F17" s="15"/>
      <c r="G17" s="821"/>
      <c r="H17" s="835"/>
      <c r="I17" s="467"/>
      <c r="J17" s="132" t="str">
        <f t="shared" si="1"/>
        <v/>
      </c>
    </row>
    <row r="18" spans="2:12" s="1" customFormat="1" ht="17.100000000000001" customHeight="1">
      <c r="B18" s="17"/>
      <c r="C18" s="12"/>
      <c r="D18" s="12"/>
      <c r="E18" s="9">
        <v>613000</v>
      </c>
      <c r="F18" s="12" t="s">
        <v>164</v>
      </c>
      <c r="G18" s="822">
        <f>SUM(G19:G29)</f>
        <v>111360</v>
      </c>
      <c r="H18" s="1148">
        <f t="shared" ref="H18:I18" si="4">SUM(H19:H29)</f>
        <v>111360</v>
      </c>
      <c r="I18" s="1148">
        <f t="shared" si="4"/>
        <v>102514</v>
      </c>
      <c r="J18" s="161">
        <f t="shared" si="1"/>
        <v>92.056393678160916</v>
      </c>
    </row>
    <row r="19" spans="2:12" ht="17.100000000000001" customHeight="1">
      <c r="B19" s="14"/>
      <c r="C19" s="15"/>
      <c r="D19" s="15"/>
      <c r="E19" s="16">
        <v>613100</v>
      </c>
      <c r="F19" s="15" t="s">
        <v>84</v>
      </c>
      <c r="G19" s="821">
        <v>4740</v>
      </c>
      <c r="H19" s="835">
        <v>4740</v>
      </c>
      <c r="I19" s="467">
        <v>3422</v>
      </c>
      <c r="J19" s="132">
        <f t="shared" si="1"/>
        <v>72.194092827004226</v>
      </c>
    </row>
    <row r="20" spans="2:12" ht="17.100000000000001" customHeight="1">
      <c r="B20" s="14"/>
      <c r="C20" s="15"/>
      <c r="D20" s="15"/>
      <c r="E20" s="16">
        <v>613200</v>
      </c>
      <c r="F20" s="15" t="s">
        <v>85</v>
      </c>
      <c r="G20" s="821">
        <v>0</v>
      </c>
      <c r="H20" s="835">
        <v>0</v>
      </c>
      <c r="I20" s="467">
        <v>0</v>
      </c>
      <c r="J20" s="132" t="str">
        <f t="shared" si="1"/>
        <v/>
      </c>
    </row>
    <row r="21" spans="2:12" ht="17.100000000000001" customHeight="1">
      <c r="B21" s="14"/>
      <c r="C21" s="15"/>
      <c r="D21" s="15"/>
      <c r="E21" s="16">
        <v>613300</v>
      </c>
      <c r="F21" s="26" t="s">
        <v>205</v>
      </c>
      <c r="G21" s="833">
        <v>7530</v>
      </c>
      <c r="H21" s="845">
        <v>7530</v>
      </c>
      <c r="I21" s="467">
        <v>7225</v>
      </c>
      <c r="J21" s="132">
        <f t="shared" si="1"/>
        <v>95.94953519256309</v>
      </c>
    </row>
    <row r="22" spans="2:12" ht="17.100000000000001" customHeight="1">
      <c r="B22" s="14"/>
      <c r="C22" s="15"/>
      <c r="D22" s="15"/>
      <c r="E22" s="16">
        <v>613400</v>
      </c>
      <c r="F22" s="15" t="s">
        <v>165</v>
      </c>
      <c r="G22" s="821">
        <v>2920</v>
      </c>
      <c r="H22" s="835">
        <v>2920</v>
      </c>
      <c r="I22" s="467">
        <v>2911</v>
      </c>
      <c r="J22" s="132">
        <f t="shared" si="1"/>
        <v>99.691780821917803</v>
      </c>
    </row>
    <row r="23" spans="2:12" ht="17.100000000000001" customHeight="1">
      <c r="B23" s="14"/>
      <c r="C23" s="15"/>
      <c r="D23" s="15"/>
      <c r="E23" s="16">
        <v>613500</v>
      </c>
      <c r="F23" s="15" t="s">
        <v>86</v>
      </c>
      <c r="G23" s="823">
        <v>0</v>
      </c>
      <c r="H23" s="836">
        <v>0</v>
      </c>
      <c r="I23" s="468">
        <v>0</v>
      </c>
      <c r="J23" s="132" t="str">
        <f t="shared" si="1"/>
        <v/>
      </c>
    </row>
    <row r="24" spans="2:12" ht="17.100000000000001" customHeight="1">
      <c r="B24" s="14"/>
      <c r="C24" s="15"/>
      <c r="D24" s="15"/>
      <c r="E24" s="16">
        <v>613600</v>
      </c>
      <c r="F24" s="26" t="s">
        <v>206</v>
      </c>
      <c r="G24" s="823">
        <v>0</v>
      </c>
      <c r="H24" s="836">
        <v>0</v>
      </c>
      <c r="I24" s="468">
        <v>0</v>
      </c>
      <c r="J24" s="132" t="str">
        <f t="shared" si="1"/>
        <v/>
      </c>
    </row>
    <row r="25" spans="2:12" ht="17.100000000000001" customHeight="1">
      <c r="B25" s="14"/>
      <c r="C25" s="15"/>
      <c r="D25" s="15"/>
      <c r="E25" s="16">
        <v>613700</v>
      </c>
      <c r="F25" s="15" t="s">
        <v>87</v>
      </c>
      <c r="G25" s="832">
        <v>1700</v>
      </c>
      <c r="H25" s="844">
        <v>1700</v>
      </c>
      <c r="I25" s="470">
        <v>1302</v>
      </c>
      <c r="J25" s="132">
        <f t="shared" si="1"/>
        <v>76.588235294117652</v>
      </c>
    </row>
    <row r="26" spans="2:12" ht="17.100000000000001" customHeight="1">
      <c r="B26" s="14"/>
      <c r="C26" s="15"/>
      <c r="D26" s="15"/>
      <c r="E26" s="16">
        <v>613800</v>
      </c>
      <c r="F26" s="15" t="s">
        <v>166</v>
      </c>
      <c r="G26" s="823">
        <v>5770</v>
      </c>
      <c r="H26" s="836">
        <v>5770</v>
      </c>
      <c r="I26" s="468">
        <v>5657</v>
      </c>
      <c r="J26" s="132">
        <f t="shared" si="1"/>
        <v>98.041594454072793</v>
      </c>
    </row>
    <row r="27" spans="2:12" ht="17.100000000000001" customHeight="1">
      <c r="B27" s="14"/>
      <c r="C27" s="15"/>
      <c r="D27" s="15"/>
      <c r="E27" s="16">
        <v>613900</v>
      </c>
      <c r="F27" s="15" t="s">
        <v>167</v>
      </c>
      <c r="G27" s="826">
        <v>23200</v>
      </c>
      <c r="H27" s="839">
        <v>23200</v>
      </c>
      <c r="I27" s="471">
        <v>18671</v>
      </c>
      <c r="J27" s="132">
        <f t="shared" si="1"/>
        <v>80.478448275862064</v>
      </c>
    </row>
    <row r="28" spans="2:12" ht="17.100000000000001" customHeight="1">
      <c r="B28" s="14"/>
      <c r="C28" s="15"/>
      <c r="D28" s="15"/>
      <c r="E28" s="55">
        <v>613900</v>
      </c>
      <c r="F28" s="26" t="s">
        <v>584</v>
      </c>
      <c r="G28" s="823">
        <v>65500</v>
      </c>
      <c r="H28" s="836">
        <v>65500</v>
      </c>
      <c r="I28" s="468">
        <v>63326</v>
      </c>
      <c r="J28" s="132">
        <f t="shared" si="1"/>
        <v>96.680916030534348</v>
      </c>
    </row>
    <row r="29" spans="2:12" ht="17.100000000000001" customHeight="1">
      <c r="B29" s="14"/>
      <c r="C29" s="15"/>
      <c r="D29" s="15"/>
      <c r="E29" s="16">
        <v>613900</v>
      </c>
      <c r="F29" s="293" t="s">
        <v>581</v>
      </c>
      <c r="G29" s="823">
        <v>0</v>
      </c>
      <c r="H29" s="836">
        <v>0</v>
      </c>
      <c r="I29" s="468">
        <v>0</v>
      </c>
      <c r="J29" s="132" t="str">
        <f t="shared" si="1"/>
        <v/>
      </c>
    </row>
    <row r="30" spans="2:12" ht="17.100000000000001" customHeight="1">
      <c r="B30" s="14"/>
      <c r="C30" s="15"/>
      <c r="D30" s="15"/>
      <c r="E30" s="55"/>
      <c r="F30" s="15"/>
      <c r="G30" s="823"/>
      <c r="H30" s="836"/>
      <c r="I30" s="468"/>
      <c r="J30" s="132" t="str">
        <f t="shared" si="1"/>
        <v/>
      </c>
    </row>
    <row r="31" spans="2:12" s="1" customFormat="1" ht="17.100000000000001" customHeight="1">
      <c r="B31" s="17"/>
      <c r="C31" s="12"/>
      <c r="D31" s="31"/>
      <c r="E31" s="9">
        <v>614000</v>
      </c>
      <c r="F31" s="12" t="s">
        <v>207</v>
      </c>
      <c r="G31" s="824">
        <f>SUM(G32:G34)</f>
        <v>587500</v>
      </c>
      <c r="H31" s="1151">
        <f t="shared" ref="H31:I31" si="5">SUM(H32:H34)</f>
        <v>587500</v>
      </c>
      <c r="I31" s="1151">
        <f t="shared" si="5"/>
        <v>585693</v>
      </c>
      <c r="J31" s="161">
        <f t="shared" si="1"/>
        <v>99.692425531914893</v>
      </c>
    </row>
    <row r="32" spans="2:12" ht="17.100000000000001" customHeight="1">
      <c r="B32" s="14"/>
      <c r="C32" s="15"/>
      <c r="D32" s="30"/>
      <c r="E32" s="16">
        <v>614100</v>
      </c>
      <c r="F32" s="50" t="s">
        <v>281</v>
      </c>
      <c r="G32" s="823">
        <v>435000</v>
      </c>
      <c r="H32" s="836">
        <v>435000</v>
      </c>
      <c r="I32" s="468">
        <v>435000</v>
      </c>
      <c r="J32" s="132">
        <f t="shared" si="1"/>
        <v>100</v>
      </c>
      <c r="K32" s="93"/>
      <c r="L32" s="69"/>
    </row>
    <row r="33" spans="2:11" ht="17.100000000000001" customHeight="1">
      <c r="B33" s="14"/>
      <c r="C33" s="15"/>
      <c r="D33" s="30"/>
      <c r="E33" s="53">
        <v>614800</v>
      </c>
      <c r="F33" s="50" t="s">
        <v>111</v>
      </c>
      <c r="G33" s="823">
        <v>107500</v>
      </c>
      <c r="H33" s="836">
        <v>107500</v>
      </c>
      <c r="I33" s="468">
        <v>107171</v>
      </c>
      <c r="J33" s="132">
        <f t="shared" si="1"/>
        <v>99.693953488372088</v>
      </c>
      <c r="K33" s="69"/>
    </row>
    <row r="34" spans="2:11" ht="27.75" customHeight="1">
      <c r="B34" s="14"/>
      <c r="C34" s="15"/>
      <c r="D34" s="30"/>
      <c r="E34" s="53">
        <v>614800</v>
      </c>
      <c r="F34" s="364" t="s">
        <v>643</v>
      </c>
      <c r="G34" s="823">
        <v>45000</v>
      </c>
      <c r="H34" s="836">
        <v>45000</v>
      </c>
      <c r="I34" s="468">
        <v>43522</v>
      </c>
      <c r="J34" s="132">
        <f t="shared" si="1"/>
        <v>96.715555555555554</v>
      </c>
      <c r="K34" s="69"/>
    </row>
    <row r="35" spans="2:11" ht="17.100000000000001" customHeight="1">
      <c r="B35" s="14"/>
      <c r="C35" s="15"/>
      <c r="D35" s="30"/>
      <c r="E35" s="91"/>
      <c r="F35" s="50"/>
      <c r="G35" s="823"/>
      <c r="H35" s="836"/>
      <c r="I35" s="468"/>
      <c r="J35" s="132" t="str">
        <f t="shared" si="1"/>
        <v/>
      </c>
    </row>
    <row r="36" spans="2:11" ht="17.100000000000001" customHeight="1">
      <c r="B36" s="14"/>
      <c r="C36" s="15"/>
      <c r="D36" s="15"/>
      <c r="E36" s="85">
        <v>616000</v>
      </c>
      <c r="F36" s="32" t="s">
        <v>210</v>
      </c>
      <c r="G36" s="827">
        <f>SUM(G37:G38)</f>
        <v>55420</v>
      </c>
      <c r="H36" s="840">
        <f t="shared" ref="H36:I36" si="6">SUM(H37:H38)</f>
        <v>55420</v>
      </c>
      <c r="I36" s="840">
        <f t="shared" si="6"/>
        <v>54967</v>
      </c>
      <c r="J36" s="161">
        <f t="shared" si="1"/>
        <v>99.18260555756045</v>
      </c>
    </row>
    <row r="37" spans="2:11" ht="17.100000000000001" customHeight="1">
      <c r="B37" s="14"/>
      <c r="C37" s="15"/>
      <c r="D37" s="15"/>
      <c r="E37" s="66">
        <v>616300</v>
      </c>
      <c r="F37" s="57" t="s">
        <v>215</v>
      </c>
      <c r="G37" s="823">
        <v>21710</v>
      </c>
      <c r="H37" s="836">
        <v>21710</v>
      </c>
      <c r="I37" s="468">
        <v>21708</v>
      </c>
      <c r="J37" s="132">
        <f t="shared" si="1"/>
        <v>99.99078765545832</v>
      </c>
    </row>
    <row r="38" spans="2:11" ht="17.100000000000001" customHeight="1">
      <c r="B38" s="14"/>
      <c r="C38" s="15"/>
      <c r="D38" s="15"/>
      <c r="E38" s="66">
        <v>616300</v>
      </c>
      <c r="F38" s="57" t="s">
        <v>219</v>
      </c>
      <c r="G38" s="823">
        <v>33710</v>
      </c>
      <c r="H38" s="836">
        <v>33710</v>
      </c>
      <c r="I38" s="468">
        <v>33259</v>
      </c>
      <c r="J38" s="132">
        <f t="shared" si="1"/>
        <v>98.662118065855836</v>
      </c>
    </row>
    <row r="39" spans="2:11" ht="17.100000000000001" customHeight="1">
      <c r="B39" s="14"/>
      <c r="C39" s="15"/>
      <c r="D39" s="15"/>
      <c r="E39" s="16"/>
      <c r="F39" s="15"/>
      <c r="G39" s="824"/>
      <c r="H39" s="837"/>
      <c r="I39" s="469"/>
      <c r="J39" s="132" t="str">
        <f t="shared" si="1"/>
        <v/>
      </c>
    </row>
    <row r="40" spans="2:11" ht="17.100000000000001" customHeight="1">
      <c r="B40" s="17"/>
      <c r="C40" s="12"/>
      <c r="D40" s="12"/>
      <c r="E40" s="9">
        <v>821000</v>
      </c>
      <c r="F40" s="12" t="s">
        <v>90</v>
      </c>
      <c r="G40" s="824">
        <f>SUM(G41:G42)</f>
        <v>3000</v>
      </c>
      <c r="H40" s="1151">
        <f t="shared" ref="H40:I40" si="7">SUM(H41:H42)</f>
        <v>3000</v>
      </c>
      <c r="I40" s="1151">
        <f t="shared" si="7"/>
        <v>2375</v>
      </c>
      <c r="J40" s="161">
        <f t="shared" si="1"/>
        <v>79.166666666666657</v>
      </c>
    </row>
    <row r="41" spans="2:11" ht="17.100000000000001" customHeight="1">
      <c r="B41" s="14"/>
      <c r="C41" s="15"/>
      <c r="D41" s="15"/>
      <c r="E41" s="16">
        <v>821200</v>
      </c>
      <c r="F41" s="15" t="s">
        <v>91</v>
      </c>
      <c r="G41" s="825">
        <v>0</v>
      </c>
      <c r="H41" s="838">
        <v>0</v>
      </c>
      <c r="I41" s="470">
        <v>0</v>
      </c>
      <c r="J41" s="132" t="str">
        <f t="shared" si="1"/>
        <v/>
      </c>
    </row>
    <row r="42" spans="2:11" s="1" customFormat="1" ht="17.100000000000001" customHeight="1">
      <c r="B42" s="14"/>
      <c r="C42" s="15"/>
      <c r="D42" s="15"/>
      <c r="E42" s="16">
        <v>821300</v>
      </c>
      <c r="F42" s="15" t="s">
        <v>92</v>
      </c>
      <c r="G42" s="825">
        <v>3000</v>
      </c>
      <c r="H42" s="838">
        <v>3000</v>
      </c>
      <c r="I42" s="470">
        <v>2375</v>
      </c>
      <c r="J42" s="132">
        <f t="shared" si="1"/>
        <v>79.166666666666657</v>
      </c>
    </row>
    <row r="43" spans="2:11" ht="17.100000000000001" customHeight="1">
      <c r="B43" s="14"/>
      <c r="C43" s="15"/>
      <c r="D43" s="15"/>
      <c r="E43" s="16"/>
      <c r="F43" s="15"/>
      <c r="G43" s="823"/>
      <c r="H43" s="836"/>
      <c r="I43" s="468"/>
      <c r="J43" s="132" t="str">
        <f t="shared" si="1"/>
        <v/>
      </c>
    </row>
    <row r="44" spans="2:11" ht="17.100000000000001" customHeight="1">
      <c r="B44" s="17"/>
      <c r="C44" s="12"/>
      <c r="D44" s="12"/>
      <c r="E44" s="9">
        <v>823000</v>
      </c>
      <c r="F44" s="12" t="s">
        <v>216</v>
      </c>
      <c r="G44" s="824">
        <f>SUM(G45:G46)</f>
        <v>516710</v>
      </c>
      <c r="H44" s="1151">
        <f t="shared" ref="H44:I44" si="8">SUM(H45:H46)</f>
        <v>516710</v>
      </c>
      <c r="I44" s="1151">
        <f t="shared" si="8"/>
        <v>516694</v>
      </c>
      <c r="J44" s="161">
        <f t="shared" si="1"/>
        <v>99.996903485514125</v>
      </c>
    </row>
    <row r="45" spans="2:11" ht="17.100000000000001" customHeight="1">
      <c r="B45" s="14"/>
      <c r="C45" s="15"/>
      <c r="D45" s="15"/>
      <c r="E45" s="16">
        <v>823300</v>
      </c>
      <c r="F45" s="26" t="s">
        <v>648</v>
      </c>
      <c r="G45" s="825">
        <v>86420</v>
      </c>
      <c r="H45" s="838">
        <v>86420</v>
      </c>
      <c r="I45" s="470">
        <v>86411</v>
      </c>
      <c r="J45" s="132">
        <f t="shared" si="1"/>
        <v>99.989585744040738</v>
      </c>
    </row>
    <row r="46" spans="2:11" ht="17.100000000000001" customHeight="1">
      <c r="B46" s="14"/>
      <c r="C46" s="15"/>
      <c r="D46" s="15"/>
      <c r="E46" s="16">
        <v>823300</v>
      </c>
      <c r="F46" s="26" t="s">
        <v>647</v>
      </c>
      <c r="G46" s="825">
        <v>430290</v>
      </c>
      <c r="H46" s="838">
        <v>430290</v>
      </c>
      <c r="I46" s="470">
        <v>430283</v>
      </c>
      <c r="J46" s="132">
        <f t="shared" si="1"/>
        <v>99.998373190174078</v>
      </c>
    </row>
    <row r="47" spans="2:11" ht="17.100000000000001" customHeight="1">
      <c r="B47" s="14"/>
      <c r="C47" s="15"/>
      <c r="D47" s="15"/>
      <c r="E47" s="16"/>
      <c r="F47" s="15"/>
      <c r="G47" s="819"/>
      <c r="H47" s="834"/>
      <c r="I47" s="466"/>
      <c r="J47" s="132" t="str">
        <f t="shared" si="1"/>
        <v/>
      </c>
    </row>
    <row r="48" spans="2:11" ht="17.100000000000001" customHeight="1">
      <c r="B48" s="17"/>
      <c r="C48" s="12"/>
      <c r="D48" s="12"/>
      <c r="E48" s="9"/>
      <c r="F48" s="12" t="s">
        <v>93</v>
      </c>
      <c r="G48" s="831">
        <v>15</v>
      </c>
      <c r="H48" s="843">
        <v>15</v>
      </c>
      <c r="I48" s="474">
        <v>15</v>
      </c>
      <c r="J48" s="132"/>
    </row>
    <row r="49" spans="2:12" ht="17.100000000000001" customHeight="1">
      <c r="B49" s="17"/>
      <c r="C49" s="12"/>
      <c r="D49" s="12"/>
      <c r="E49" s="9"/>
      <c r="F49" s="12" t="s">
        <v>113</v>
      </c>
      <c r="G49" s="20">
        <f>G7+G10+G15+G18+G31+G36+G40+G44</f>
        <v>1690440</v>
      </c>
      <c r="H49" s="20">
        <f>H7+H10+H15+H18+H31+H36+H40+H44</f>
        <v>1690440</v>
      </c>
      <c r="I49" s="20">
        <f>I7+I10+I15+I18+I31+I36+I40+I44</f>
        <v>1667606</v>
      </c>
      <c r="J49" s="161">
        <f t="shared" si="1"/>
        <v>98.649227420079981</v>
      </c>
      <c r="L49" s="78"/>
    </row>
    <row r="50" spans="2:12" s="1" customFormat="1" ht="17.100000000000001" customHeight="1">
      <c r="B50" s="17"/>
      <c r="C50" s="12"/>
      <c r="D50" s="12"/>
      <c r="E50" s="9"/>
      <c r="F50" s="12" t="s">
        <v>94</v>
      </c>
      <c r="G50" s="20">
        <f>G49</f>
        <v>1690440</v>
      </c>
      <c r="H50" s="20">
        <f>H49</f>
        <v>1690440</v>
      </c>
      <c r="I50" s="20">
        <f t="shared" ref="I50" si="9">I49</f>
        <v>1667606</v>
      </c>
      <c r="J50" s="161">
        <f t="shared" si="1"/>
        <v>98.649227420079981</v>
      </c>
    </row>
    <row r="51" spans="2:12" s="1" customFormat="1" ht="17.100000000000001" customHeight="1">
      <c r="B51" s="17"/>
      <c r="C51" s="12"/>
      <c r="D51" s="12"/>
      <c r="E51" s="9"/>
      <c r="F51" s="12" t="s">
        <v>95</v>
      </c>
      <c r="G51" s="20">
        <f>G50</f>
        <v>1690440</v>
      </c>
      <c r="H51" s="20">
        <f>H50</f>
        <v>1690440</v>
      </c>
      <c r="I51" s="20">
        <f t="shared" ref="I51" si="10">I50</f>
        <v>1667606</v>
      </c>
      <c r="J51" s="161">
        <f t="shared" si="1"/>
        <v>98.649227420079981</v>
      </c>
    </row>
    <row r="52" spans="2:12" s="1" customFormat="1" ht="17.100000000000001" customHeight="1" thickBot="1">
      <c r="B52" s="21"/>
      <c r="C52" s="22"/>
      <c r="D52" s="22"/>
      <c r="E52" s="23"/>
      <c r="F52" s="22"/>
      <c r="G52" s="22"/>
      <c r="H52" s="22"/>
      <c r="I52" s="22"/>
      <c r="J52" s="135" t="str">
        <f t="shared" si="1"/>
        <v/>
      </c>
    </row>
    <row r="53" spans="2:12" s="1" customFormat="1" ht="17.100000000000001" customHeight="1">
      <c r="B53" s="13"/>
      <c r="C53" s="13"/>
      <c r="D53" s="13"/>
      <c r="E53" s="24"/>
      <c r="F53" s="13"/>
      <c r="G53" s="13"/>
      <c r="H53" s="13"/>
      <c r="I53" s="13"/>
      <c r="J53" s="121" t="str">
        <f t="shared" si="1"/>
        <v/>
      </c>
    </row>
    <row r="54" spans="2:12" ht="17.100000000000001" customHeight="1">
      <c r="J54" s="121" t="str">
        <f t="shared" si="1"/>
        <v/>
      </c>
    </row>
    <row r="55" spans="2:12" ht="17.100000000000001" customHeight="1">
      <c r="J55" s="121" t="str">
        <f t="shared" si="1"/>
        <v/>
      </c>
    </row>
    <row r="56" spans="2:12" ht="17.100000000000001" customHeight="1">
      <c r="J56" s="121" t="str">
        <f t="shared" si="1"/>
        <v/>
      </c>
    </row>
    <row r="57" spans="2:12" ht="17.100000000000001" customHeight="1">
      <c r="J57" s="121" t="str">
        <f t="shared" si="1"/>
        <v/>
      </c>
    </row>
    <row r="58" spans="2:12" ht="17.100000000000001" customHeight="1">
      <c r="J58" s="121" t="str">
        <f t="shared" si="1"/>
        <v/>
      </c>
    </row>
    <row r="59" spans="2:12" ht="17.100000000000001" customHeight="1"/>
  </sheetData>
  <mergeCells count="2">
    <mergeCell ref="B2:I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&amp;R23</oddFooter>
  </headerFooter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B2:L59"/>
  <sheetViews>
    <sheetView topLeftCell="A19" zoomScaleNormal="100" zoomScaleSheetLayoutView="130" workbookViewId="0">
      <selection activeCell="I19" sqref="I1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6384" width="9.140625" style="13"/>
  </cols>
  <sheetData>
    <row r="2" spans="2:12" ht="15" customHeight="1">
      <c r="B2" s="1241" t="s">
        <v>137</v>
      </c>
      <c r="C2" s="1241"/>
      <c r="D2" s="1241"/>
      <c r="E2" s="1241"/>
      <c r="F2" s="1241"/>
      <c r="G2" s="1241"/>
      <c r="H2" s="1241"/>
      <c r="I2" s="1241"/>
      <c r="J2" s="125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138</v>
      </c>
      <c r="C6" s="11" t="s">
        <v>81</v>
      </c>
      <c r="D6" s="11" t="s">
        <v>82</v>
      </c>
      <c r="E6" s="9"/>
      <c r="F6" s="9"/>
      <c r="G6" s="9"/>
      <c r="H6" s="9"/>
      <c r="I6" s="9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852">
        <f>SUM(G8:G10)</f>
        <v>213630</v>
      </c>
      <c r="H7" s="1151">
        <f t="shared" ref="H7:I7" si="0">SUM(H8:H10)</f>
        <v>213630</v>
      </c>
      <c r="I7" s="1151">
        <f t="shared" si="0"/>
        <v>209127</v>
      </c>
      <c r="J7" s="131">
        <f>IF(H7=0,"",I7/H7*100)</f>
        <v>97.892149978935535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851">
        <v>180000</v>
      </c>
      <c r="H8" s="857">
        <v>180000</v>
      </c>
      <c r="I8" s="479">
        <v>177308</v>
      </c>
      <c r="J8" s="132">
        <f t="shared" ref="J8:J58" si="1">IF(H8=0,"",I8/H8*100)</f>
        <v>98.504444444444445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851">
        <v>33630</v>
      </c>
      <c r="H9" s="857">
        <v>33630</v>
      </c>
      <c r="I9" s="479">
        <v>31819</v>
      </c>
      <c r="J9" s="132">
        <f t="shared" si="1"/>
        <v>94.614927148379422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851">
        <v>0</v>
      </c>
      <c r="H10" s="857">
        <v>0</v>
      </c>
      <c r="I10" s="479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851"/>
      <c r="H11" s="857"/>
      <c r="I11" s="479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852">
        <f>SUM(G13)</f>
        <v>20400</v>
      </c>
      <c r="H12" s="1151">
        <f t="shared" ref="H12:I12" si="2">SUM(H13)</f>
        <v>20400</v>
      </c>
      <c r="I12" s="1151">
        <f t="shared" si="2"/>
        <v>20068</v>
      </c>
      <c r="J12" s="161">
        <f t="shared" si="1"/>
        <v>98.372549019607845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851">
        <v>20400</v>
      </c>
      <c r="H13" s="857">
        <v>20400</v>
      </c>
      <c r="I13" s="479">
        <v>20068</v>
      </c>
      <c r="J13" s="132">
        <f t="shared" si="1"/>
        <v>98.372549019607845</v>
      </c>
    </row>
    <row r="14" spans="2:12" ht="17.100000000000001" customHeight="1">
      <c r="B14" s="14"/>
      <c r="C14" s="15"/>
      <c r="D14" s="15"/>
      <c r="E14" s="16"/>
      <c r="F14" s="15"/>
      <c r="G14" s="846"/>
      <c r="H14" s="853"/>
      <c r="I14" s="475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847">
        <f>SUM(G16:G25)</f>
        <v>80360</v>
      </c>
      <c r="H15" s="1148">
        <f t="shared" ref="H15:I15" si="3">SUM(H16:H25)</f>
        <v>80360</v>
      </c>
      <c r="I15" s="1148">
        <f t="shared" si="3"/>
        <v>79732</v>
      </c>
      <c r="J15" s="161">
        <f t="shared" si="1"/>
        <v>99.218516674962672</v>
      </c>
      <c r="L15" s="79"/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846">
        <v>3810</v>
      </c>
      <c r="H16" s="853">
        <v>3810</v>
      </c>
      <c r="I16" s="475">
        <v>3798</v>
      </c>
      <c r="J16" s="132">
        <f t="shared" si="1"/>
        <v>99.685039370078741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846">
        <v>0</v>
      </c>
      <c r="H17" s="853">
        <v>0</v>
      </c>
      <c r="I17" s="475">
        <v>0</v>
      </c>
      <c r="J17" s="132" t="str">
        <f t="shared" si="1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205</v>
      </c>
      <c r="G18" s="846">
        <v>15950</v>
      </c>
      <c r="H18" s="853">
        <v>16540</v>
      </c>
      <c r="I18" s="475">
        <v>16536</v>
      </c>
      <c r="J18" s="132">
        <f t="shared" si="1"/>
        <v>99.975816203143893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848">
        <v>300</v>
      </c>
      <c r="H19" s="854">
        <v>550</v>
      </c>
      <c r="I19" s="476">
        <v>534</v>
      </c>
      <c r="J19" s="132">
        <f t="shared" si="1"/>
        <v>97.090909090909093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848">
        <v>0</v>
      </c>
      <c r="H20" s="854">
        <v>0</v>
      </c>
      <c r="I20" s="476">
        <v>0</v>
      </c>
      <c r="J20" s="132" t="str">
        <f t="shared" si="1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206</v>
      </c>
      <c r="G21" s="848">
        <v>0</v>
      </c>
      <c r="H21" s="854">
        <v>0</v>
      </c>
      <c r="I21" s="476">
        <v>0</v>
      </c>
      <c r="J21" s="132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848">
        <v>300</v>
      </c>
      <c r="H22" s="854">
        <v>50</v>
      </c>
      <c r="I22" s="476">
        <v>43</v>
      </c>
      <c r="J22" s="132">
        <f t="shared" si="1"/>
        <v>86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848">
        <v>0</v>
      </c>
      <c r="H23" s="854">
        <v>0</v>
      </c>
      <c r="I23" s="476">
        <v>0</v>
      </c>
      <c r="J23" s="132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850">
        <v>60000</v>
      </c>
      <c r="H24" s="856">
        <v>59410</v>
      </c>
      <c r="I24" s="478">
        <v>58821</v>
      </c>
      <c r="J24" s="132">
        <f t="shared" si="1"/>
        <v>99.00858441339841</v>
      </c>
    </row>
    <row r="25" spans="2:11" ht="17.100000000000001" customHeight="1">
      <c r="B25" s="14"/>
      <c r="C25" s="15"/>
      <c r="D25" s="15"/>
      <c r="E25" s="16">
        <v>613900</v>
      </c>
      <c r="F25" s="293" t="s">
        <v>581</v>
      </c>
      <c r="G25" s="848">
        <v>0</v>
      </c>
      <c r="H25" s="854">
        <v>0</v>
      </c>
      <c r="I25" s="476">
        <v>0</v>
      </c>
      <c r="J25" s="132" t="str">
        <f t="shared" si="1"/>
        <v/>
      </c>
    </row>
    <row r="26" spans="2:11" ht="17.100000000000001" customHeight="1">
      <c r="B26" s="14"/>
      <c r="C26" s="15"/>
      <c r="D26" s="15"/>
      <c r="E26" s="16"/>
      <c r="F26" s="15"/>
      <c r="G26" s="849"/>
      <c r="H26" s="855"/>
      <c r="I26" s="477"/>
      <c r="J26" s="132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614000</v>
      </c>
      <c r="F27" s="12" t="s">
        <v>207</v>
      </c>
      <c r="G27" s="849">
        <f>SUM(G28:G29)</f>
        <v>4080000</v>
      </c>
      <c r="H27" s="1151">
        <f t="shared" ref="H27:I27" si="4">SUM(H28:H29)</f>
        <v>4080000</v>
      </c>
      <c r="I27" s="1151">
        <f t="shared" si="4"/>
        <v>4079836</v>
      </c>
      <c r="J27" s="161">
        <f t="shared" si="1"/>
        <v>99.995980392156852</v>
      </c>
    </row>
    <row r="28" spans="2:11" ht="26.25" customHeight="1">
      <c r="B28" s="14"/>
      <c r="C28" s="15"/>
      <c r="D28" s="30"/>
      <c r="E28" s="16">
        <v>614100</v>
      </c>
      <c r="F28" s="365" t="s">
        <v>644</v>
      </c>
      <c r="G28" s="850">
        <v>550000</v>
      </c>
      <c r="H28" s="856">
        <v>550000</v>
      </c>
      <c r="I28" s="478">
        <v>550000</v>
      </c>
      <c r="J28" s="132">
        <f t="shared" si="1"/>
        <v>100</v>
      </c>
    </row>
    <row r="29" spans="2:11" ht="17.100000000000001" customHeight="1">
      <c r="B29" s="14"/>
      <c r="C29" s="15"/>
      <c r="D29" s="15"/>
      <c r="E29" s="16">
        <v>614200</v>
      </c>
      <c r="F29" s="26" t="s">
        <v>105</v>
      </c>
      <c r="G29" s="850">
        <v>3530000</v>
      </c>
      <c r="H29" s="856">
        <v>3530000</v>
      </c>
      <c r="I29" s="478">
        <v>3529836</v>
      </c>
      <c r="J29" s="132">
        <f t="shared" si="1"/>
        <v>99.995354107648723</v>
      </c>
    </row>
    <row r="30" spans="2:11" ht="17.100000000000001" customHeight="1">
      <c r="B30" s="14"/>
      <c r="C30" s="15"/>
      <c r="D30" s="15"/>
      <c r="E30" s="16"/>
      <c r="F30" s="15"/>
      <c r="G30" s="848"/>
      <c r="H30" s="854"/>
      <c r="I30" s="476"/>
      <c r="J30" s="132" t="str">
        <f t="shared" si="1"/>
        <v/>
      </c>
    </row>
    <row r="31" spans="2:11" ht="17.100000000000001" customHeight="1">
      <c r="B31" s="17"/>
      <c r="C31" s="12"/>
      <c r="D31" s="12"/>
      <c r="E31" s="9">
        <v>821000</v>
      </c>
      <c r="F31" s="12" t="s">
        <v>90</v>
      </c>
      <c r="G31" s="849">
        <f>SUM(G32:G33)</f>
        <v>1500</v>
      </c>
      <c r="H31" s="1151">
        <f t="shared" ref="H31:I31" si="5">SUM(H32:H33)</f>
        <v>1500</v>
      </c>
      <c r="I31" s="1151">
        <f t="shared" si="5"/>
        <v>1496</v>
      </c>
      <c r="J31" s="161">
        <f t="shared" si="1"/>
        <v>99.733333333333334</v>
      </c>
    </row>
    <row r="32" spans="2:11" s="1" customFormat="1" ht="17.100000000000001" customHeight="1">
      <c r="B32" s="14"/>
      <c r="C32" s="15"/>
      <c r="D32" s="15"/>
      <c r="E32" s="16">
        <v>821200</v>
      </c>
      <c r="F32" s="15" t="s">
        <v>91</v>
      </c>
      <c r="G32" s="848">
        <v>0</v>
      </c>
      <c r="H32" s="854">
        <v>0</v>
      </c>
      <c r="I32" s="476">
        <v>0</v>
      </c>
      <c r="J32" s="132" t="str">
        <f t="shared" si="1"/>
        <v/>
      </c>
      <c r="K32" s="1" t="s">
        <v>175</v>
      </c>
    </row>
    <row r="33" spans="2:10" ht="17.100000000000001" customHeight="1">
      <c r="B33" s="14"/>
      <c r="C33" s="15"/>
      <c r="D33" s="15"/>
      <c r="E33" s="16">
        <v>821300</v>
      </c>
      <c r="F33" s="15" t="s">
        <v>92</v>
      </c>
      <c r="G33" s="848">
        <v>1500</v>
      </c>
      <c r="H33" s="854">
        <v>1500</v>
      </c>
      <c r="I33" s="476">
        <v>1496</v>
      </c>
      <c r="J33" s="132">
        <f t="shared" si="1"/>
        <v>99.733333333333334</v>
      </c>
    </row>
    <row r="34" spans="2:10" ht="17.100000000000001" customHeight="1">
      <c r="B34" s="14"/>
      <c r="C34" s="15"/>
      <c r="D34" s="15"/>
      <c r="E34" s="16"/>
      <c r="F34" s="15"/>
      <c r="G34" s="848"/>
      <c r="H34" s="854"/>
      <c r="I34" s="476"/>
      <c r="J34" s="132" t="str">
        <f t="shared" si="1"/>
        <v/>
      </c>
    </row>
    <row r="35" spans="2:10" ht="17.100000000000001" customHeight="1">
      <c r="B35" s="17"/>
      <c r="C35" s="12"/>
      <c r="D35" s="12"/>
      <c r="E35" s="9"/>
      <c r="F35" s="12" t="s">
        <v>93</v>
      </c>
      <c r="G35" s="849">
        <v>9</v>
      </c>
      <c r="H35" s="855">
        <v>9</v>
      </c>
      <c r="I35" s="477">
        <v>9</v>
      </c>
      <c r="J35" s="132"/>
    </row>
    <row r="36" spans="2:10" s="1" customFormat="1" ht="17.100000000000001" customHeight="1">
      <c r="B36" s="17"/>
      <c r="C36" s="12"/>
      <c r="D36" s="12"/>
      <c r="E36" s="9"/>
      <c r="F36" s="12" t="s">
        <v>113</v>
      </c>
      <c r="G36" s="20">
        <f>G7+G12+G15+G27+G31</f>
        <v>4395890</v>
      </c>
      <c r="H36" s="20">
        <f>H7+H12+H15+H27+H31</f>
        <v>4395890</v>
      </c>
      <c r="I36" s="20">
        <f t="shared" ref="I36" si="6">I7+I12+I15+I27+I31</f>
        <v>4390259</v>
      </c>
      <c r="J36" s="161">
        <f t="shared" si="1"/>
        <v>99.871903073097826</v>
      </c>
    </row>
    <row r="37" spans="2:10" s="1" customFormat="1" ht="17.100000000000001" customHeight="1">
      <c r="B37" s="17"/>
      <c r="C37" s="12"/>
      <c r="D37" s="12"/>
      <c r="E37" s="9"/>
      <c r="F37" s="12" t="s">
        <v>94</v>
      </c>
      <c r="G37" s="20">
        <f>G36</f>
        <v>4395890</v>
      </c>
      <c r="H37" s="20">
        <f>H36</f>
        <v>4395890</v>
      </c>
      <c r="I37" s="20">
        <f t="shared" ref="I37" si="7">I36</f>
        <v>4390259</v>
      </c>
      <c r="J37" s="161">
        <f t="shared" si="1"/>
        <v>99.871903073097826</v>
      </c>
    </row>
    <row r="38" spans="2:10" s="1" customFormat="1" ht="17.100000000000001" customHeight="1">
      <c r="B38" s="17"/>
      <c r="C38" s="12"/>
      <c r="D38" s="12"/>
      <c r="E38" s="9"/>
      <c r="F38" s="12" t="s">
        <v>95</v>
      </c>
      <c r="G38" s="20">
        <f>G37</f>
        <v>4395890</v>
      </c>
      <c r="H38" s="20">
        <f>H37</f>
        <v>4395890</v>
      </c>
      <c r="I38" s="20">
        <f t="shared" ref="I38" si="8">I37</f>
        <v>4390259</v>
      </c>
      <c r="J38" s="161">
        <f t="shared" si="1"/>
        <v>99.871903073097826</v>
      </c>
    </row>
    <row r="39" spans="2:10" s="1" customFormat="1" ht="17.100000000000001" customHeight="1" thickBot="1">
      <c r="B39" s="21"/>
      <c r="C39" s="22"/>
      <c r="D39" s="22"/>
      <c r="E39" s="23"/>
      <c r="F39" s="22"/>
      <c r="G39" s="22"/>
      <c r="H39" s="22"/>
      <c r="I39" s="22"/>
      <c r="J39" s="135" t="str">
        <f t="shared" si="1"/>
        <v/>
      </c>
    </row>
    <row r="40" spans="2:10" ht="17.100000000000001" customHeight="1">
      <c r="J40" s="121" t="str">
        <f t="shared" si="1"/>
        <v/>
      </c>
    </row>
    <row r="41" spans="2:10" ht="17.100000000000001" customHeight="1">
      <c r="J41" s="121" t="str">
        <f t="shared" si="1"/>
        <v/>
      </c>
    </row>
    <row r="42" spans="2:10" ht="17.100000000000001" customHeight="1">
      <c r="B42" s="69"/>
      <c r="J42" s="121" t="str">
        <f t="shared" si="1"/>
        <v/>
      </c>
    </row>
    <row r="43" spans="2:10" ht="17.100000000000001" customHeight="1">
      <c r="B43" s="69"/>
      <c r="J43" s="121" t="str">
        <f t="shared" si="1"/>
        <v/>
      </c>
    </row>
    <row r="44" spans="2:10" ht="17.100000000000001" customHeight="1">
      <c r="B44" s="69"/>
      <c r="J44" s="121" t="str">
        <f t="shared" si="1"/>
        <v/>
      </c>
    </row>
    <row r="45" spans="2:10" ht="17.100000000000001" customHeight="1">
      <c r="B45" s="69"/>
      <c r="J45" s="121" t="str">
        <f t="shared" si="1"/>
        <v/>
      </c>
    </row>
    <row r="46" spans="2:10" ht="17.100000000000001" customHeight="1">
      <c r="B46" s="69"/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I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B2:L59"/>
  <sheetViews>
    <sheetView topLeftCell="A29" zoomScaleNormal="100" zoomScaleSheetLayoutView="100" workbookViewId="0">
      <selection activeCell="I38" sqref="I38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6384" width="9.140625" style="13"/>
  </cols>
  <sheetData>
    <row r="2" spans="2:12" ht="15" customHeight="1">
      <c r="B2" s="1241" t="s">
        <v>178</v>
      </c>
      <c r="C2" s="1241"/>
      <c r="D2" s="1241"/>
      <c r="E2" s="1241"/>
      <c r="F2" s="1241"/>
      <c r="G2" s="1241"/>
      <c r="H2" s="361"/>
      <c r="I2" s="361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139</v>
      </c>
      <c r="C6" s="11" t="s">
        <v>81</v>
      </c>
      <c r="D6" s="11" t="s">
        <v>82</v>
      </c>
      <c r="E6" s="9"/>
      <c r="F6" s="9"/>
      <c r="G6" s="137"/>
      <c r="H6" s="137"/>
      <c r="I6" s="137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863">
        <f>SUM(G8:G10)</f>
        <v>236350</v>
      </c>
      <c r="H7" s="1151">
        <f t="shared" ref="H7:I7" si="0">SUM(H8:H10)</f>
        <v>236350</v>
      </c>
      <c r="I7" s="1151">
        <f t="shared" si="0"/>
        <v>234157</v>
      </c>
      <c r="J7" s="131">
        <f>IF(H7=0,"",I7/H7*100)</f>
        <v>99.072138777237157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864">
        <v>194020</v>
      </c>
      <c r="H8" s="869">
        <v>194020</v>
      </c>
      <c r="I8" s="484">
        <v>193045</v>
      </c>
      <c r="J8" s="132">
        <f t="shared" ref="J8:J58" si="1">IF(H8=0,"",I8/H8*100)</f>
        <v>99.497474487166272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864">
        <v>42330</v>
      </c>
      <c r="H9" s="869">
        <v>42330</v>
      </c>
      <c r="I9" s="484">
        <v>41112</v>
      </c>
      <c r="J9" s="132">
        <f t="shared" si="1"/>
        <v>97.12260807937632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862">
        <v>0</v>
      </c>
      <c r="H10" s="868">
        <v>0</v>
      </c>
      <c r="I10" s="483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864"/>
      <c r="H11" s="869"/>
      <c r="I11" s="484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863">
        <f>SUM(G13)</f>
        <v>20920</v>
      </c>
      <c r="H12" s="1151">
        <f t="shared" ref="H12:I12" si="2">SUM(H13)</f>
        <v>20920</v>
      </c>
      <c r="I12" s="1151">
        <f t="shared" si="2"/>
        <v>20530</v>
      </c>
      <c r="J12" s="161">
        <f t="shared" si="1"/>
        <v>98.135755258126196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864">
        <v>20920</v>
      </c>
      <c r="H13" s="869">
        <v>20920</v>
      </c>
      <c r="I13" s="484">
        <v>20530</v>
      </c>
      <c r="J13" s="132">
        <f t="shared" si="1"/>
        <v>98.135755258126196</v>
      </c>
    </row>
    <row r="14" spans="2:12" ht="17.100000000000001" customHeight="1">
      <c r="B14" s="14"/>
      <c r="C14" s="15"/>
      <c r="D14" s="15"/>
      <c r="E14" s="16"/>
      <c r="F14" s="15"/>
      <c r="G14" s="858"/>
      <c r="H14" s="865"/>
      <c r="I14" s="480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859">
        <f>SUM(G16:G26)</f>
        <v>216600</v>
      </c>
      <c r="H15" s="1148">
        <f t="shared" ref="H15:I15" si="3">SUM(H16:H26)</f>
        <v>216600</v>
      </c>
      <c r="I15" s="1148">
        <f t="shared" si="3"/>
        <v>211396</v>
      </c>
      <c r="J15" s="161">
        <f t="shared" si="1"/>
        <v>97.597414589104332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858">
        <v>1800</v>
      </c>
      <c r="H16" s="865">
        <v>1800</v>
      </c>
      <c r="I16" s="480">
        <v>873</v>
      </c>
      <c r="J16" s="132">
        <f t="shared" si="1"/>
        <v>48.5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858">
        <v>0</v>
      </c>
      <c r="H17" s="865">
        <v>0</v>
      </c>
      <c r="I17" s="480">
        <v>0</v>
      </c>
      <c r="J17" s="132" t="str">
        <f t="shared" si="1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205</v>
      </c>
      <c r="G18" s="858">
        <v>6800</v>
      </c>
      <c r="H18" s="865">
        <v>6800</v>
      </c>
      <c r="I18" s="480">
        <v>6595</v>
      </c>
      <c r="J18" s="132">
        <f t="shared" si="1"/>
        <v>96.985294117647058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858">
        <v>0</v>
      </c>
      <c r="H19" s="865">
        <v>0</v>
      </c>
      <c r="I19" s="480">
        <v>0</v>
      </c>
      <c r="J19" s="132" t="str">
        <f t="shared" si="1"/>
        <v/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861">
        <v>0</v>
      </c>
      <c r="H20" s="867">
        <v>0</v>
      </c>
      <c r="I20" s="482">
        <v>0</v>
      </c>
      <c r="J20" s="132" t="str">
        <f t="shared" si="1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206</v>
      </c>
      <c r="G21" s="861">
        <v>0</v>
      </c>
      <c r="H21" s="867">
        <v>0</v>
      </c>
      <c r="I21" s="482">
        <v>0</v>
      </c>
      <c r="J21" s="132" t="str">
        <f t="shared" si="1"/>
        <v/>
      </c>
    </row>
    <row r="22" spans="2:11" ht="17.100000000000001" customHeight="1">
      <c r="B22" s="14"/>
      <c r="C22" s="15"/>
      <c r="D22" s="15"/>
      <c r="E22" s="55">
        <v>613700</v>
      </c>
      <c r="F22" s="15" t="s">
        <v>87</v>
      </c>
      <c r="G22" s="861">
        <v>1000</v>
      </c>
      <c r="H22" s="867">
        <v>1300</v>
      </c>
      <c r="I22" s="482">
        <v>1208</v>
      </c>
      <c r="J22" s="132">
        <f t="shared" si="1"/>
        <v>92.92307692307692</v>
      </c>
    </row>
    <row r="23" spans="2:11" ht="17.100000000000001" customHeight="1">
      <c r="B23" s="14"/>
      <c r="C23" s="15"/>
      <c r="D23" s="30"/>
      <c r="E23" s="16">
        <v>613700</v>
      </c>
      <c r="F23" s="54" t="s">
        <v>88</v>
      </c>
      <c r="G23" s="861">
        <v>197000</v>
      </c>
      <c r="H23" s="867">
        <v>194400</v>
      </c>
      <c r="I23" s="482">
        <v>190500</v>
      </c>
      <c r="J23" s="132">
        <f t="shared" si="1"/>
        <v>97.993827160493822</v>
      </c>
    </row>
    <row r="24" spans="2:11" ht="17.100000000000001" customHeight="1">
      <c r="B24" s="14"/>
      <c r="C24" s="15"/>
      <c r="D24" s="15"/>
      <c r="E24" s="52">
        <v>613800</v>
      </c>
      <c r="F24" s="15" t="s">
        <v>166</v>
      </c>
      <c r="G24" s="861">
        <v>0</v>
      </c>
      <c r="H24" s="867">
        <v>0</v>
      </c>
      <c r="I24" s="482">
        <v>0</v>
      </c>
      <c r="J24" s="132" t="str">
        <f t="shared" si="1"/>
        <v/>
      </c>
    </row>
    <row r="25" spans="2:11" ht="17.100000000000001" customHeight="1">
      <c r="B25" s="14"/>
      <c r="C25" s="15"/>
      <c r="D25" s="15"/>
      <c r="E25" s="16">
        <v>613900</v>
      </c>
      <c r="F25" s="15" t="s">
        <v>167</v>
      </c>
      <c r="G25" s="861">
        <v>10000</v>
      </c>
      <c r="H25" s="867">
        <v>12300</v>
      </c>
      <c r="I25" s="482">
        <v>12220</v>
      </c>
      <c r="J25" s="132">
        <f t="shared" si="1"/>
        <v>99.349593495934968</v>
      </c>
      <c r="K25" s="93"/>
    </row>
    <row r="26" spans="2:11" ht="17.100000000000001" customHeight="1">
      <c r="B26" s="14"/>
      <c r="C26" s="15"/>
      <c r="D26" s="15"/>
      <c r="E26" s="16">
        <v>613900</v>
      </c>
      <c r="F26" s="293" t="s">
        <v>581</v>
      </c>
      <c r="G26" s="861">
        <v>0</v>
      </c>
      <c r="H26" s="867">
        <v>0</v>
      </c>
      <c r="I26" s="482">
        <v>0</v>
      </c>
      <c r="J26" s="132" t="str">
        <f t="shared" si="1"/>
        <v/>
      </c>
    </row>
    <row r="27" spans="2:11" ht="17.100000000000001" customHeight="1">
      <c r="B27" s="14"/>
      <c r="C27" s="15"/>
      <c r="D27" s="15"/>
      <c r="E27" s="16"/>
      <c r="F27" s="15"/>
      <c r="G27" s="861"/>
      <c r="H27" s="867"/>
      <c r="I27" s="482"/>
      <c r="J27" s="132" t="str">
        <f t="shared" si="1"/>
        <v/>
      </c>
    </row>
    <row r="28" spans="2:11" s="1" customFormat="1" ht="17.100000000000001" customHeight="1">
      <c r="B28" s="17"/>
      <c r="C28" s="12"/>
      <c r="D28" s="12"/>
      <c r="E28" s="9">
        <v>614000</v>
      </c>
      <c r="F28" s="12" t="s">
        <v>207</v>
      </c>
      <c r="G28" s="860">
        <f>SUM(G29:G30)</f>
        <v>180000</v>
      </c>
      <c r="H28" s="1151">
        <f t="shared" ref="H28:I28" si="4">SUM(H29:H30)</f>
        <v>180000</v>
      </c>
      <c r="I28" s="1151">
        <f t="shared" si="4"/>
        <v>176114</v>
      </c>
      <c r="J28" s="161">
        <f t="shared" si="1"/>
        <v>97.841111111111118</v>
      </c>
    </row>
    <row r="29" spans="2:11" ht="17.100000000000001" customHeight="1">
      <c r="B29" s="14"/>
      <c r="C29" s="15"/>
      <c r="D29" s="30"/>
      <c r="E29" s="52">
        <v>614100</v>
      </c>
      <c r="F29" s="60" t="s">
        <v>176</v>
      </c>
      <c r="G29" s="861">
        <v>180000</v>
      </c>
      <c r="H29" s="867">
        <v>180000</v>
      </c>
      <c r="I29" s="482">
        <v>176114</v>
      </c>
      <c r="J29" s="132">
        <f t="shared" si="1"/>
        <v>97.841111111111118</v>
      </c>
    </row>
    <row r="30" spans="2:11" ht="17.100000000000001" customHeight="1">
      <c r="B30" s="14"/>
      <c r="C30" s="15"/>
      <c r="D30" s="15"/>
      <c r="E30" s="16">
        <v>614100</v>
      </c>
      <c r="F30" s="26" t="s">
        <v>220</v>
      </c>
      <c r="G30" s="861">
        <v>0</v>
      </c>
      <c r="H30" s="867">
        <v>0</v>
      </c>
      <c r="I30" s="482">
        <v>0</v>
      </c>
      <c r="J30" s="132" t="str">
        <f t="shared" si="1"/>
        <v/>
      </c>
    </row>
    <row r="31" spans="2:11" ht="17.100000000000001" customHeight="1">
      <c r="B31" s="14"/>
      <c r="C31" s="15"/>
      <c r="D31" s="15"/>
      <c r="E31" s="16"/>
      <c r="F31" s="15"/>
      <c r="G31" s="861"/>
      <c r="H31" s="867"/>
      <c r="I31" s="482"/>
      <c r="J31" s="132" t="str">
        <f t="shared" si="1"/>
        <v/>
      </c>
    </row>
    <row r="32" spans="2:11" s="1" customFormat="1" ht="17.100000000000001" customHeight="1">
      <c r="B32" s="17"/>
      <c r="C32" s="12"/>
      <c r="D32" s="12"/>
      <c r="E32" s="9">
        <v>821000</v>
      </c>
      <c r="F32" s="12" t="s">
        <v>90</v>
      </c>
      <c r="G32" s="860">
        <f>SUM(G33:G35)</f>
        <v>1109000</v>
      </c>
      <c r="H32" s="1151">
        <f t="shared" ref="H32:I32" si="5">SUM(H33:H35)</f>
        <v>1109000</v>
      </c>
      <c r="I32" s="1151">
        <f t="shared" si="5"/>
        <v>1105089</v>
      </c>
      <c r="J32" s="161">
        <f t="shared" si="1"/>
        <v>99.647339945897201</v>
      </c>
    </row>
    <row r="33" spans="2:12" ht="17.100000000000001" customHeight="1">
      <c r="B33" s="14"/>
      <c r="C33" s="15"/>
      <c r="D33" s="15"/>
      <c r="E33" s="16">
        <v>821200</v>
      </c>
      <c r="F33" s="15" t="s">
        <v>91</v>
      </c>
      <c r="G33" s="861">
        <v>0</v>
      </c>
      <c r="H33" s="867">
        <v>0</v>
      </c>
      <c r="I33" s="482">
        <v>0</v>
      </c>
      <c r="J33" s="132" t="str">
        <f t="shared" si="1"/>
        <v/>
      </c>
    </row>
    <row r="34" spans="2:12" ht="17.100000000000001" customHeight="1">
      <c r="B34" s="14"/>
      <c r="C34" s="15"/>
      <c r="D34" s="15"/>
      <c r="E34" s="16">
        <v>821300</v>
      </c>
      <c r="F34" s="15" t="s">
        <v>92</v>
      </c>
      <c r="G34" s="861">
        <v>2000</v>
      </c>
      <c r="H34" s="867">
        <v>2000</v>
      </c>
      <c r="I34" s="482">
        <v>1993</v>
      </c>
      <c r="J34" s="132">
        <f t="shared" si="1"/>
        <v>99.65</v>
      </c>
    </row>
    <row r="35" spans="2:12" ht="17.100000000000001" customHeight="1">
      <c r="B35" s="14"/>
      <c r="C35" s="15"/>
      <c r="D35" s="15"/>
      <c r="E35" s="104">
        <v>821600</v>
      </c>
      <c r="F35" s="95" t="s">
        <v>104</v>
      </c>
      <c r="G35" s="861">
        <v>1107000</v>
      </c>
      <c r="H35" s="867">
        <v>1107000</v>
      </c>
      <c r="I35" s="482">
        <v>1103096</v>
      </c>
      <c r="J35" s="132">
        <f t="shared" si="1"/>
        <v>99.647335140018072</v>
      </c>
      <c r="L35" s="78"/>
    </row>
    <row r="36" spans="2:12" ht="17.100000000000001" customHeight="1">
      <c r="B36" s="14"/>
      <c r="C36" s="15"/>
      <c r="D36" s="15"/>
      <c r="E36" s="16"/>
      <c r="F36" s="15"/>
      <c r="G36" s="860"/>
      <c r="H36" s="866"/>
      <c r="I36" s="481"/>
      <c r="J36" s="132" t="str">
        <f t="shared" si="1"/>
        <v/>
      </c>
    </row>
    <row r="37" spans="2:12" s="1" customFormat="1" ht="17.100000000000001" customHeight="1">
      <c r="B37" s="17"/>
      <c r="C37" s="12"/>
      <c r="D37" s="12"/>
      <c r="E37" s="9"/>
      <c r="F37" s="12" t="s">
        <v>93</v>
      </c>
      <c r="G37" s="860">
        <v>9</v>
      </c>
      <c r="H37" s="866">
        <v>9</v>
      </c>
      <c r="I37" s="481">
        <v>9</v>
      </c>
      <c r="J37" s="132"/>
    </row>
    <row r="38" spans="2:12" s="1" customFormat="1" ht="17.100000000000001" customHeight="1">
      <c r="B38" s="17"/>
      <c r="C38" s="12"/>
      <c r="D38" s="12"/>
      <c r="E38" s="9"/>
      <c r="F38" s="12" t="s">
        <v>113</v>
      </c>
      <c r="G38" s="20">
        <f>G7+G12+G15+G28+G32</f>
        <v>1762870</v>
      </c>
      <c r="H38" s="20">
        <f>H7+H12+H15+H28+H32</f>
        <v>1762870</v>
      </c>
      <c r="I38" s="20">
        <f t="shared" ref="I38" si="6">I7+I12+I15+I28+I32</f>
        <v>1747286</v>
      </c>
      <c r="J38" s="161">
        <f t="shared" si="1"/>
        <v>99.115986998474085</v>
      </c>
    </row>
    <row r="39" spans="2:12" s="1" customFormat="1" ht="17.100000000000001" customHeight="1">
      <c r="B39" s="17"/>
      <c r="C39" s="12"/>
      <c r="D39" s="12"/>
      <c r="E39" s="9"/>
      <c r="F39" s="12" t="s">
        <v>94</v>
      </c>
      <c r="G39" s="20">
        <f>G38</f>
        <v>1762870</v>
      </c>
      <c r="H39" s="20">
        <f>H38</f>
        <v>1762870</v>
      </c>
      <c r="I39" s="20">
        <f t="shared" ref="I39" si="7">I38</f>
        <v>1747286</v>
      </c>
      <c r="J39" s="161">
        <f t="shared" si="1"/>
        <v>99.115986998474085</v>
      </c>
    </row>
    <row r="40" spans="2:12" s="1" customFormat="1" ht="17.100000000000001" customHeight="1">
      <c r="B40" s="17"/>
      <c r="C40" s="12"/>
      <c r="D40" s="12"/>
      <c r="E40" s="9"/>
      <c r="F40" s="12" t="s">
        <v>95</v>
      </c>
      <c r="G40" s="20">
        <f>G39</f>
        <v>1762870</v>
      </c>
      <c r="H40" s="20">
        <f>H39</f>
        <v>1762870</v>
      </c>
      <c r="I40" s="20">
        <f t="shared" ref="I40" si="8">I39</f>
        <v>1747286</v>
      </c>
      <c r="J40" s="161">
        <f t="shared" si="1"/>
        <v>99.115986998474085</v>
      </c>
    </row>
    <row r="41" spans="2:12" ht="17.100000000000001" customHeight="1" thickBot="1">
      <c r="B41" s="21"/>
      <c r="C41" s="22"/>
      <c r="D41" s="22"/>
      <c r="E41" s="23"/>
      <c r="F41" s="22"/>
      <c r="G41" s="41"/>
      <c r="H41" s="41"/>
      <c r="I41" s="41"/>
      <c r="J41" s="135" t="str">
        <f t="shared" si="1"/>
        <v/>
      </c>
    </row>
    <row r="42" spans="2:12" ht="17.100000000000001" customHeight="1">
      <c r="J42" s="121" t="str">
        <f t="shared" si="1"/>
        <v/>
      </c>
    </row>
    <row r="43" spans="2:12" ht="17.100000000000001" customHeight="1">
      <c r="B43" s="69"/>
      <c r="J43" s="121" t="str">
        <f t="shared" si="1"/>
        <v/>
      </c>
    </row>
    <row r="44" spans="2:12" ht="17.100000000000001" customHeight="1">
      <c r="B44" s="69"/>
      <c r="J44" s="121" t="str">
        <f t="shared" si="1"/>
        <v/>
      </c>
    </row>
    <row r="45" spans="2:12" ht="17.100000000000001" customHeight="1">
      <c r="B45" s="69"/>
      <c r="J45" s="121" t="str">
        <f t="shared" si="1"/>
        <v/>
      </c>
    </row>
    <row r="46" spans="2:12" ht="17.100000000000001" customHeight="1">
      <c r="J46" s="121" t="str">
        <f t="shared" si="1"/>
        <v/>
      </c>
    </row>
    <row r="47" spans="2:12" ht="17.100000000000001" customHeight="1">
      <c r="J47" s="121" t="str">
        <f t="shared" si="1"/>
        <v/>
      </c>
    </row>
    <row r="48" spans="2:12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B2:L59"/>
  <sheetViews>
    <sheetView topLeftCell="A23" zoomScaleNormal="100" zoomScaleSheetLayoutView="100" workbookViewId="0">
      <selection activeCell="I38" sqref="I38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6384" width="9.140625" style="13"/>
  </cols>
  <sheetData>
    <row r="2" spans="2:12" ht="15" customHeight="1">
      <c r="B2" s="1241" t="s">
        <v>140</v>
      </c>
      <c r="C2" s="1241"/>
      <c r="D2" s="1241"/>
      <c r="E2" s="1241"/>
      <c r="F2" s="1241"/>
      <c r="G2" s="1241"/>
      <c r="H2" s="1241"/>
      <c r="I2" s="1241"/>
      <c r="J2" s="126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141</v>
      </c>
      <c r="C6" s="11" t="s">
        <v>81</v>
      </c>
      <c r="D6" s="11" t="s">
        <v>82</v>
      </c>
      <c r="E6" s="9"/>
      <c r="F6" s="9"/>
      <c r="G6" s="9"/>
      <c r="H6" s="9"/>
      <c r="I6" s="9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877">
        <f>SUM(G8:G10)</f>
        <v>553910</v>
      </c>
      <c r="H7" s="1151">
        <f t="shared" ref="H7:I7" si="0">SUM(H8:H10)</f>
        <v>553910</v>
      </c>
      <c r="I7" s="1151">
        <f t="shared" si="0"/>
        <v>549111</v>
      </c>
      <c r="J7" s="131">
        <f>IF(H7=0,"",I7/H7*100)</f>
        <v>99.133613763968881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876">
        <v>458100</v>
      </c>
      <c r="H8" s="884">
        <v>458100</v>
      </c>
      <c r="I8" s="490">
        <v>456634</v>
      </c>
      <c r="J8" s="132">
        <f t="shared" ref="J8:J58" si="1">IF(H8=0,"",I8/H8*100)</f>
        <v>99.679982536564069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878">
        <v>95810</v>
      </c>
      <c r="H9" s="885">
        <v>95810</v>
      </c>
      <c r="I9" s="491">
        <v>92477</v>
      </c>
      <c r="J9" s="132">
        <f t="shared" si="1"/>
        <v>96.521239954075781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876">
        <v>0</v>
      </c>
      <c r="H10" s="884">
        <v>0</v>
      </c>
      <c r="I10" s="490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876"/>
      <c r="H11" s="884"/>
      <c r="I11" s="490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877">
        <f>SUM(G13)</f>
        <v>49130</v>
      </c>
      <c r="H12" s="1151">
        <f t="shared" ref="H12:I12" si="2">SUM(H13)</f>
        <v>49130</v>
      </c>
      <c r="I12" s="1151">
        <f t="shared" si="2"/>
        <v>48650</v>
      </c>
      <c r="J12" s="161">
        <f t="shared" si="1"/>
        <v>99.023000203541628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876">
        <v>49130</v>
      </c>
      <c r="H13" s="884">
        <v>49130</v>
      </c>
      <c r="I13" s="490">
        <v>48650</v>
      </c>
      <c r="J13" s="132">
        <f t="shared" si="1"/>
        <v>99.023000203541628</v>
      </c>
    </row>
    <row r="14" spans="2:12" ht="17.100000000000001" customHeight="1">
      <c r="B14" s="14"/>
      <c r="C14" s="15"/>
      <c r="D14" s="15"/>
      <c r="E14" s="16"/>
      <c r="F14" s="15"/>
      <c r="G14" s="871"/>
      <c r="H14" s="880"/>
      <c r="I14" s="486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872">
        <f>SUM(G16:G25)</f>
        <v>94820</v>
      </c>
      <c r="H15" s="1148">
        <f t="shared" ref="H15:I15" si="3">SUM(H16:H25)</f>
        <v>94820</v>
      </c>
      <c r="I15" s="1148">
        <f t="shared" si="3"/>
        <v>94556</v>
      </c>
      <c r="J15" s="161">
        <f t="shared" si="1"/>
        <v>99.721577726218101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873">
        <v>11700</v>
      </c>
      <c r="H16" s="881">
        <v>11540</v>
      </c>
      <c r="I16" s="487">
        <v>11532</v>
      </c>
      <c r="J16" s="132">
        <f t="shared" si="1"/>
        <v>99.930675909878687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873">
        <v>0</v>
      </c>
      <c r="H17" s="881">
        <v>0</v>
      </c>
      <c r="I17" s="487">
        <v>0</v>
      </c>
      <c r="J17" s="132" t="str">
        <f t="shared" si="1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205</v>
      </c>
      <c r="G18" s="873">
        <v>5800</v>
      </c>
      <c r="H18" s="881">
        <v>5730</v>
      </c>
      <c r="I18" s="487">
        <v>5722</v>
      </c>
      <c r="J18" s="132">
        <f t="shared" si="1"/>
        <v>99.860383944153568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873">
        <v>1200</v>
      </c>
      <c r="H19" s="881">
        <v>1050</v>
      </c>
      <c r="I19" s="487">
        <v>1042</v>
      </c>
      <c r="J19" s="132">
        <f t="shared" si="1"/>
        <v>99.238095238095241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873">
        <v>410</v>
      </c>
      <c r="H20" s="881">
        <v>370</v>
      </c>
      <c r="I20" s="487">
        <v>362</v>
      </c>
      <c r="J20" s="132">
        <f t="shared" si="1"/>
        <v>97.837837837837839</v>
      </c>
    </row>
    <row r="21" spans="2:11" ht="17.100000000000001" customHeight="1">
      <c r="B21" s="14"/>
      <c r="C21" s="15"/>
      <c r="D21" s="15"/>
      <c r="E21" s="16">
        <v>613600</v>
      </c>
      <c r="F21" s="26" t="s">
        <v>206</v>
      </c>
      <c r="G21" s="873">
        <v>5500</v>
      </c>
      <c r="H21" s="881">
        <v>4590</v>
      </c>
      <c r="I21" s="487">
        <v>4587</v>
      </c>
      <c r="J21" s="132">
        <f t="shared" si="1"/>
        <v>99.93464052287581</v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873">
        <v>5500</v>
      </c>
      <c r="H22" s="881">
        <v>8260</v>
      </c>
      <c r="I22" s="487">
        <v>8194</v>
      </c>
      <c r="J22" s="132">
        <f t="shared" si="1"/>
        <v>99.200968523002416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873">
        <v>710</v>
      </c>
      <c r="H23" s="881">
        <v>380</v>
      </c>
      <c r="I23" s="487">
        <v>379</v>
      </c>
      <c r="J23" s="132">
        <f t="shared" si="1"/>
        <v>99.73684210526315</v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873">
        <v>64000</v>
      </c>
      <c r="H24" s="881">
        <v>62900</v>
      </c>
      <c r="I24" s="487">
        <v>62738</v>
      </c>
      <c r="J24" s="132">
        <f t="shared" si="1"/>
        <v>99.742448330683615</v>
      </c>
      <c r="K24" s="93"/>
    </row>
    <row r="25" spans="2:11" ht="17.100000000000001" customHeight="1">
      <c r="B25" s="14"/>
      <c r="C25" s="15"/>
      <c r="D25" s="15"/>
      <c r="E25" s="16">
        <v>613900</v>
      </c>
      <c r="F25" s="293" t="s">
        <v>581</v>
      </c>
      <c r="G25" s="873">
        <v>0</v>
      </c>
      <c r="H25" s="881">
        <v>0</v>
      </c>
      <c r="I25" s="487">
        <v>0</v>
      </c>
      <c r="J25" s="132" t="str">
        <f t="shared" si="1"/>
        <v/>
      </c>
    </row>
    <row r="26" spans="2:11" ht="17.100000000000001" customHeight="1">
      <c r="B26" s="14"/>
      <c r="C26" s="15"/>
      <c r="D26" s="15"/>
      <c r="E26" s="16"/>
      <c r="F26" s="15"/>
      <c r="G26" s="874"/>
      <c r="H26" s="882"/>
      <c r="I26" s="488"/>
      <c r="J26" s="132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614000</v>
      </c>
      <c r="F27" s="12" t="s">
        <v>207</v>
      </c>
      <c r="G27" s="874">
        <f>SUM(G28:G31)</f>
        <v>2300000</v>
      </c>
      <c r="H27" s="1151">
        <f t="shared" ref="H27:I27" si="4">SUM(H28:H31)</f>
        <v>2300000</v>
      </c>
      <c r="I27" s="1151">
        <f t="shared" si="4"/>
        <v>2112391</v>
      </c>
      <c r="J27" s="161">
        <f t="shared" si="1"/>
        <v>91.843086956521731</v>
      </c>
    </row>
    <row r="28" spans="2:11" s="1" customFormat="1" ht="17.100000000000001" customHeight="1">
      <c r="B28" s="17"/>
      <c r="C28" s="12"/>
      <c r="D28" s="31"/>
      <c r="E28" s="48">
        <v>614100</v>
      </c>
      <c r="F28" s="18" t="s">
        <v>161</v>
      </c>
      <c r="G28" s="875">
        <v>150000</v>
      </c>
      <c r="H28" s="883">
        <v>150000</v>
      </c>
      <c r="I28" s="489">
        <v>149928</v>
      </c>
      <c r="J28" s="132">
        <f t="shared" si="1"/>
        <v>99.951999999999998</v>
      </c>
    </row>
    <row r="29" spans="2:11" ht="17.100000000000001" customHeight="1">
      <c r="B29" s="14"/>
      <c r="C29" s="15"/>
      <c r="D29" s="15"/>
      <c r="E29" s="16">
        <v>614500</v>
      </c>
      <c r="F29" s="29" t="s">
        <v>421</v>
      </c>
      <c r="G29" s="875">
        <v>1250000</v>
      </c>
      <c r="H29" s="883">
        <v>1250000</v>
      </c>
      <c r="I29" s="489">
        <v>1246232</v>
      </c>
      <c r="J29" s="132">
        <f t="shared" si="1"/>
        <v>99.698560000000001</v>
      </c>
    </row>
    <row r="30" spans="2:11" ht="17.100000000000001" customHeight="1">
      <c r="B30" s="14"/>
      <c r="C30" s="15"/>
      <c r="D30" s="15"/>
      <c r="E30" s="16">
        <v>614500</v>
      </c>
      <c r="F30" s="29" t="s">
        <v>422</v>
      </c>
      <c r="G30" s="875">
        <v>500000</v>
      </c>
      <c r="H30" s="883">
        <v>500000</v>
      </c>
      <c r="I30" s="489">
        <v>499206</v>
      </c>
      <c r="J30" s="132">
        <f t="shared" si="1"/>
        <v>99.841200000000001</v>
      </c>
    </row>
    <row r="31" spans="2:11" ht="17.100000000000001" customHeight="1">
      <c r="B31" s="14"/>
      <c r="C31" s="15"/>
      <c r="D31" s="15"/>
      <c r="E31" s="48">
        <v>614500</v>
      </c>
      <c r="F31" s="29" t="s">
        <v>423</v>
      </c>
      <c r="G31" s="875">
        <v>400000</v>
      </c>
      <c r="H31" s="883">
        <v>400000</v>
      </c>
      <c r="I31" s="489">
        <v>217025</v>
      </c>
      <c r="J31" s="132">
        <f t="shared" si="1"/>
        <v>54.256249999999994</v>
      </c>
    </row>
    <row r="32" spans="2:11" ht="17.100000000000001" customHeight="1">
      <c r="B32" s="14"/>
      <c r="C32" s="15"/>
      <c r="D32" s="15"/>
      <c r="E32" s="16"/>
      <c r="F32" s="26"/>
      <c r="G32" s="873"/>
      <c r="H32" s="881"/>
      <c r="I32" s="487"/>
      <c r="J32" s="132" t="str">
        <f t="shared" si="1"/>
        <v/>
      </c>
    </row>
    <row r="33" spans="2:10" s="1" customFormat="1" ht="17.100000000000001" customHeight="1">
      <c r="B33" s="17"/>
      <c r="C33" s="12"/>
      <c r="D33" s="12"/>
      <c r="E33" s="9">
        <v>821000</v>
      </c>
      <c r="F33" s="12" t="s">
        <v>90</v>
      </c>
      <c r="G33" s="874">
        <f>SUM(G34:G35)</f>
        <v>8000</v>
      </c>
      <c r="H33" s="1151">
        <f t="shared" ref="H33:I33" si="5">SUM(H34:H35)</f>
        <v>8000</v>
      </c>
      <c r="I33" s="1151">
        <f t="shared" si="5"/>
        <v>7879</v>
      </c>
      <c r="J33" s="161">
        <f t="shared" si="1"/>
        <v>98.487499999999997</v>
      </c>
    </row>
    <row r="34" spans="2:10" ht="17.100000000000001" customHeight="1">
      <c r="B34" s="14"/>
      <c r="C34" s="15"/>
      <c r="D34" s="15"/>
      <c r="E34" s="16">
        <v>821200</v>
      </c>
      <c r="F34" s="15" t="s">
        <v>91</v>
      </c>
      <c r="G34" s="873">
        <v>0</v>
      </c>
      <c r="H34" s="881">
        <v>0</v>
      </c>
      <c r="I34" s="487">
        <v>0</v>
      </c>
      <c r="J34" s="132" t="str">
        <f t="shared" si="1"/>
        <v/>
      </c>
    </row>
    <row r="35" spans="2:10" ht="17.100000000000001" customHeight="1">
      <c r="B35" s="14"/>
      <c r="C35" s="15"/>
      <c r="D35" s="15"/>
      <c r="E35" s="16">
        <v>821300</v>
      </c>
      <c r="F35" s="15" t="s">
        <v>92</v>
      </c>
      <c r="G35" s="873">
        <v>8000</v>
      </c>
      <c r="H35" s="881">
        <v>8000</v>
      </c>
      <c r="I35" s="487">
        <v>7879</v>
      </c>
      <c r="J35" s="132">
        <f t="shared" si="1"/>
        <v>98.487499999999997</v>
      </c>
    </row>
    <row r="36" spans="2:10" ht="17.100000000000001" customHeight="1">
      <c r="B36" s="14"/>
      <c r="C36" s="15"/>
      <c r="D36" s="15"/>
      <c r="E36" s="16"/>
      <c r="F36" s="26"/>
      <c r="G36" s="873"/>
      <c r="H36" s="881"/>
      <c r="I36" s="487"/>
      <c r="J36" s="132" t="str">
        <f t="shared" si="1"/>
        <v/>
      </c>
    </row>
    <row r="37" spans="2:10" s="1" customFormat="1" ht="17.100000000000001" customHeight="1">
      <c r="B37" s="17"/>
      <c r="C37" s="12"/>
      <c r="D37" s="12"/>
      <c r="E37" s="9"/>
      <c r="F37" s="12" t="s">
        <v>93</v>
      </c>
      <c r="G37" s="870">
        <v>23</v>
      </c>
      <c r="H37" s="879">
        <v>23</v>
      </c>
      <c r="I37" s="485">
        <v>23</v>
      </c>
      <c r="J37" s="132"/>
    </row>
    <row r="38" spans="2:10" s="1" customFormat="1" ht="17.100000000000001" customHeight="1">
      <c r="B38" s="17"/>
      <c r="C38" s="12"/>
      <c r="D38" s="12"/>
      <c r="E38" s="9"/>
      <c r="F38" s="12" t="s">
        <v>113</v>
      </c>
      <c r="G38" s="20">
        <f>G7+G12+G15+G27+G33</f>
        <v>3005860</v>
      </c>
      <c r="H38" s="20">
        <f>H7+H12+H15+H27+H33</f>
        <v>3005860</v>
      </c>
      <c r="I38" s="20">
        <f t="shared" ref="I38" si="6">I7+I12+I15+I27+I33</f>
        <v>2812587</v>
      </c>
      <c r="J38" s="161">
        <f t="shared" si="1"/>
        <v>93.570126353190091</v>
      </c>
    </row>
    <row r="39" spans="2:10" s="1" customFormat="1" ht="17.100000000000001" customHeight="1">
      <c r="B39" s="17"/>
      <c r="C39" s="12"/>
      <c r="D39" s="12"/>
      <c r="E39" s="9"/>
      <c r="F39" s="12" t="s">
        <v>94</v>
      </c>
      <c r="G39" s="20">
        <f>G38</f>
        <v>3005860</v>
      </c>
      <c r="H39" s="20">
        <f>H38</f>
        <v>3005860</v>
      </c>
      <c r="I39" s="20">
        <f t="shared" ref="I39" si="7">I38</f>
        <v>2812587</v>
      </c>
      <c r="J39" s="161">
        <f t="shared" si="1"/>
        <v>93.570126353190091</v>
      </c>
    </row>
    <row r="40" spans="2:10" s="1" customFormat="1" ht="17.100000000000001" customHeight="1">
      <c r="B40" s="17"/>
      <c r="C40" s="12"/>
      <c r="D40" s="12"/>
      <c r="E40" s="9"/>
      <c r="F40" s="12" t="s">
        <v>95</v>
      </c>
      <c r="G40" s="20">
        <f>G39</f>
        <v>3005860</v>
      </c>
      <c r="H40" s="20">
        <f>H39</f>
        <v>3005860</v>
      </c>
      <c r="I40" s="20">
        <f t="shared" ref="I40" si="8">I39</f>
        <v>2812587</v>
      </c>
      <c r="J40" s="161">
        <f t="shared" si="1"/>
        <v>93.570126353190091</v>
      </c>
    </row>
    <row r="41" spans="2:10" ht="17.100000000000001" customHeight="1" thickBot="1">
      <c r="B41" s="21"/>
      <c r="C41" s="22"/>
      <c r="D41" s="22"/>
      <c r="E41" s="23"/>
      <c r="F41" s="22"/>
      <c r="G41" s="41"/>
      <c r="H41" s="41"/>
      <c r="I41" s="41"/>
      <c r="J41" s="135" t="str">
        <f t="shared" si="1"/>
        <v/>
      </c>
    </row>
    <row r="42" spans="2:10" ht="17.100000000000001" customHeight="1">
      <c r="J42" s="121" t="str">
        <f t="shared" si="1"/>
        <v/>
      </c>
    </row>
    <row r="43" spans="2:10" ht="17.100000000000001" customHeight="1">
      <c r="B43" s="69"/>
      <c r="J43" s="121" t="str">
        <f t="shared" si="1"/>
        <v/>
      </c>
    </row>
    <row r="44" spans="2:10" ht="17.100000000000001" customHeight="1">
      <c r="B44" s="69"/>
      <c r="J44" s="121" t="str">
        <f t="shared" si="1"/>
        <v/>
      </c>
    </row>
    <row r="45" spans="2:10" ht="17.100000000000001" customHeight="1">
      <c r="B45" s="69"/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I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B2:M61"/>
  <sheetViews>
    <sheetView topLeftCell="A19" zoomScaleNormal="100" zoomScaleSheetLayoutView="100" workbookViewId="0">
      <selection activeCell="I20" sqref="I20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6384" width="9.140625" style="13"/>
  </cols>
  <sheetData>
    <row r="2" spans="2:12" ht="15" customHeight="1">
      <c r="B2" s="1241" t="s">
        <v>142</v>
      </c>
      <c r="C2" s="1241"/>
      <c r="D2" s="1241"/>
      <c r="E2" s="1241"/>
      <c r="F2" s="1241"/>
      <c r="G2" s="1241"/>
      <c r="H2" s="359"/>
      <c r="I2" s="359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143</v>
      </c>
      <c r="C6" s="11" t="s">
        <v>81</v>
      </c>
      <c r="D6" s="11" t="s">
        <v>82</v>
      </c>
      <c r="E6" s="9"/>
      <c r="F6" s="9"/>
      <c r="G6" s="9"/>
      <c r="H6" s="9"/>
      <c r="I6" s="9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891">
        <f>SUM(G8:G10)</f>
        <v>276200</v>
      </c>
      <c r="H7" s="898">
        <f t="shared" ref="H7:I7" si="0">SUM(H8:H10)</f>
        <v>276200</v>
      </c>
      <c r="I7" s="898">
        <f t="shared" si="0"/>
        <v>273024</v>
      </c>
      <c r="J7" s="131">
        <f>IF(H7=0,"",I7/H7*100)</f>
        <v>98.85010861694424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893">
        <v>236500</v>
      </c>
      <c r="H8" s="900">
        <v>236500</v>
      </c>
      <c r="I8" s="497">
        <v>235230</v>
      </c>
      <c r="J8" s="132">
        <f t="shared" ref="J8:J58" si="1">IF(H8=0,"",I8/H8*100)</f>
        <v>99.463002114164894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893">
        <v>39700</v>
      </c>
      <c r="H9" s="900">
        <v>39700</v>
      </c>
      <c r="I9" s="497">
        <v>37794</v>
      </c>
      <c r="J9" s="132">
        <f t="shared" si="1"/>
        <v>95.19899244332494</v>
      </c>
      <c r="L9" s="78"/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892">
        <v>0</v>
      </c>
      <c r="H10" s="899">
        <v>0</v>
      </c>
      <c r="I10" s="496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893"/>
      <c r="H11" s="900"/>
      <c r="I11" s="497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891">
        <f>SUM(G13)</f>
        <v>25200</v>
      </c>
      <c r="H12" s="898">
        <f t="shared" ref="H12:I12" si="2">SUM(H13)</f>
        <v>25200</v>
      </c>
      <c r="I12" s="898">
        <f t="shared" si="2"/>
        <v>24964</v>
      </c>
      <c r="J12" s="161">
        <f t="shared" si="1"/>
        <v>99.063492063492063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893">
        <v>25200</v>
      </c>
      <c r="H13" s="900">
        <v>25200</v>
      </c>
      <c r="I13" s="497">
        <v>24964</v>
      </c>
      <c r="J13" s="132">
        <f t="shared" si="1"/>
        <v>99.063492063492063</v>
      </c>
    </row>
    <row r="14" spans="2:12" ht="17.100000000000001" customHeight="1">
      <c r="B14" s="14"/>
      <c r="C14" s="15"/>
      <c r="D14" s="15"/>
      <c r="E14" s="16"/>
      <c r="F14" s="15"/>
      <c r="G14" s="889"/>
      <c r="H14" s="896"/>
      <c r="I14" s="494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888">
        <f>SUM(G16:G27)</f>
        <v>108400</v>
      </c>
      <c r="H15" s="1151">
        <f t="shared" ref="H15:I15" si="3">SUM(H16:H27)</f>
        <v>108400</v>
      </c>
      <c r="I15" s="1151">
        <f t="shared" si="3"/>
        <v>107990</v>
      </c>
      <c r="J15" s="161">
        <f t="shared" si="1"/>
        <v>99.62177121771218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889">
        <v>4500</v>
      </c>
      <c r="H16" s="896">
        <v>3850</v>
      </c>
      <c r="I16" s="494">
        <v>3836</v>
      </c>
      <c r="J16" s="132">
        <f t="shared" si="1"/>
        <v>99.63636363636364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889">
        <v>0</v>
      </c>
      <c r="H17" s="896">
        <v>0</v>
      </c>
      <c r="I17" s="494">
        <v>0</v>
      </c>
      <c r="J17" s="132" t="str">
        <f t="shared" si="1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205</v>
      </c>
      <c r="G18" s="889">
        <v>3700</v>
      </c>
      <c r="H18" s="896">
        <v>3500</v>
      </c>
      <c r="I18" s="494">
        <v>3460</v>
      </c>
      <c r="J18" s="132">
        <f t="shared" si="1"/>
        <v>98.857142857142861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889">
        <v>17500</v>
      </c>
      <c r="H19" s="896">
        <v>17100</v>
      </c>
      <c r="I19" s="494">
        <v>17078</v>
      </c>
      <c r="J19" s="132">
        <f t="shared" si="1"/>
        <v>99.871345029239762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889">
        <v>0</v>
      </c>
      <c r="H20" s="896">
        <v>0</v>
      </c>
      <c r="I20" s="494">
        <v>0</v>
      </c>
      <c r="J20" s="132" t="str">
        <f t="shared" si="1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206</v>
      </c>
      <c r="G21" s="889">
        <v>0</v>
      </c>
      <c r="H21" s="896">
        <v>0</v>
      </c>
      <c r="I21" s="494">
        <v>0</v>
      </c>
      <c r="J21" s="132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889">
        <v>700</v>
      </c>
      <c r="H22" s="896">
        <v>250</v>
      </c>
      <c r="I22" s="494">
        <v>245</v>
      </c>
      <c r="J22" s="132">
        <f t="shared" si="1"/>
        <v>98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889">
        <v>0</v>
      </c>
      <c r="H23" s="896">
        <v>0</v>
      </c>
      <c r="I23" s="494">
        <v>0</v>
      </c>
      <c r="J23" s="132" t="str">
        <f t="shared" si="1"/>
        <v/>
      </c>
    </row>
    <row r="24" spans="2:11" ht="17.100000000000001" customHeight="1">
      <c r="B24" s="14"/>
      <c r="C24" s="15"/>
      <c r="D24" s="15"/>
      <c r="E24" s="16">
        <v>613800</v>
      </c>
      <c r="F24" s="26" t="s">
        <v>186</v>
      </c>
      <c r="G24" s="889">
        <v>0</v>
      </c>
      <c r="H24" s="896">
        <v>0</v>
      </c>
      <c r="I24" s="494">
        <v>0</v>
      </c>
      <c r="J24" s="132" t="str">
        <f t="shared" si="1"/>
        <v/>
      </c>
    </row>
    <row r="25" spans="2:11" ht="17.100000000000001" customHeight="1">
      <c r="B25" s="14"/>
      <c r="C25" s="15"/>
      <c r="D25" s="15"/>
      <c r="E25" s="16">
        <v>613900</v>
      </c>
      <c r="F25" s="26" t="s">
        <v>167</v>
      </c>
      <c r="G25" s="889">
        <v>22000</v>
      </c>
      <c r="H25" s="896">
        <v>21800</v>
      </c>
      <c r="I25" s="494">
        <v>21490</v>
      </c>
      <c r="J25" s="132">
        <f t="shared" si="1"/>
        <v>98.577981651376149</v>
      </c>
    </row>
    <row r="26" spans="2:11" ht="17.100000000000001" customHeight="1">
      <c r="B26" s="14"/>
      <c r="C26" s="15"/>
      <c r="D26" s="15"/>
      <c r="E26" s="16">
        <v>613900</v>
      </c>
      <c r="F26" s="26" t="s">
        <v>180</v>
      </c>
      <c r="G26" s="889">
        <v>60000</v>
      </c>
      <c r="H26" s="896">
        <v>61900</v>
      </c>
      <c r="I26" s="494">
        <v>61881</v>
      </c>
      <c r="J26" s="132">
        <f t="shared" si="1"/>
        <v>99.969305331179328</v>
      </c>
    </row>
    <row r="27" spans="2:11" ht="17.100000000000001" customHeight="1">
      <c r="B27" s="14"/>
      <c r="C27" s="15"/>
      <c r="D27" s="15"/>
      <c r="E27" s="16">
        <v>613900</v>
      </c>
      <c r="F27" s="293" t="s">
        <v>581</v>
      </c>
      <c r="G27" s="889">
        <v>0</v>
      </c>
      <c r="H27" s="896">
        <v>0</v>
      </c>
      <c r="I27" s="494">
        <v>0</v>
      </c>
      <c r="J27" s="132" t="str">
        <f t="shared" si="1"/>
        <v/>
      </c>
    </row>
    <row r="28" spans="2:11" ht="17.100000000000001" customHeight="1">
      <c r="B28" s="14"/>
      <c r="C28" s="15"/>
      <c r="D28" s="15"/>
      <c r="E28" s="16"/>
      <c r="F28" s="15"/>
      <c r="G28" s="889"/>
      <c r="H28" s="896"/>
      <c r="I28" s="494"/>
      <c r="J28" s="132" t="str">
        <f t="shared" si="1"/>
        <v/>
      </c>
    </row>
    <row r="29" spans="2:11" s="1" customFormat="1" ht="17.100000000000001" customHeight="1">
      <c r="B29" s="17"/>
      <c r="C29" s="12"/>
      <c r="D29" s="12"/>
      <c r="E29" s="9">
        <v>614000</v>
      </c>
      <c r="F29" s="12" t="s">
        <v>207</v>
      </c>
      <c r="G29" s="888">
        <f>SUM(G30:G36)</f>
        <v>1227000</v>
      </c>
      <c r="H29" s="1151">
        <f t="shared" ref="H29:I29" si="4">SUM(H30:H36)</f>
        <v>1227000</v>
      </c>
      <c r="I29" s="1151">
        <f t="shared" si="4"/>
        <v>1216834</v>
      </c>
      <c r="J29" s="161">
        <f t="shared" si="1"/>
        <v>99.171475142624288</v>
      </c>
    </row>
    <row r="30" spans="2:11" s="153" customFormat="1" ht="27.75" customHeight="1">
      <c r="B30" s="147"/>
      <c r="C30" s="148"/>
      <c r="D30" s="149"/>
      <c r="E30" s="150">
        <v>614100</v>
      </c>
      <c r="F30" s="151" t="s">
        <v>223</v>
      </c>
      <c r="G30" s="890">
        <v>127000</v>
      </c>
      <c r="H30" s="897">
        <v>127000</v>
      </c>
      <c r="I30" s="495">
        <v>126750</v>
      </c>
      <c r="J30" s="132">
        <f t="shared" si="1"/>
        <v>99.803149606299215</v>
      </c>
      <c r="K30" s="152"/>
    </row>
    <row r="31" spans="2:11" ht="17.100000000000001" customHeight="1">
      <c r="B31" s="14"/>
      <c r="C31" s="15"/>
      <c r="D31" s="15"/>
      <c r="E31" s="103">
        <v>614100</v>
      </c>
      <c r="F31" s="100" t="s">
        <v>100</v>
      </c>
      <c r="G31" s="889">
        <v>350000</v>
      </c>
      <c r="H31" s="896">
        <v>350000</v>
      </c>
      <c r="I31" s="494">
        <v>348950</v>
      </c>
      <c r="J31" s="132">
        <f t="shared" si="1"/>
        <v>99.7</v>
      </c>
    </row>
    <row r="32" spans="2:11" ht="17.100000000000001" customHeight="1">
      <c r="B32" s="14"/>
      <c r="C32" s="15"/>
      <c r="D32" s="15"/>
      <c r="E32" s="103">
        <v>614100</v>
      </c>
      <c r="F32" s="100" t="s">
        <v>424</v>
      </c>
      <c r="G32" s="889">
        <v>345000</v>
      </c>
      <c r="H32" s="896">
        <v>345000</v>
      </c>
      <c r="I32" s="494">
        <v>341234</v>
      </c>
      <c r="J32" s="132">
        <f t="shared" si="1"/>
        <v>98.908405797101452</v>
      </c>
    </row>
    <row r="33" spans="2:13" ht="17.100000000000001" customHeight="1">
      <c r="B33" s="14"/>
      <c r="C33" s="15"/>
      <c r="D33" s="15"/>
      <c r="E33" s="16">
        <v>614200</v>
      </c>
      <c r="F33" s="29" t="s">
        <v>112</v>
      </c>
      <c r="G33" s="889">
        <v>150000</v>
      </c>
      <c r="H33" s="896">
        <v>150000</v>
      </c>
      <c r="I33" s="494">
        <v>144900</v>
      </c>
      <c r="J33" s="132">
        <f t="shared" si="1"/>
        <v>96.6</v>
      </c>
    </row>
    <row r="34" spans="2:13" s="153" customFormat="1" ht="29.25" customHeight="1">
      <c r="B34" s="147"/>
      <c r="C34" s="148"/>
      <c r="D34" s="148"/>
      <c r="E34" s="150">
        <v>614200</v>
      </c>
      <c r="F34" s="154" t="s">
        <v>278</v>
      </c>
      <c r="G34" s="890">
        <v>15000</v>
      </c>
      <c r="H34" s="897">
        <v>15000</v>
      </c>
      <c r="I34" s="495">
        <v>15000</v>
      </c>
      <c r="J34" s="132">
        <f t="shared" si="1"/>
        <v>100</v>
      </c>
    </row>
    <row r="35" spans="2:13" ht="17.100000000000001" customHeight="1">
      <c r="B35" s="14"/>
      <c r="C35" s="15"/>
      <c r="D35" s="15"/>
      <c r="E35" s="48">
        <v>614300</v>
      </c>
      <c r="F35" s="29" t="s">
        <v>101</v>
      </c>
      <c r="G35" s="889">
        <v>40000</v>
      </c>
      <c r="H35" s="896">
        <v>40000</v>
      </c>
      <c r="I35" s="494">
        <v>40000</v>
      </c>
      <c r="J35" s="132">
        <f t="shared" si="1"/>
        <v>100</v>
      </c>
    </row>
    <row r="36" spans="2:13" ht="17.100000000000001" customHeight="1">
      <c r="B36" s="14"/>
      <c r="C36" s="15"/>
      <c r="D36" s="15"/>
      <c r="E36" s="48">
        <v>614300</v>
      </c>
      <c r="F36" s="29" t="s">
        <v>102</v>
      </c>
      <c r="G36" s="889">
        <v>200000</v>
      </c>
      <c r="H36" s="896">
        <v>200000</v>
      </c>
      <c r="I36" s="494">
        <v>200000</v>
      </c>
      <c r="J36" s="132">
        <f t="shared" si="1"/>
        <v>100</v>
      </c>
      <c r="K36" s="93"/>
    </row>
    <row r="37" spans="2:13" ht="17.100000000000001" customHeight="1">
      <c r="B37" s="14"/>
      <c r="C37" s="15"/>
      <c r="D37" s="15"/>
      <c r="E37" s="48"/>
      <c r="F37" s="29"/>
      <c r="G37" s="889"/>
      <c r="H37" s="896"/>
      <c r="I37" s="494"/>
      <c r="J37" s="132" t="str">
        <f t="shared" si="1"/>
        <v/>
      </c>
      <c r="K37" s="93"/>
    </row>
    <row r="38" spans="2:13" ht="17.100000000000001" customHeight="1">
      <c r="B38" s="14"/>
      <c r="C38" s="15"/>
      <c r="D38" s="15"/>
      <c r="E38" s="9">
        <v>615000</v>
      </c>
      <c r="F38" s="32" t="s">
        <v>89</v>
      </c>
      <c r="G38" s="888">
        <f>SUM(G39)</f>
        <v>0</v>
      </c>
      <c r="H38" s="1151">
        <f t="shared" ref="H38:I38" si="5">SUM(H39)</f>
        <v>0</v>
      </c>
      <c r="I38" s="1151">
        <f t="shared" si="5"/>
        <v>0</v>
      </c>
      <c r="J38" s="132" t="str">
        <f t="shared" si="1"/>
        <v/>
      </c>
      <c r="K38" s="93"/>
    </row>
    <row r="39" spans="2:13" ht="17.100000000000001" customHeight="1">
      <c r="B39" s="14"/>
      <c r="C39" s="15"/>
      <c r="D39" s="15"/>
      <c r="E39" s="16">
        <v>615100</v>
      </c>
      <c r="F39" s="57" t="s">
        <v>89</v>
      </c>
      <c r="G39" s="889">
        <v>0</v>
      </c>
      <c r="H39" s="896">
        <v>0</v>
      </c>
      <c r="I39" s="494">
        <v>0</v>
      </c>
      <c r="J39" s="132" t="str">
        <f t="shared" si="1"/>
        <v/>
      </c>
      <c r="K39" s="93"/>
    </row>
    <row r="40" spans="2:13" ht="17.100000000000001" customHeight="1">
      <c r="B40" s="14"/>
      <c r="C40" s="15"/>
      <c r="D40" s="15"/>
      <c r="E40" s="48"/>
      <c r="F40" s="29"/>
      <c r="G40" s="889"/>
      <c r="H40" s="896"/>
      <c r="I40" s="494"/>
      <c r="J40" s="132" t="str">
        <f t="shared" si="1"/>
        <v/>
      </c>
    </row>
    <row r="41" spans="2:13" ht="17.100000000000001" customHeight="1">
      <c r="B41" s="14"/>
      <c r="C41" s="15"/>
      <c r="D41" s="15"/>
      <c r="E41" s="9">
        <v>616000</v>
      </c>
      <c r="F41" s="32" t="s">
        <v>208</v>
      </c>
      <c r="G41" s="888">
        <f>SUM(G42)</f>
        <v>5440</v>
      </c>
      <c r="H41" s="1151">
        <f t="shared" ref="H41:I41" si="6">SUM(H42)</f>
        <v>5440</v>
      </c>
      <c r="I41" s="1151">
        <f t="shared" si="6"/>
        <v>5438</v>
      </c>
      <c r="J41" s="161">
        <f t="shared" si="1"/>
        <v>99.963235294117652</v>
      </c>
    </row>
    <row r="42" spans="2:13" ht="17.100000000000001" customHeight="1">
      <c r="B42" s="14"/>
      <c r="C42" s="15"/>
      <c r="D42" s="15"/>
      <c r="E42" s="16">
        <v>616300</v>
      </c>
      <c r="F42" s="57" t="s">
        <v>217</v>
      </c>
      <c r="G42" s="889">
        <v>5440</v>
      </c>
      <c r="H42" s="896">
        <v>5440</v>
      </c>
      <c r="I42" s="494">
        <v>5438</v>
      </c>
      <c r="J42" s="132">
        <f t="shared" si="1"/>
        <v>99.963235294117652</v>
      </c>
    </row>
    <row r="43" spans="2:13" ht="17.100000000000001" customHeight="1">
      <c r="B43" s="14"/>
      <c r="C43" s="15"/>
      <c r="D43" s="15"/>
      <c r="E43" s="16"/>
      <c r="F43" s="15"/>
      <c r="G43" s="887"/>
      <c r="H43" s="895"/>
      <c r="I43" s="493"/>
      <c r="J43" s="132" t="str">
        <f t="shared" si="1"/>
        <v/>
      </c>
    </row>
    <row r="44" spans="2:13" s="1" customFormat="1" ht="17.100000000000001" customHeight="1">
      <c r="B44" s="17"/>
      <c r="C44" s="12"/>
      <c r="D44" s="12"/>
      <c r="E44" s="9">
        <v>821000</v>
      </c>
      <c r="F44" s="12" t="s">
        <v>90</v>
      </c>
      <c r="G44" s="888">
        <f>SUM(G45:G46)</f>
        <v>990</v>
      </c>
      <c r="H44" s="1151">
        <f t="shared" ref="H44:I44" si="7">SUM(H45:H46)</f>
        <v>990</v>
      </c>
      <c r="I44" s="1151">
        <f t="shared" si="7"/>
        <v>989</v>
      </c>
      <c r="J44" s="161">
        <f t="shared" si="1"/>
        <v>99.898989898989896</v>
      </c>
    </row>
    <row r="45" spans="2:13" ht="17.100000000000001" customHeight="1">
      <c r="B45" s="14"/>
      <c r="C45" s="15"/>
      <c r="D45" s="15"/>
      <c r="E45" s="16">
        <v>821200</v>
      </c>
      <c r="F45" s="15" t="s">
        <v>91</v>
      </c>
      <c r="G45" s="887">
        <v>0</v>
      </c>
      <c r="H45" s="895">
        <v>0</v>
      </c>
      <c r="I45" s="493">
        <v>0</v>
      </c>
      <c r="J45" s="132" t="str">
        <f t="shared" si="1"/>
        <v/>
      </c>
    </row>
    <row r="46" spans="2:13" ht="17.100000000000001" customHeight="1">
      <c r="B46" s="14"/>
      <c r="C46" s="15"/>
      <c r="D46" s="15"/>
      <c r="E46" s="16">
        <v>821300</v>
      </c>
      <c r="F46" s="15" t="s">
        <v>92</v>
      </c>
      <c r="G46" s="889">
        <v>990</v>
      </c>
      <c r="H46" s="896">
        <v>990</v>
      </c>
      <c r="I46" s="494">
        <v>989</v>
      </c>
      <c r="J46" s="132">
        <f t="shared" si="1"/>
        <v>99.898989898989896</v>
      </c>
      <c r="M46" s="78"/>
    </row>
    <row r="47" spans="2:13" ht="17.100000000000001" customHeight="1">
      <c r="B47" s="14"/>
      <c r="C47" s="15"/>
      <c r="D47" s="15"/>
      <c r="E47" s="16"/>
      <c r="F47" s="15"/>
      <c r="G47" s="887"/>
      <c r="H47" s="895"/>
      <c r="I47" s="493"/>
      <c r="J47" s="132" t="str">
        <f t="shared" si="1"/>
        <v/>
      </c>
    </row>
    <row r="48" spans="2:13" ht="17.100000000000001" customHeight="1">
      <c r="B48" s="14"/>
      <c r="C48" s="15"/>
      <c r="D48" s="15"/>
      <c r="E48" s="9">
        <v>823000</v>
      </c>
      <c r="F48" s="12" t="s">
        <v>209</v>
      </c>
      <c r="G48" s="888">
        <f>SUM(G49)</f>
        <v>69160</v>
      </c>
      <c r="H48" s="1151">
        <f t="shared" ref="H48:I48" si="8">SUM(H49)</f>
        <v>69160</v>
      </c>
      <c r="I48" s="1151">
        <f t="shared" si="8"/>
        <v>69152</v>
      </c>
      <c r="J48" s="161">
        <f t="shared" si="1"/>
        <v>99.988432620011565</v>
      </c>
    </row>
    <row r="49" spans="2:10" ht="17.100000000000001" customHeight="1">
      <c r="B49" s="14"/>
      <c r="C49" s="15"/>
      <c r="D49" s="15"/>
      <c r="E49" s="16">
        <v>823300</v>
      </c>
      <c r="F49" s="26" t="s">
        <v>185</v>
      </c>
      <c r="G49" s="889">
        <v>69160</v>
      </c>
      <c r="H49" s="896">
        <v>69160</v>
      </c>
      <c r="I49" s="494">
        <v>69152</v>
      </c>
      <c r="J49" s="132">
        <f t="shared" si="1"/>
        <v>99.988432620011565</v>
      </c>
    </row>
    <row r="50" spans="2:10" ht="17.100000000000001" customHeight="1">
      <c r="B50" s="14"/>
      <c r="C50" s="15"/>
      <c r="D50" s="15"/>
      <c r="E50" s="16"/>
      <c r="F50" s="26"/>
      <c r="G50" s="887"/>
      <c r="H50" s="895"/>
      <c r="I50" s="493"/>
      <c r="J50" s="132" t="str">
        <f t="shared" si="1"/>
        <v/>
      </c>
    </row>
    <row r="51" spans="2:10" s="1" customFormat="1" ht="17.100000000000001" customHeight="1">
      <c r="B51" s="17"/>
      <c r="C51" s="12"/>
      <c r="D51" s="12"/>
      <c r="E51" s="9"/>
      <c r="F51" s="12" t="s">
        <v>93</v>
      </c>
      <c r="G51" s="886">
        <v>11</v>
      </c>
      <c r="H51" s="894">
        <v>11</v>
      </c>
      <c r="I51" s="492">
        <v>10</v>
      </c>
      <c r="J51" s="132"/>
    </row>
    <row r="52" spans="2:10" s="1" customFormat="1" ht="17.100000000000001" customHeight="1">
      <c r="B52" s="17"/>
      <c r="C52" s="12"/>
      <c r="D52" s="12"/>
      <c r="E52" s="9"/>
      <c r="F52" s="12" t="s">
        <v>113</v>
      </c>
      <c r="G52" s="20">
        <f>G7+G12+G15+G29+G38+G41+G44+G48</f>
        <v>1712390</v>
      </c>
      <c r="H52" s="20">
        <f>H7+H12+H15+H29+H38+H41+H44+H48</f>
        <v>1712390</v>
      </c>
      <c r="I52" s="20">
        <f t="shared" ref="I52" si="9">I7+I12+I15+I29+I38+I41+I44+I48</f>
        <v>1698391</v>
      </c>
      <c r="J52" s="161">
        <f t="shared" si="1"/>
        <v>99.182487634242193</v>
      </c>
    </row>
    <row r="53" spans="2:10" s="1" customFormat="1" ht="17.100000000000001" customHeight="1">
      <c r="B53" s="17"/>
      <c r="C53" s="12"/>
      <c r="D53" s="12"/>
      <c r="E53" s="9"/>
      <c r="F53" s="12" t="s">
        <v>94</v>
      </c>
      <c r="G53" s="15"/>
      <c r="H53" s="15"/>
      <c r="I53" s="15"/>
      <c r="J53" s="133" t="str">
        <f t="shared" si="1"/>
        <v/>
      </c>
    </row>
    <row r="54" spans="2:10" s="1" customFormat="1" ht="17.100000000000001" customHeight="1">
      <c r="B54" s="17"/>
      <c r="C54" s="12"/>
      <c r="D54" s="12"/>
      <c r="E54" s="9"/>
      <c r="F54" s="12" t="s">
        <v>95</v>
      </c>
      <c r="G54" s="15"/>
      <c r="H54" s="15"/>
      <c r="I54" s="15"/>
      <c r="J54" s="133" t="str">
        <f t="shared" si="1"/>
        <v/>
      </c>
    </row>
    <row r="55" spans="2:10" ht="8.25" customHeight="1" thickBot="1">
      <c r="B55" s="21"/>
      <c r="C55" s="22"/>
      <c r="D55" s="22"/>
      <c r="E55" s="23"/>
      <c r="F55" s="22"/>
      <c r="G55" s="22"/>
      <c r="H55" s="22"/>
      <c r="I55" s="22"/>
      <c r="J55" s="135" t="str">
        <f t="shared" si="1"/>
        <v/>
      </c>
    </row>
    <row r="56" spans="2:10" ht="17.100000000000001" customHeight="1">
      <c r="J56" s="121" t="str">
        <f t="shared" si="1"/>
        <v/>
      </c>
    </row>
    <row r="57" spans="2:10" ht="17.100000000000001" customHeight="1">
      <c r="J57" s="121" t="str">
        <f t="shared" si="1"/>
        <v/>
      </c>
    </row>
    <row r="58" spans="2:10" ht="17.100000000000001" customHeight="1">
      <c r="B58" s="69"/>
      <c r="J58" s="121" t="str">
        <f t="shared" si="1"/>
        <v/>
      </c>
    </row>
    <row r="59" spans="2:10" ht="17.100000000000001" customHeight="1">
      <c r="B59" s="69"/>
    </row>
    <row r="60" spans="2:10">
      <c r="B60" s="69"/>
    </row>
    <row r="61" spans="2:10">
      <c r="B61" s="69"/>
    </row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77" firstPageNumber="10" orientation="portrait" horizontalDpi="180" verticalDpi="180" r:id="rId1"/>
  <headerFooter alignWithMargins="0">
    <oddFooter>&amp;R27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B2:M59"/>
  <sheetViews>
    <sheetView topLeftCell="A10" zoomScaleNormal="100" zoomScaleSheetLayoutView="100" workbookViewId="0">
      <selection activeCell="I32" sqref="I32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1" width="9.140625" style="13"/>
    <col min="12" max="12" width="10.140625" style="13" bestFit="1" customWidth="1"/>
    <col min="13" max="16384" width="9.140625" style="13"/>
  </cols>
  <sheetData>
    <row r="2" spans="2:13" ht="15" customHeight="1">
      <c r="B2" s="1241" t="s">
        <v>168</v>
      </c>
      <c r="C2" s="1241"/>
      <c r="D2" s="1241"/>
      <c r="E2" s="1241"/>
      <c r="F2" s="1241"/>
      <c r="G2" s="1241"/>
      <c r="H2" s="361"/>
      <c r="I2" s="361"/>
    </row>
    <row r="3" spans="2:13" s="1" customFormat="1" ht="15.75" thickBot="1">
      <c r="E3" s="2"/>
      <c r="F3" s="1242"/>
      <c r="G3" s="1242"/>
      <c r="H3" s="360"/>
      <c r="I3" s="360"/>
      <c r="J3" s="146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3" s="2" customFormat="1" ht="17.100000000000001" customHeight="1">
      <c r="B6" s="10" t="s">
        <v>143</v>
      </c>
      <c r="C6" s="11" t="s">
        <v>132</v>
      </c>
      <c r="D6" s="11" t="s">
        <v>117</v>
      </c>
      <c r="E6" s="9"/>
      <c r="F6" s="9"/>
      <c r="G6" s="137"/>
      <c r="H6" s="137"/>
      <c r="I6" s="137"/>
      <c r="J6" s="130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908">
        <f>SUM(G8:G10)</f>
        <v>1095580</v>
      </c>
      <c r="H7" s="1151">
        <f t="shared" ref="H7:I7" si="0">SUM(H8:H10)</f>
        <v>1095580</v>
      </c>
      <c r="I7" s="1151">
        <f t="shared" si="0"/>
        <v>1060765</v>
      </c>
      <c r="J7" s="131">
        <f>IF(H7=0,"",I7/H7*100)</f>
        <v>96.822231146972385</v>
      </c>
      <c r="L7" s="79"/>
      <c r="M7" s="79"/>
    </row>
    <row r="8" spans="2:13" ht="17.100000000000001" customHeight="1">
      <c r="B8" s="14"/>
      <c r="C8" s="15"/>
      <c r="D8" s="15"/>
      <c r="E8" s="16">
        <v>611100</v>
      </c>
      <c r="F8" s="26" t="s">
        <v>203</v>
      </c>
      <c r="G8" s="909">
        <v>885300</v>
      </c>
      <c r="H8" s="915">
        <v>885300</v>
      </c>
      <c r="I8" s="502">
        <v>863105</v>
      </c>
      <c r="J8" s="132">
        <f t="shared" ref="J8:J58" si="1">IF(H8=0,"",I8/H8*100)</f>
        <v>97.492940246244203</v>
      </c>
    </row>
    <row r="9" spans="2:13" ht="17.100000000000001" customHeight="1">
      <c r="B9" s="14"/>
      <c r="C9" s="15"/>
      <c r="D9" s="15"/>
      <c r="E9" s="16">
        <v>611200</v>
      </c>
      <c r="F9" s="15" t="s">
        <v>204</v>
      </c>
      <c r="G9" s="909">
        <v>210280</v>
      </c>
      <c r="H9" s="915">
        <v>210280</v>
      </c>
      <c r="I9" s="502">
        <v>197660</v>
      </c>
      <c r="J9" s="132">
        <f t="shared" si="1"/>
        <v>93.998478219516841</v>
      </c>
      <c r="L9" s="78"/>
    </row>
    <row r="10" spans="2:13" ht="17.100000000000001" customHeight="1">
      <c r="B10" s="14"/>
      <c r="C10" s="15"/>
      <c r="D10" s="15"/>
      <c r="E10" s="16">
        <v>611200</v>
      </c>
      <c r="F10" s="293" t="s">
        <v>580</v>
      </c>
      <c r="G10" s="907">
        <v>0</v>
      </c>
      <c r="H10" s="914">
        <v>0</v>
      </c>
      <c r="I10" s="501">
        <v>0</v>
      </c>
      <c r="J10" s="132" t="str">
        <f t="shared" si="1"/>
        <v/>
      </c>
      <c r="L10" s="77"/>
    </row>
    <row r="11" spans="2:13" ht="17.100000000000001" customHeight="1">
      <c r="B11" s="14"/>
      <c r="C11" s="15"/>
      <c r="D11" s="15"/>
      <c r="E11" s="16"/>
      <c r="F11" s="26"/>
      <c r="G11" s="909"/>
      <c r="H11" s="915"/>
      <c r="I11" s="502"/>
      <c r="J11" s="132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908">
        <f>SUM(G13)</f>
        <v>96900</v>
      </c>
      <c r="H12" s="1151">
        <f t="shared" ref="H12:I12" si="2">SUM(H13)</f>
        <v>96900</v>
      </c>
      <c r="I12" s="1151">
        <f t="shared" si="2"/>
        <v>95338</v>
      </c>
      <c r="J12" s="161">
        <f t="shared" si="1"/>
        <v>98.388028895768826</v>
      </c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909">
        <v>96900</v>
      </c>
      <c r="H13" s="915">
        <v>96900</v>
      </c>
      <c r="I13" s="502">
        <v>95338</v>
      </c>
      <c r="J13" s="132">
        <f t="shared" si="1"/>
        <v>98.388028895768826</v>
      </c>
    </row>
    <row r="14" spans="2:13" ht="17.100000000000001" customHeight="1">
      <c r="B14" s="14"/>
      <c r="C14" s="15"/>
      <c r="D14" s="15"/>
      <c r="E14" s="16"/>
      <c r="F14" s="15"/>
      <c r="G14" s="903"/>
      <c r="H14" s="911"/>
      <c r="I14" s="498"/>
      <c r="J14" s="132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904">
        <f>SUM(G16:G25)</f>
        <v>151500</v>
      </c>
      <c r="H15" s="1148">
        <f t="shared" ref="H15:I15" si="3">SUM(H16:H25)</f>
        <v>151500</v>
      </c>
      <c r="I15" s="1148">
        <f t="shared" si="3"/>
        <v>147488</v>
      </c>
      <c r="J15" s="161">
        <f t="shared" si="1"/>
        <v>97.351815181518148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903">
        <v>5000</v>
      </c>
      <c r="H16" s="911">
        <v>5000</v>
      </c>
      <c r="I16" s="498">
        <v>4217</v>
      </c>
      <c r="J16" s="132">
        <f t="shared" si="1"/>
        <v>84.34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903">
        <v>60000</v>
      </c>
      <c r="H17" s="911">
        <v>64600</v>
      </c>
      <c r="I17" s="498">
        <v>64453</v>
      </c>
      <c r="J17" s="132">
        <f t="shared" si="1"/>
        <v>99.772445820433447</v>
      </c>
    </row>
    <row r="18" spans="2:11" ht="17.100000000000001" customHeight="1">
      <c r="B18" s="14"/>
      <c r="C18" s="15"/>
      <c r="D18" s="15"/>
      <c r="E18" s="16">
        <v>613300</v>
      </c>
      <c r="F18" s="26" t="s">
        <v>205</v>
      </c>
      <c r="G18" s="903">
        <v>10500</v>
      </c>
      <c r="H18" s="911">
        <v>9870</v>
      </c>
      <c r="I18" s="498">
        <v>9654</v>
      </c>
      <c r="J18" s="132">
        <f t="shared" si="1"/>
        <v>97.81155015197568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903">
        <v>22000</v>
      </c>
      <c r="H19" s="911">
        <v>19800</v>
      </c>
      <c r="I19" s="498">
        <v>19708</v>
      </c>
      <c r="J19" s="132">
        <f t="shared" si="1"/>
        <v>99.535353535353536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906">
        <v>2000</v>
      </c>
      <c r="H20" s="913">
        <v>2230</v>
      </c>
      <c r="I20" s="500">
        <v>2227</v>
      </c>
      <c r="J20" s="132">
        <f t="shared" si="1"/>
        <v>99.865470852017935</v>
      </c>
    </row>
    <row r="21" spans="2:11" ht="17.100000000000001" customHeight="1">
      <c r="B21" s="14"/>
      <c r="C21" s="15"/>
      <c r="D21" s="15"/>
      <c r="E21" s="16">
        <v>613600</v>
      </c>
      <c r="F21" s="26" t="s">
        <v>206</v>
      </c>
      <c r="G21" s="903">
        <v>0</v>
      </c>
      <c r="H21" s="911">
        <v>0</v>
      </c>
      <c r="I21" s="498">
        <v>0</v>
      </c>
      <c r="J21" s="132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903">
        <v>13000</v>
      </c>
      <c r="H22" s="911">
        <v>11000</v>
      </c>
      <c r="I22" s="498">
        <v>10903</v>
      </c>
      <c r="J22" s="132">
        <f t="shared" si="1"/>
        <v>99.11818181818181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903">
        <v>0</v>
      </c>
      <c r="H23" s="911">
        <v>0</v>
      </c>
      <c r="I23" s="498">
        <v>0</v>
      </c>
      <c r="J23" s="132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906">
        <v>39000</v>
      </c>
      <c r="H24" s="913">
        <v>39000</v>
      </c>
      <c r="I24" s="500">
        <v>36326</v>
      </c>
      <c r="J24" s="132">
        <f t="shared" si="1"/>
        <v>93.143589743589743</v>
      </c>
    </row>
    <row r="25" spans="2:11" ht="17.100000000000001" customHeight="1">
      <c r="B25" s="14"/>
      <c r="C25" s="15"/>
      <c r="D25" s="15"/>
      <c r="E25" s="16">
        <v>613900</v>
      </c>
      <c r="F25" s="293" t="s">
        <v>581</v>
      </c>
      <c r="G25" s="905">
        <v>0</v>
      </c>
      <c r="H25" s="912">
        <v>0</v>
      </c>
      <c r="I25" s="499">
        <v>0</v>
      </c>
      <c r="J25" s="132" t="str">
        <f t="shared" si="1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903"/>
      <c r="H26" s="911"/>
      <c r="I26" s="498"/>
      <c r="J26" s="132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01">
        <f>SUM(G28:G29)</f>
        <v>50250</v>
      </c>
      <c r="H27" s="1146">
        <f t="shared" ref="H27:I27" si="4">SUM(H28:H29)</f>
        <v>50250</v>
      </c>
      <c r="I27" s="1146">
        <f t="shared" si="4"/>
        <v>46452</v>
      </c>
      <c r="J27" s="161">
        <f t="shared" si="1"/>
        <v>92.441791044776124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906">
        <v>29000</v>
      </c>
      <c r="H28" s="913">
        <v>29000</v>
      </c>
      <c r="I28" s="500">
        <v>27465</v>
      </c>
      <c r="J28" s="132">
        <f t="shared" si="1"/>
        <v>94.706896551724142</v>
      </c>
      <c r="K28" s="69"/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906">
        <v>21250</v>
      </c>
      <c r="H29" s="913">
        <v>21250</v>
      </c>
      <c r="I29" s="500">
        <v>18987</v>
      </c>
      <c r="J29" s="132">
        <f t="shared" si="1"/>
        <v>89.350588235294111</v>
      </c>
    </row>
    <row r="30" spans="2:11" ht="17.100000000000001" customHeight="1">
      <c r="B30" s="14"/>
      <c r="C30" s="15"/>
      <c r="D30" s="15"/>
      <c r="E30" s="16"/>
      <c r="F30" s="26"/>
      <c r="G30" s="903"/>
      <c r="H30" s="911"/>
      <c r="I30" s="498"/>
      <c r="J30" s="132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902" t="s">
        <v>656</v>
      </c>
      <c r="H31" s="910" t="s">
        <v>656</v>
      </c>
      <c r="I31" s="548" t="s">
        <v>794</v>
      </c>
      <c r="J31" s="132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1394230</v>
      </c>
      <c r="H32" s="20">
        <f>H7+H12+H15+H27</f>
        <v>1394230</v>
      </c>
      <c r="I32" s="20">
        <f t="shared" ref="I32" si="5">I7+I12+I15+I27</f>
        <v>1350043</v>
      </c>
      <c r="J32" s="161">
        <f t="shared" si="1"/>
        <v>96.830723768675185</v>
      </c>
    </row>
    <row r="33" spans="2:13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132" t="str">
        <f t="shared" si="1"/>
        <v/>
      </c>
      <c r="M33" s="1" t="s">
        <v>175</v>
      </c>
    </row>
    <row r="34" spans="2:13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132" t="str">
        <f t="shared" si="1"/>
        <v/>
      </c>
    </row>
    <row r="35" spans="2:13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135" t="str">
        <f t="shared" si="1"/>
        <v/>
      </c>
    </row>
    <row r="36" spans="2:13" ht="17.100000000000001" customHeight="1">
      <c r="J36" s="121" t="str">
        <f t="shared" si="1"/>
        <v/>
      </c>
    </row>
    <row r="37" spans="2:13" ht="17.100000000000001" customHeight="1">
      <c r="B37" s="69"/>
      <c r="J37" s="121" t="str">
        <f t="shared" si="1"/>
        <v/>
      </c>
    </row>
    <row r="38" spans="2:13" ht="17.100000000000001" customHeight="1">
      <c r="B38" s="69"/>
      <c r="J38" s="121" t="str">
        <f t="shared" si="1"/>
        <v/>
      </c>
    </row>
    <row r="39" spans="2:13" ht="17.100000000000001" customHeight="1">
      <c r="B39" s="69"/>
      <c r="J39" s="121" t="str">
        <f t="shared" si="1"/>
        <v/>
      </c>
    </row>
    <row r="40" spans="2:13" ht="17.100000000000001" customHeight="1">
      <c r="B40" s="69"/>
      <c r="J40" s="121" t="str">
        <f t="shared" si="1"/>
        <v/>
      </c>
    </row>
    <row r="41" spans="2:13" ht="17.100000000000001" customHeight="1">
      <c r="B41" s="69"/>
      <c r="J41" s="121" t="str">
        <f t="shared" si="1"/>
        <v/>
      </c>
    </row>
    <row r="42" spans="2:13" ht="17.100000000000001" customHeight="1">
      <c r="B42" s="69"/>
      <c r="J42" s="121" t="str">
        <f t="shared" si="1"/>
        <v/>
      </c>
    </row>
    <row r="43" spans="2:13" ht="17.100000000000001" customHeight="1">
      <c r="B43" s="69"/>
      <c r="J43" s="121" t="str">
        <f t="shared" si="1"/>
        <v/>
      </c>
    </row>
    <row r="44" spans="2:13" ht="17.100000000000001" customHeight="1">
      <c r="B44" s="69"/>
      <c r="J44" s="121" t="str">
        <f t="shared" si="1"/>
        <v/>
      </c>
    </row>
    <row r="45" spans="2:13" ht="17.100000000000001" customHeight="1">
      <c r="B45" s="69"/>
      <c r="J45" s="121" t="str">
        <f t="shared" si="1"/>
        <v/>
      </c>
    </row>
    <row r="46" spans="2:13" ht="17.100000000000001" customHeight="1">
      <c r="B46" s="69"/>
      <c r="J46" s="121" t="str">
        <f t="shared" si="1"/>
        <v/>
      </c>
    </row>
    <row r="47" spans="2:13" ht="17.100000000000001" customHeight="1">
      <c r="B47" s="69"/>
      <c r="J47" s="121" t="str">
        <f t="shared" si="1"/>
        <v/>
      </c>
    </row>
    <row r="48" spans="2:13" ht="17.100000000000001" customHeight="1">
      <c r="B48" s="69"/>
      <c r="J48" s="121" t="str">
        <f t="shared" si="1"/>
        <v/>
      </c>
    </row>
    <row r="49" spans="2:10" ht="17.100000000000001" customHeight="1">
      <c r="B49" s="69"/>
      <c r="J49" s="121" t="str">
        <f t="shared" si="1"/>
        <v/>
      </c>
    </row>
    <row r="50" spans="2:10" ht="17.100000000000001" customHeight="1">
      <c r="B50" s="69"/>
      <c r="J50" s="121" t="str">
        <f t="shared" si="1"/>
        <v/>
      </c>
    </row>
    <row r="51" spans="2:10" ht="17.100000000000001" customHeight="1">
      <c r="J51" s="121" t="str">
        <f t="shared" si="1"/>
        <v/>
      </c>
    </row>
    <row r="52" spans="2:10" ht="17.100000000000001" customHeight="1">
      <c r="J52" s="121" t="str">
        <f t="shared" si="1"/>
        <v/>
      </c>
    </row>
    <row r="53" spans="2:10" ht="17.100000000000001" customHeight="1">
      <c r="J53" s="121" t="str">
        <f t="shared" si="1"/>
        <v/>
      </c>
    </row>
    <row r="54" spans="2:10" ht="17.100000000000001" customHeight="1">
      <c r="J54" s="121" t="str">
        <f t="shared" si="1"/>
        <v/>
      </c>
    </row>
    <row r="55" spans="2:10" ht="17.100000000000001" customHeight="1">
      <c r="J55" s="121" t="str">
        <f t="shared" si="1"/>
        <v/>
      </c>
    </row>
    <row r="56" spans="2:10" ht="17.100000000000001" customHeight="1">
      <c r="J56" s="121" t="str">
        <f t="shared" si="1"/>
        <v/>
      </c>
    </row>
    <row r="57" spans="2:10" ht="17.100000000000001" customHeight="1">
      <c r="J57" s="121" t="str">
        <f t="shared" si="1"/>
        <v/>
      </c>
    </row>
    <row r="58" spans="2:10" ht="17.100000000000001" customHeight="1">
      <c r="J58" s="121" t="str">
        <f t="shared" si="1"/>
        <v/>
      </c>
    </row>
    <row r="59" spans="2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B2:L59"/>
  <sheetViews>
    <sheetView zoomScaleNormal="100" zoomScaleSheetLayoutView="100" workbookViewId="0">
      <selection activeCell="I32" sqref="I32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6384" width="9.140625" style="13"/>
  </cols>
  <sheetData>
    <row r="2" spans="2:12" ht="15" customHeight="1">
      <c r="B2" s="1241" t="s">
        <v>274</v>
      </c>
      <c r="C2" s="1241"/>
      <c r="D2" s="1241"/>
      <c r="E2" s="1241"/>
      <c r="F2" s="1241"/>
      <c r="G2" s="1241"/>
      <c r="H2" s="361"/>
      <c r="I2" s="361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16" t="s">
        <v>143</v>
      </c>
      <c r="C6" s="117" t="s">
        <v>132</v>
      </c>
      <c r="D6" s="117" t="s">
        <v>124</v>
      </c>
      <c r="E6" s="9"/>
      <c r="F6" s="9"/>
      <c r="G6" s="9"/>
      <c r="H6" s="9"/>
      <c r="I6" s="9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923">
        <f>SUM(G8:G10)</f>
        <v>1011880</v>
      </c>
      <c r="H7" s="1151">
        <f t="shared" ref="H7:I7" si="0">SUM(H8:H10)</f>
        <v>1011880</v>
      </c>
      <c r="I7" s="1151">
        <f t="shared" si="0"/>
        <v>989891</v>
      </c>
      <c r="J7" s="131">
        <f>IF(H7=0,"",I7/H7*100)</f>
        <v>97.826916235126689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924">
        <v>808400</v>
      </c>
      <c r="H8" s="930">
        <v>808400</v>
      </c>
      <c r="I8" s="507">
        <v>797457</v>
      </c>
      <c r="J8" s="132">
        <f t="shared" ref="J8:J58" si="1">IF(H8=0,"",I8/H8*100)</f>
        <v>98.646338446313706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924">
        <v>203480</v>
      </c>
      <c r="H9" s="930">
        <v>203480</v>
      </c>
      <c r="I9" s="507">
        <v>192434</v>
      </c>
      <c r="J9" s="132">
        <f t="shared" si="1"/>
        <v>94.571456654216632</v>
      </c>
      <c r="L9" s="69"/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922">
        <v>0</v>
      </c>
      <c r="H10" s="929">
        <v>0</v>
      </c>
      <c r="I10" s="506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924"/>
      <c r="H11" s="930"/>
      <c r="I11" s="507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923">
        <f>SUM(G13)</f>
        <v>88500</v>
      </c>
      <c r="H12" s="1151">
        <f t="shared" ref="H12:I12" si="2">SUM(H13)</f>
        <v>88500</v>
      </c>
      <c r="I12" s="1151">
        <f t="shared" si="2"/>
        <v>86693</v>
      </c>
      <c r="J12" s="161">
        <f t="shared" si="1"/>
        <v>97.958192090395485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924">
        <v>88500</v>
      </c>
      <c r="H13" s="930">
        <v>88500</v>
      </c>
      <c r="I13" s="507">
        <v>86693</v>
      </c>
      <c r="J13" s="132">
        <f t="shared" si="1"/>
        <v>97.958192090395485</v>
      </c>
    </row>
    <row r="14" spans="2:12" ht="17.100000000000001" customHeight="1">
      <c r="B14" s="14"/>
      <c r="C14" s="15"/>
      <c r="D14" s="15"/>
      <c r="E14" s="16"/>
      <c r="F14" s="15"/>
      <c r="G14" s="917"/>
      <c r="H14" s="926"/>
      <c r="I14" s="503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918">
        <f>SUM(G16:G25)</f>
        <v>217850</v>
      </c>
      <c r="H15" s="1148">
        <f t="shared" ref="H15:I15" si="3">SUM(H16:H25)</f>
        <v>217850</v>
      </c>
      <c r="I15" s="1148">
        <f t="shared" si="3"/>
        <v>214272</v>
      </c>
      <c r="J15" s="161">
        <f t="shared" si="1"/>
        <v>98.357585494606383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920">
        <v>5500</v>
      </c>
      <c r="H16" s="927">
        <v>5500</v>
      </c>
      <c r="I16" s="504">
        <v>5146</v>
      </c>
      <c r="J16" s="132">
        <f t="shared" si="1"/>
        <v>93.563636363636363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917">
        <v>109400</v>
      </c>
      <c r="H17" s="926">
        <v>109400</v>
      </c>
      <c r="I17" s="503">
        <v>108886</v>
      </c>
      <c r="J17" s="132">
        <f t="shared" si="1"/>
        <v>99.530164533820837</v>
      </c>
    </row>
    <row r="18" spans="2:11" ht="17.100000000000001" customHeight="1">
      <c r="B18" s="14"/>
      <c r="C18" s="15"/>
      <c r="D18" s="15"/>
      <c r="E18" s="16">
        <v>613300</v>
      </c>
      <c r="F18" s="26" t="s">
        <v>205</v>
      </c>
      <c r="G18" s="920">
        <v>13900</v>
      </c>
      <c r="H18" s="927">
        <v>13900</v>
      </c>
      <c r="I18" s="504">
        <v>12663</v>
      </c>
      <c r="J18" s="132">
        <f t="shared" si="1"/>
        <v>91.100719424460436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920">
        <v>28750</v>
      </c>
      <c r="H19" s="927">
        <v>28750</v>
      </c>
      <c r="I19" s="504">
        <v>28725</v>
      </c>
      <c r="J19" s="132">
        <f t="shared" si="1"/>
        <v>99.91304347826086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920">
        <v>400</v>
      </c>
      <c r="H20" s="927">
        <v>400</v>
      </c>
      <c r="I20" s="504">
        <v>247</v>
      </c>
      <c r="J20" s="132">
        <f t="shared" si="1"/>
        <v>61.750000000000007</v>
      </c>
    </row>
    <row r="21" spans="2:11" ht="17.100000000000001" customHeight="1">
      <c r="B21" s="14"/>
      <c r="C21" s="15"/>
      <c r="D21" s="15"/>
      <c r="E21" s="16">
        <v>613600</v>
      </c>
      <c r="F21" s="26" t="s">
        <v>206</v>
      </c>
      <c r="G21" s="920">
        <v>0</v>
      </c>
      <c r="H21" s="927">
        <v>0</v>
      </c>
      <c r="I21" s="504">
        <v>0</v>
      </c>
      <c r="J21" s="132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920">
        <v>31000</v>
      </c>
      <c r="H22" s="927">
        <v>31000</v>
      </c>
      <c r="I22" s="504">
        <v>30928</v>
      </c>
      <c r="J22" s="132">
        <f t="shared" si="1"/>
        <v>99.767741935483869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920">
        <v>0</v>
      </c>
      <c r="H23" s="927">
        <v>0</v>
      </c>
      <c r="I23" s="504">
        <v>0</v>
      </c>
      <c r="J23" s="132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920">
        <v>28900</v>
      </c>
      <c r="H24" s="927">
        <v>28900</v>
      </c>
      <c r="I24" s="504">
        <v>27677</v>
      </c>
      <c r="J24" s="132">
        <f t="shared" si="1"/>
        <v>95.768166089965405</v>
      </c>
    </row>
    <row r="25" spans="2:11" ht="17.100000000000001" customHeight="1">
      <c r="B25" s="14"/>
      <c r="C25" s="15"/>
      <c r="D25" s="15"/>
      <c r="E25" s="16">
        <v>613900</v>
      </c>
      <c r="F25" s="293" t="s">
        <v>581</v>
      </c>
      <c r="G25" s="921">
        <v>0</v>
      </c>
      <c r="H25" s="928">
        <v>0</v>
      </c>
      <c r="I25" s="505">
        <v>0</v>
      </c>
      <c r="J25" s="132" t="str">
        <f t="shared" si="1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920"/>
      <c r="H26" s="927"/>
      <c r="I26" s="504"/>
      <c r="J26" s="132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19">
        <f>SUM(G28:G29)</f>
        <v>5000</v>
      </c>
      <c r="H27" s="1151">
        <f t="shared" ref="H27:I27" si="4">SUM(H28:H29)</f>
        <v>5000</v>
      </c>
      <c r="I27" s="1151">
        <f t="shared" si="4"/>
        <v>4998</v>
      </c>
      <c r="J27" s="161">
        <f t="shared" si="1"/>
        <v>99.960000000000008</v>
      </c>
    </row>
    <row r="28" spans="2:11" ht="17.100000000000001" customHeight="1">
      <c r="B28" s="14"/>
      <c r="C28" s="15"/>
      <c r="D28" s="15"/>
      <c r="E28" s="104">
        <v>821200</v>
      </c>
      <c r="F28" s="19" t="s">
        <v>91</v>
      </c>
      <c r="G28" s="920">
        <v>0</v>
      </c>
      <c r="H28" s="927">
        <v>0</v>
      </c>
      <c r="I28" s="504">
        <v>0</v>
      </c>
      <c r="J28" s="132" t="str">
        <f t="shared" si="1"/>
        <v/>
      </c>
      <c r="K28" s="69"/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920">
        <v>5000</v>
      </c>
      <c r="H29" s="927">
        <v>5000</v>
      </c>
      <c r="I29" s="504">
        <v>4998</v>
      </c>
      <c r="J29" s="132">
        <f t="shared" si="1"/>
        <v>99.960000000000008</v>
      </c>
    </row>
    <row r="30" spans="2:11" ht="17.100000000000001" customHeight="1">
      <c r="B30" s="14"/>
      <c r="C30" s="15"/>
      <c r="D30" s="15"/>
      <c r="E30" s="16"/>
      <c r="F30" s="15"/>
      <c r="G30" s="920"/>
      <c r="H30" s="927"/>
      <c r="I30" s="504"/>
      <c r="J30" s="132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916" t="s">
        <v>706</v>
      </c>
      <c r="H31" s="925" t="s">
        <v>706</v>
      </c>
      <c r="I31" s="548" t="s">
        <v>706</v>
      </c>
      <c r="J31" s="132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1323230</v>
      </c>
      <c r="H32" s="20">
        <f>H7+H12+H15+H27</f>
        <v>1323230</v>
      </c>
      <c r="I32" s="20">
        <f t="shared" ref="I32" si="5">I7+I12+I15+I27</f>
        <v>1295854</v>
      </c>
      <c r="J32" s="161">
        <f t="shared" si="1"/>
        <v>97.931123085177944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132" t="str">
        <f t="shared" si="1"/>
        <v/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132" t="str">
        <f t="shared" si="1"/>
        <v/>
      </c>
    </row>
    <row r="35" spans="2:10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B37" s="69"/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B39" s="69"/>
      <c r="J39" s="121" t="str">
        <f t="shared" si="1"/>
        <v/>
      </c>
    </row>
    <row r="40" spans="2:10" ht="17.100000000000001" customHeight="1">
      <c r="B40" s="69"/>
      <c r="J40" s="121" t="str">
        <f t="shared" si="1"/>
        <v/>
      </c>
    </row>
    <row r="41" spans="2:10" ht="17.100000000000001" customHeight="1">
      <c r="B41" s="69"/>
      <c r="J41" s="121" t="str">
        <f t="shared" si="1"/>
        <v/>
      </c>
    </row>
    <row r="42" spans="2:10" ht="17.100000000000001" customHeight="1"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&amp;R29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B2:L59"/>
  <sheetViews>
    <sheetView topLeftCell="A13" zoomScaleNormal="100" zoomScaleSheetLayoutView="100" workbookViewId="0">
      <selection activeCell="I41" sqref="I41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1" width="9.140625" style="13"/>
    <col min="12" max="12" width="9.5703125" style="13" bestFit="1" customWidth="1"/>
    <col min="13" max="16384" width="9.140625" style="13"/>
  </cols>
  <sheetData>
    <row r="2" spans="2:12" ht="15" customHeight="1">
      <c r="B2" s="1241" t="s">
        <v>275</v>
      </c>
      <c r="C2" s="1241"/>
      <c r="D2" s="1241"/>
      <c r="E2" s="1241"/>
      <c r="F2" s="1241"/>
      <c r="G2" s="1241"/>
      <c r="H2" s="361"/>
      <c r="I2" s="361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16" t="s">
        <v>143</v>
      </c>
      <c r="C6" s="117" t="s">
        <v>132</v>
      </c>
      <c r="D6" s="117" t="s">
        <v>125</v>
      </c>
      <c r="E6" s="9"/>
      <c r="F6" s="9"/>
      <c r="G6" s="9"/>
      <c r="H6" s="9"/>
      <c r="I6" s="9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938">
        <f>SUM(G8:G10)</f>
        <v>867180</v>
      </c>
      <c r="H7" s="1151">
        <f t="shared" ref="H7:I7" si="0">SUM(H8:H10)</f>
        <v>867180</v>
      </c>
      <c r="I7" s="1151">
        <f t="shared" si="0"/>
        <v>846892</v>
      </c>
      <c r="J7" s="131">
        <f>IF(H7=0,"",I7/H7*100)</f>
        <v>97.660462649046337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939">
        <v>704500</v>
      </c>
      <c r="H8" s="946">
        <v>704500</v>
      </c>
      <c r="I8" s="512">
        <v>694286</v>
      </c>
      <c r="J8" s="132">
        <f t="shared" ref="J8:J58" si="1">IF(H8=0,"",I8/H8*100)</f>
        <v>98.550177430801995</v>
      </c>
      <c r="K8" s="69"/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939">
        <v>162680</v>
      </c>
      <c r="H9" s="946">
        <v>162680</v>
      </c>
      <c r="I9" s="512">
        <v>152606</v>
      </c>
      <c r="J9" s="132">
        <f t="shared" si="1"/>
        <v>93.807474797147776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937">
        <v>0</v>
      </c>
      <c r="H10" s="945">
        <v>0</v>
      </c>
      <c r="I10" s="511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939"/>
      <c r="H11" s="946"/>
      <c r="I11" s="512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938">
        <f>SUM(G13)</f>
        <v>76400</v>
      </c>
      <c r="H12" s="1151">
        <f t="shared" ref="H12:I12" si="2">SUM(H13)</f>
        <v>76400</v>
      </c>
      <c r="I12" s="1151">
        <f t="shared" si="2"/>
        <v>75504</v>
      </c>
      <c r="J12" s="161">
        <f t="shared" si="1"/>
        <v>98.827225130890056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939">
        <v>76400</v>
      </c>
      <c r="H13" s="946">
        <v>76400</v>
      </c>
      <c r="I13" s="512">
        <v>75504</v>
      </c>
      <c r="J13" s="132">
        <f t="shared" si="1"/>
        <v>98.827225130890056</v>
      </c>
    </row>
    <row r="14" spans="2:12" ht="17.100000000000001" customHeight="1">
      <c r="B14" s="14"/>
      <c r="C14" s="15"/>
      <c r="D14" s="15"/>
      <c r="E14" s="16"/>
      <c r="F14" s="15"/>
      <c r="G14" s="932"/>
      <c r="H14" s="942"/>
      <c r="I14" s="508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933">
        <f>SUM(G16:G26)</f>
        <v>141160</v>
      </c>
      <c r="H15" s="1148">
        <f t="shared" ref="H15:I15" si="3">SUM(H16:H26)</f>
        <v>141160</v>
      </c>
      <c r="I15" s="1148">
        <f t="shared" si="3"/>
        <v>137242</v>
      </c>
      <c r="J15" s="161">
        <f t="shared" si="1"/>
        <v>97.224426183054689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935">
        <v>4000</v>
      </c>
      <c r="H16" s="943">
        <v>4000</v>
      </c>
      <c r="I16" s="509">
        <v>3865</v>
      </c>
      <c r="J16" s="132">
        <f t="shared" si="1"/>
        <v>96.625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932">
        <v>55000</v>
      </c>
      <c r="H17" s="942">
        <v>55000</v>
      </c>
      <c r="I17" s="508">
        <v>54491</v>
      </c>
      <c r="J17" s="132">
        <f t="shared" si="1"/>
        <v>99.074545454545458</v>
      </c>
    </row>
    <row r="18" spans="2:11" ht="17.100000000000001" customHeight="1">
      <c r="B18" s="14"/>
      <c r="C18" s="15"/>
      <c r="D18" s="15"/>
      <c r="E18" s="16">
        <v>613300</v>
      </c>
      <c r="F18" s="26" t="s">
        <v>205</v>
      </c>
      <c r="G18" s="932">
        <v>7000</v>
      </c>
      <c r="H18" s="942">
        <v>7000</v>
      </c>
      <c r="I18" s="508">
        <v>6335</v>
      </c>
      <c r="J18" s="132">
        <f t="shared" si="1"/>
        <v>90.5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932">
        <v>16200</v>
      </c>
      <c r="H19" s="942">
        <v>16200</v>
      </c>
      <c r="I19" s="508">
        <v>15836</v>
      </c>
      <c r="J19" s="132">
        <f t="shared" si="1"/>
        <v>97.753086419753089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935">
        <v>3000</v>
      </c>
      <c r="H20" s="943">
        <v>3000</v>
      </c>
      <c r="I20" s="509">
        <v>2988</v>
      </c>
      <c r="J20" s="132">
        <f t="shared" si="1"/>
        <v>99.6</v>
      </c>
    </row>
    <row r="21" spans="2:11" ht="17.100000000000001" customHeight="1">
      <c r="B21" s="14"/>
      <c r="C21" s="15"/>
      <c r="D21" s="15"/>
      <c r="E21" s="16">
        <v>613600</v>
      </c>
      <c r="F21" s="26" t="s">
        <v>206</v>
      </c>
      <c r="G21" s="935">
        <v>0</v>
      </c>
      <c r="H21" s="943">
        <v>0</v>
      </c>
      <c r="I21" s="509">
        <v>0</v>
      </c>
      <c r="J21" s="132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935">
        <v>14300</v>
      </c>
      <c r="H22" s="943">
        <v>14300</v>
      </c>
      <c r="I22" s="509">
        <v>14250</v>
      </c>
      <c r="J22" s="132">
        <f t="shared" si="1"/>
        <v>99.650349650349639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935">
        <v>0</v>
      </c>
      <c r="H23" s="943">
        <v>0</v>
      </c>
      <c r="I23" s="509">
        <v>0</v>
      </c>
      <c r="J23" s="132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940">
        <v>23500</v>
      </c>
      <c r="H24" s="947">
        <v>23500</v>
      </c>
      <c r="I24" s="513">
        <v>21367</v>
      </c>
      <c r="J24" s="132">
        <f t="shared" si="1"/>
        <v>90.923404255319156</v>
      </c>
    </row>
    <row r="25" spans="2:11" ht="17.100000000000001" customHeight="1">
      <c r="B25" s="14"/>
      <c r="C25" s="15"/>
      <c r="D25" s="15"/>
      <c r="E25" s="16">
        <v>613900</v>
      </c>
      <c r="F25" s="293" t="s">
        <v>581</v>
      </c>
      <c r="G25" s="936">
        <v>0</v>
      </c>
      <c r="H25" s="944">
        <v>0</v>
      </c>
      <c r="I25" s="510">
        <v>0</v>
      </c>
      <c r="J25" s="132" t="str">
        <f t="shared" si="1"/>
        <v/>
      </c>
    </row>
    <row r="26" spans="2:11" ht="17.100000000000001" customHeight="1">
      <c r="B26" s="14"/>
      <c r="C26" s="15"/>
      <c r="D26" s="15"/>
      <c r="E26" s="16">
        <v>613900</v>
      </c>
      <c r="F26" s="95" t="s">
        <v>595</v>
      </c>
      <c r="G26" s="935">
        <v>18160</v>
      </c>
      <c r="H26" s="943">
        <v>18160</v>
      </c>
      <c r="I26" s="509">
        <v>18110</v>
      </c>
      <c r="J26" s="132">
        <f t="shared" si="1"/>
        <v>99.724669603524234</v>
      </c>
    </row>
    <row r="27" spans="2:11" s="1" customFormat="1" ht="17.100000000000001" customHeight="1">
      <c r="B27" s="17"/>
      <c r="C27" s="12"/>
      <c r="D27" s="12"/>
      <c r="E27" s="9"/>
      <c r="F27" s="12"/>
      <c r="G27" s="935"/>
      <c r="H27" s="943"/>
      <c r="I27" s="509"/>
      <c r="J27" s="132" t="str">
        <f t="shared" si="1"/>
        <v/>
      </c>
    </row>
    <row r="28" spans="2:11" s="1" customFormat="1" ht="17.100000000000001" customHeight="1">
      <c r="B28" s="17"/>
      <c r="C28" s="12"/>
      <c r="D28" s="12"/>
      <c r="E28" s="9">
        <v>821000</v>
      </c>
      <c r="F28" s="12" t="s">
        <v>90</v>
      </c>
      <c r="G28" s="934">
        <f>SUM(G29:G30)</f>
        <v>20800</v>
      </c>
      <c r="H28" s="1151">
        <f t="shared" ref="H28:I28" si="4">SUM(H29:H30)</f>
        <v>20800</v>
      </c>
      <c r="I28" s="1151">
        <f t="shared" si="4"/>
        <v>20748</v>
      </c>
      <c r="J28" s="161">
        <f t="shared" si="1"/>
        <v>99.75</v>
      </c>
    </row>
    <row r="29" spans="2:11" ht="17.100000000000001" customHeight="1">
      <c r="B29" s="14"/>
      <c r="C29" s="15"/>
      <c r="D29" s="15"/>
      <c r="E29" s="104">
        <v>821200</v>
      </c>
      <c r="F29" s="19" t="s">
        <v>91</v>
      </c>
      <c r="G29" s="935">
        <v>0</v>
      </c>
      <c r="H29" s="943">
        <v>0</v>
      </c>
      <c r="I29" s="509">
        <v>0</v>
      </c>
      <c r="J29" s="132" t="str">
        <f t="shared" si="1"/>
        <v/>
      </c>
      <c r="K29" s="69"/>
    </row>
    <row r="30" spans="2:11" ht="17.100000000000001" customHeight="1">
      <c r="B30" s="14"/>
      <c r="C30" s="15"/>
      <c r="D30" s="15"/>
      <c r="E30" s="16">
        <v>821300</v>
      </c>
      <c r="F30" s="15" t="s">
        <v>92</v>
      </c>
      <c r="G30" s="935">
        <v>20800</v>
      </c>
      <c r="H30" s="943">
        <v>20800</v>
      </c>
      <c r="I30" s="509">
        <v>20748</v>
      </c>
      <c r="J30" s="132">
        <f t="shared" si="1"/>
        <v>99.75</v>
      </c>
    </row>
    <row r="31" spans="2:11" ht="17.100000000000001" customHeight="1">
      <c r="B31" s="14"/>
      <c r="C31" s="15"/>
      <c r="D31" s="15"/>
      <c r="E31" s="16"/>
      <c r="F31" s="15"/>
      <c r="G31" s="932"/>
      <c r="H31" s="942"/>
      <c r="I31" s="508"/>
      <c r="J31" s="132" t="str">
        <f t="shared" si="1"/>
        <v/>
      </c>
    </row>
    <row r="32" spans="2:11" s="1" customFormat="1" ht="17.100000000000001" customHeight="1">
      <c r="B32" s="17"/>
      <c r="C32" s="12"/>
      <c r="D32" s="12"/>
      <c r="E32" s="9"/>
      <c r="F32" s="12" t="s">
        <v>93</v>
      </c>
      <c r="G32" s="931" t="s">
        <v>707</v>
      </c>
      <c r="H32" s="941" t="s">
        <v>707</v>
      </c>
      <c r="I32" s="548" t="s">
        <v>793</v>
      </c>
      <c r="J32" s="132"/>
    </row>
    <row r="33" spans="2:10" s="1" customFormat="1" ht="17.100000000000001" customHeight="1">
      <c r="B33" s="17"/>
      <c r="C33" s="12"/>
      <c r="D33" s="12"/>
      <c r="E33" s="9"/>
      <c r="F33" s="12" t="s">
        <v>113</v>
      </c>
      <c r="G33" s="20">
        <f>G7+G12+G15+G28</f>
        <v>1105540</v>
      </c>
      <c r="H33" s="20">
        <f>H7+H12+H15+H28</f>
        <v>1105540</v>
      </c>
      <c r="I33" s="20">
        <f t="shared" ref="I33" si="5">I7+I12+I15+I28</f>
        <v>1080386</v>
      </c>
      <c r="J33" s="161">
        <f t="shared" si="1"/>
        <v>97.724731805271631</v>
      </c>
    </row>
    <row r="34" spans="2:10" s="1" customFormat="1" ht="17.100000000000001" customHeight="1">
      <c r="B34" s="17"/>
      <c r="C34" s="12"/>
      <c r="D34" s="12"/>
      <c r="E34" s="9"/>
      <c r="F34" s="12" t="s">
        <v>94</v>
      </c>
      <c r="G34" s="20">
        <f>G33+'22'!G32+'21'!G32</f>
        <v>3823000</v>
      </c>
      <c r="H34" s="20">
        <f>H33+'22'!H32+'21'!H32</f>
        <v>3823000</v>
      </c>
      <c r="I34" s="20">
        <f>I33+'22'!I32+'21'!I32</f>
        <v>3726283</v>
      </c>
      <c r="J34" s="161">
        <f t="shared" si="1"/>
        <v>97.470128171592989</v>
      </c>
    </row>
    <row r="35" spans="2:10" s="1" customFormat="1" ht="17.100000000000001" customHeight="1">
      <c r="B35" s="17"/>
      <c r="C35" s="12"/>
      <c r="D35" s="12"/>
      <c r="E35" s="9"/>
      <c r="F35" s="12" t="s">
        <v>95</v>
      </c>
      <c r="G35" s="39"/>
      <c r="H35" s="39"/>
      <c r="I35" s="39"/>
      <c r="J35" s="133" t="str">
        <f t="shared" si="1"/>
        <v/>
      </c>
    </row>
    <row r="36" spans="2:10" ht="17.100000000000001" customHeight="1" thickBot="1">
      <c r="B36" s="21"/>
      <c r="C36" s="22"/>
      <c r="D36" s="22"/>
      <c r="E36" s="23"/>
      <c r="F36" s="22"/>
      <c r="G36" s="41"/>
      <c r="H36" s="41"/>
      <c r="I36" s="41"/>
      <c r="J36" s="135" t="str">
        <f t="shared" si="1"/>
        <v/>
      </c>
    </row>
    <row r="37" spans="2:10" ht="17.100000000000001" customHeight="1"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B39" s="69"/>
      <c r="J39" s="121" t="str">
        <f t="shared" si="1"/>
        <v/>
      </c>
    </row>
    <row r="40" spans="2:10" ht="17.100000000000001" customHeight="1">
      <c r="B40" s="69"/>
      <c r="J40" s="121" t="str">
        <f t="shared" si="1"/>
        <v/>
      </c>
    </row>
    <row r="41" spans="2:10" ht="17.100000000000001" customHeight="1">
      <c r="B41" s="69"/>
      <c r="J41" s="121" t="str">
        <f t="shared" si="1"/>
        <v/>
      </c>
    </row>
    <row r="42" spans="2:10" ht="17.100000000000001" customHeight="1">
      <c r="B42" s="69"/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&amp;R30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/>
  <dimension ref="B2:L59"/>
  <sheetViews>
    <sheetView topLeftCell="A7" zoomScaleNormal="100" zoomScaleSheetLayoutView="100" workbookViewId="0">
      <selection activeCell="I32" sqref="I32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6384" width="9.140625" style="13"/>
  </cols>
  <sheetData>
    <row r="2" spans="2:12" ht="15" customHeight="1">
      <c r="B2" s="1241" t="s">
        <v>144</v>
      </c>
      <c r="C2" s="1241"/>
      <c r="D2" s="1241"/>
      <c r="E2" s="1241"/>
      <c r="F2" s="1241"/>
      <c r="G2" s="1241"/>
      <c r="H2" s="359"/>
      <c r="I2" s="359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143</v>
      </c>
      <c r="C6" s="11" t="s">
        <v>145</v>
      </c>
      <c r="D6" s="11" t="s">
        <v>82</v>
      </c>
      <c r="E6" s="9"/>
      <c r="F6" s="9"/>
      <c r="G6" s="137"/>
      <c r="H6" s="137"/>
      <c r="I6" s="137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954">
        <f>SUM(G8:G10)</f>
        <v>1023070</v>
      </c>
      <c r="H7" s="1151">
        <f t="shared" ref="H7:I7" si="0">SUM(H8:H10)</f>
        <v>1023070</v>
      </c>
      <c r="I7" s="1151">
        <f t="shared" si="0"/>
        <v>1005847</v>
      </c>
      <c r="J7" s="131">
        <f>IF(H7=0,"",I7/H7*100)</f>
        <v>98.316537480328819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955">
        <v>842600</v>
      </c>
      <c r="H8" s="960">
        <v>842600</v>
      </c>
      <c r="I8" s="517">
        <v>832777</v>
      </c>
      <c r="J8" s="132">
        <f t="shared" ref="J8:J58" si="1">IF(H8=0,"",I8/H8*100)</f>
        <v>98.834203655352482</v>
      </c>
      <c r="K8" s="93"/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955">
        <v>180470</v>
      </c>
      <c r="H9" s="960">
        <v>180470</v>
      </c>
      <c r="I9" s="517">
        <v>173070</v>
      </c>
      <c r="J9" s="132">
        <f t="shared" si="1"/>
        <v>95.899595500637218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953">
        <v>0</v>
      </c>
      <c r="H10" s="959">
        <v>0</v>
      </c>
      <c r="I10" s="516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955"/>
      <c r="H11" s="960"/>
      <c r="I11" s="517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954">
        <f>SUM(G13)</f>
        <v>92900</v>
      </c>
      <c r="H12" s="1151">
        <f t="shared" ref="H12:I12" si="2">SUM(H13)</f>
        <v>92900</v>
      </c>
      <c r="I12" s="1151">
        <f t="shared" si="2"/>
        <v>91105</v>
      </c>
      <c r="J12" s="161">
        <f t="shared" si="1"/>
        <v>98.067814854682453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955">
        <v>92900</v>
      </c>
      <c r="H13" s="960">
        <v>92900</v>
      </c>
      <c r="I13" s="517">
        <v>91105</v>
      </c>
      <c r="J13" s="132">
        <f t="shared" si="1"/>
        <v>98.067814854682453</v>
      </c>
    </row>
    <row r="14" spans="2:12" ht="17.100000000000001" customHeight="1">
      <c r="B14" s="14"/>
      <c r="C14" s="15"/>
      <c r="D14" s="15"/>
      <c r="E14" s="16"/>
      <c r="F14" s="15"/>
      <c r="G14" s="949"/>
      <c r="H14" s="957"/>
      <c r="I14" s="514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950">
        <f>SUM(G16:G25)</f>
        <v>87400</v>
      </c>
      <c r="H15" s="1148">
        <f t="shared" ref="H15:I15" si="3">SUM(H16:H25)</f>
        <v>87400</v>
      </c>
      <c r="I15" s="1148">
        <f t="shared" si="3"/>
        <v>86641</v>
      </c>
      <c r="J15" s="161">
        <f t="shared" si="1"/>
        <v>99.131578947368425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952">
        <v>5000</v>
      </c>
      <c r="H16" s="958">
        <v>4340</v>
      </c>
      <c r="I16" s="515">
        <v>4218</v>
      </c>
      <c r="J16" s="132">
        <f t="shared" si="1"/>
        <v>97.188940092165893</v>
      </c>
    </row>
    <row r="17" spans="2:10" ht="17.100000000000001" customHeight="1">
      <c r="B17" s="14"/>
      <c r="C17" s="15"/>
      <c r="D17" s="15"/>
      <c r="E17" s="16">
        <v>613200</v>
      </c>
      <c r="F17" s="15" t="s">
        <v>85</v>
      </c>
      <c r="G17" s="952">
        <v>32000</v>
      </c>
      <c r="H17" s="958">
        <v>29700</v>
      </c>
      <c r="I17" s="515">
        <v>29542</v>
      </c>
      <c r="J17" s="132">
        <f t="shared" si="1"/>
        <v>99.468013468013467</v>
      </c>
    </row>
    <row r="18" spans="2:10" ht="17.100000000000001" customHeight="1">
      <c r="B18" s="14"/>
      <c r="C18" s="15"/>
      <c r="D18" s="15"/>
      <c r="E18" s="16">
        <v>613300</v>
      </c>
      <c r="F18" s="26" t="s">
        <v>205</v>
      </c>
      <c r="G18" s="952">
        <v>5200</v>
      </c>
      <c r="H18" s="958">
        <v>5200</v>
      </c>
      <c r="I18" s="515">
        <v>5013</v>
      </c>
      <c r="J18" s="132">
        <f t="shared" si="1"/>
        <v>96.403846153846146</v>
      </c>
    </row>
    <row r="19" spans="2:10" ht="17.100000000000001" customHeight="1">
      <c r="B19" s="14"/>
      <c r="C19" s="15"/>
      <c r="D19" s="15"/>
      <c r="E19" s="16">
        <v>613400</v>
      </c>
      <c r="F19" s="15" t="s">
        <v>165</v>
      </c>
      <c r="G19" s="952">
        <v>13000</v>
      </c>
      <c r="H19" s="958">
        <v>13000</v>
      </c>
      <c r="I19" s="515">
        <v>12956</v>
      </c>
      <c r="J19" s="132">
        <f t="shared" si="1"/>
        <v>99.661538461538456</v>
      </c>
    </row>
    <row r="20" spans="2:10" ht="17.100000000000001" customHeight="1">
      <c r="B20" s="14"/>
      <c r="C20" s="15"/>
      <c r="D20" s="15"/>
      <c r="E20" s="16">
        <v>613500</v>
      </c>
      <c r="F20" s="15" t="s">
        <v>86</v>
      </c>
      <c r="G20" s="952">
        <v>200</v>
      </c>
      <c r="H20" s="958">
        <v>200</v>
      </c>
      <c r="I20" s="515">
        <v>96</v>
      </c>
      <c r="J20" s="132">
        <f t="shared" si="1"/>
        <v>48</v>
      </c>
    </row>
    <row r="21" spans="2:10" ht="17.100000000000001" customHeight="1">
      <c r="B21" s="14"/>
      <c r="C21" s="15"/>
      <c r="D21" s="15"/>
      <c r="E21" s="16">
        <v>613600</v>
      </c>
      <c r="F21" s="26" t="s">
        <v>206</v>
      </c>
      <c r="G21" s="952">
        <v>0</v>
      </c>
      <c r="H21" s="958">
        <v>0</v>
      </c>
      <c r="I21" s="515">
        <v>0</v>
      </c>
      <c r="J21" s="132" t="str">
        <f t="shared" si="1"/>
        <v/>
      </c>
    </row>
    <row r="22" spans="2:10" ht="17.100000000000001" customHeight="1">
      <c r="B22" s="14"/>
      <c r="C22" s="15"/>
      <c r="D22" s="15"/>
      <c r="E22" s="16">
        <v>613700</v>
      </c>
      <c r="F22" s="15" t="s">
        <v>87</v>
      </c>
      <c r="G22" s="952">
        <v>5000</v>
      </c>
      <c r="H22" s="958">
        <v>5450</v>
      </c>
      <c r="I22" s="515">
        <v>5401</v>
      </c>
      <c r="J22" s="132">
        <f t="shared" si="1"/>
        <v>99.100917431192656</v>
      </c>
    </row>
    <row r="23" spans="2:10" ht="17.100000000000001" customHeight="1">
      <c r="B23" s="14"/>
      <c r="C23" s="15"/>
      <c r="D23" s="15"/>
      <c r="E23" s="16">
        <v>613800</v>
      </c>
      <c r="F23" s="15" t="s">
        <v>166</v>
      </c>
      <c r="G23" s="952">
        <v>0</v>
      </c>
      <c r="H23" s="958">
        <v>0</v>
      </c>
      <c r="I23" s="515">
        <v>0</v>
      </c>
      <c r="J23" s="132" t="str">
        <f t="shared" si="1"/>
        <v/>
      </c>
    </row>
    <row r="24" spans="2:10" ht="17.100000000000001" customHeight="1">
      <c r="B24" s="14"/>
      <c r="C24" s="15"/>
      <c r="D24" s="15"/>
      <c r="E24" s="16">
        <v>613900</v>
      </c>
      <c r="F24" s="15" t="s">
        <v>167</v>
      </c>
      <c r="G24" s="952">
        <v>27000</v>
      </c>
      <c r="H24" s="958">
        <v>29510</v>
      </c>
      <c r="I24" s="515">
        <v>29415</v>
      </c>
      <c r="J24" s="132">
        <f t="shared" si="1"/>
        <v>99.67807522873602</v>
      </c>
    </row>
    <row r="25" spans="2:10" ht="17.100000000000001" customHeight="1">
      <c r="B25" s="14"/>
      <c r="C25" s="15"/>
      <c r="D25" s="15"/>
      <c r="E25" s="16">
        <v>613900</v>
      </c>
      <c r="F25" s="293" t="s">
        <v>581</v>
      </c>
      <c r="G25" s="952">
        <v>0</v>
      </c>
      <c r="H25" s="958">
        <v>0</v>
      </c>
      <c r="I25" s="515">
        <v>0</v>
      </c>
      <c r="J25" s="132" t="str">
        <f t="shared" si="1"/>
        <v/>
      </c>
    </row>
    <row r="26" spans="2:10" s="1" customFormat="1" ht="17.100000000000001" customHeight="1">
      <c r="B26" s="17"/>
      <c r="C26" s="12"/>
      <c r="D26" s="12"/>
      <c r="E26" s="9"/>
      <c r="F26" s="12"/>
      <c r="G26" s="952"/>
      <c r="H26" s="958"/>
      <c r="I26" s="515"/>
      <c r="J26" s="132" t="str">
        <f t="shared" si="1"/>
        <v/>
      </c>
    </row>
    <row r="27" spans="2:10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51">
        <f>SUM(G28:G29)</f>
        <v>10140</v>
      </c>
      <c r="H27" s="1151">
        <f t="shared" ref="H27:I27" si="4">SUM(H28:H29)</f>
        <v>10140</v>
      </c>
      <c r="I27" s="1151">
        <f t="shared" si="4"/>
        <v>9966</v>
      </c>
      <c r="J27" s="161">
        <f t="shared" si="1"/>
        <v>98.284023668639051</v>
      </c>
    </row>
    <row r="28" spans="2:10" ht="17.100000000000001" customHeight="1">
      <c r="B28" s="14"/>
      <c r="C28" s="15"/>
      <c r="D28" s="15"/>
      <c r="E28" s="16">
        <v>821200</v>
      </c>
      <c r="F28" s="15" t="s">
        <v>91</v>
      </c>
      <c r="G28" s="952">
        <v>0</v>
      </c>
      <c r="H28" s="958">
        <v>0</v>
      </c>
      <c r="I28" s="515">
        <v>0</v>
      </c>
      <c r="J28" s="132" t="str">
        <f t="shared" si="1"/>
        <v/>
      </c>
    </row>
    <row r="29" spans="2:10" ht="17.100000000000001" customHeight="1">
      <c r="B29" s="14"/>
      <c r="C29" s="15"/>
      <c r="D29" s="15"/>
      <c r="E29" s="16">
        <v>821300</v>
      </c>
      <c r="F29" s="15" t="s">
        <v>92</v>
      </c>
      <c r="G29" s="952">
        <v>10140</v>
      </c>
      <c r="H29" s="958">
        <v>10140</v>
      </c>
      <c r="I29" s="515">
        <v>9966</v>
      </c>
      <c r="J29" s="132">
        <f t="shared" si="1"/>
        <v>98.284023668639051</v>
      </c>
    </row>
    <row r="30" spans="2:10" ht="17.100000000000001" customHeight="1">
      <c r="B30" s="14"/>
      <c r="C30" s="15"/>
      <c r="D30" s="15"/>
      <c r="E30" s="16"/>
      <c r="F30" s="15"/>
      <c r="G30" s="952"/>
      <c r="H30" s="958"/>
      <c r="I30" s="515"/>
      <c r="J30" s="132" t="str">
        <f t="shared" si="1"/>
        <v/>
      </c>
    </row>
    <row r="31" spans="2:10" s="1" customFormat="1" ht="17.100000000000001" customHeight="1">
      <c r="B31" s="17"/>
      <c r="C31" s="12"/>
      <c r="D31" s="12"/>
      <c r="E31" s="9"/>
      <c r="F31" s="12" t="s">
        <v>93</v>
      </c>
      <c r="G31" s="948" t="s">
        <v>758</v>
      </c>
      <c r="H31" s="956" t="s">
        <v>758</v>
      </c>
      <c r="I31" s="548" t="s">
        <v>795</v>
      </c>
      <c r="J31" s="132"/>
    </row>
    <row r="32" spans="2:10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1213510</v>
      </c>
      <c r="H32" s="20">
        <f>H7+H12+H15+H27</f>
        <v>1213510</v>
      </c>
      <c r="I32" s="20">
        <f t="shared" ref="I32" si="5">I7+I12+I15+I27</f>
        <v>1193559</v>
      </c>
      <c r="J32" s="161">
        <f t="shared" si="1"/>
        <v>98.355926197559157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132" t="str">
        <f t="shared" si="1"/>
        <v/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132" t="str">
        <f t="shared" si="1"/>
        <v/>
      </c>
    </row>
    <row r="35" spans="2:10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B39" s="69"/>
      <c r="J39" s="121" t="str">
        <f t="shared" si="1"/>
        <v/>
      </c>
    </row>
    <row r="40" spans="2:10" ht="17.100000000000001" customHeight="1">
      <c r="B40" s="69"/>
      <c r="J40" s="121" t="str">
        <f t="shared" si="1"/>
        <v/>
      </c>
    </row>
    <row r="41" spans="2:10" ht="17.100000000000001" customHeight="1">
      <c r="B41" s="69"/>
      <c r="J41" s="121" t="str">
        <f t="shared" si="1"/>
        <v/>
      </c>
    </row>
    <row r="42" spans="2:10" ht="17.100000000000001" customHeight="1">
      <c r="B42" s="69"/>
      <c r="J42" s="121" t="str">
        <f t="shared" si="1"/>
        <v/>
      </c>
    </row>
    <row r="43" spans="2:10" ht="17.100000000000001" customHeight="1">
      <c r="B43" s="69"/>
      <c r="J43" s="121" t="str">
        <f t="shared" si="1"/>
        <v/>
      </c>
    </row>
    <row r="44" spans="2:10" ht="17.100000000000001" customHeight="1">
      <c r="B44" s="69"/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A313"/>
  <sheetViews>
    <sheetView topLeftCell="A37" zoomScaleNormal="100" workbookViewId="0">
      <selection activeCell="M24" sqref="M24"/>
    </sheetView>
  </sheetViews>
  <sheetFormatPr defaultRowHeight="15" customHeight="1"/>
  <cols>
    <col min="1" max="1" width="50" customWidth="1"/>
    <col min="2" max="3" width="16.28515625" customWidth="1"/>
    <col min="4" max="4" width="15.5703125" customWidth="1"/>
    <col min="5" max="5" width="8" customWidth="1"/>
    <col min="6" max="6" width="6.42578125" customWidth="1"/>
    <col min="8" max="9" width="15.7109375" customWidth="1"/>
    <col min="10" max="10" width="8.7109375" customWidth="1"/>
  </cols>
  <sheetData>
    <row r="1" spans="1:27" ht="15" customHeight="1">
      <c r="A1" s="1226" t="s">
        <v>802</v>
      </c>
      <c r="B1" s="1227"/>
      <c r="C1" s="1228"/>
      <c r="D1" s="1228"/>
      <c r="E1" s="1228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ht="15" customHeight="1">
      <c r="A2" s="1228"/>
      <c r="B2" s="1228"/>
      <c r="C2" s="1228"/>
      <c r="D2" s="1228"/>
      <c r="E2" s="1228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ht="15" customHeight="1">
      <c r="A3" s="1228"/>
      <c r="B3" s="1228"/>
      <c r="C3" s="1228"/>
      <c r="D3" s="1228"/>
      <c r="E3" s="1228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ht="10.5" customHeight="1">
      <c r="A4" s="1228"/>
      <c r="B4" s="1228"/>
      <c r="C4" s="1228"/>
      <c r="D4" s="1228"/>
      <c r="E4" s="1228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1:27" ht="9" hidden="1" customHeight="1">
      <c r="A5" s="1207"/>
      <c r="B5" s="1207"/>
      <c r="C5" s="1207"/>
      <c r="D5" s="1207"/>
      <c r="E5" s="1207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ht="4.5" customHeight="1">
      <c r="A6" s="235"/>
      <c r="B6" s="367"/>
      <c r="C6" s="235"/>
      <c r="D6" s="235"/>
      <c r="E6" s="235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1:27" ht="18.75" customHeight="1">
      <c r="A7" s="1229" t="s">
        <v>779</v>
      </c>
      <c r="B7" s="1229"/>
      <c r="C7" s="1229"/>
      <c r="D7" s="1229"/>
      <c r="E7" s="1229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</row>
    <row r="8" spans="1:27" ht="15" customHeight="1">
      <c r="A8" s="1230" t="s">
        <v>753</v>
      </c>
      <c r="B8" s="1230"/>
      <c r="C8" s="1230"/>
      <c r="D8" s="1230"/>
      <c r="E8" s="1230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1:27" ht="6.75" customHeight="1">
      <c r="A9" s="45"/>
      <c r="B9" s="44"/>
      <c r="C9" s="44"/>
      <c r="D9" s="44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</row>
    <row r="10" spans="1:27" ht="15" customHeight="1">
      <c r="A10" s="188" t="s">
        <v>198</v>
      </c>
      <c r="B10" s="59"/>
      <c r="C10" s="59"/>
      <c r="D10" s="59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</row>
    <row r="11" spans="1:27" ht="6.75" customHeight="1">
      <c r="A11" s="46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</row>
    <row r="12" spans="1:27" ht="14.25" customHeight="1">
      <c r="A12" s="607"/>
      <c r="B12" s="605"/>
      <c r="C12" s="605"/>
      <c r="D12" s="605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spans="1:27" ht="9.75" customHeight="1">
      <c r="A13" s="322"/>
      <c r="B13" s="368"/>
      <c r="C13" s="296"/>
      <c r="D13" s="296"/>
      <c r="E13" s="296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</row>
    <row r="14" spans="1:27" ht="53.25" customHeight="1">
      <c r="A14" s="199" t="s">
        <v>272</v>
      </c>
      <c r="B14" s="231" t="s">
        <v>774</v>
      </c>
      <c r="C14" s="231" t="s">
        <v>689</v>
      </c>
      <c r="D14" s="231" t="s">
        <v>773</v>
      </c>
      <c r="E14" s="231" t="s">
        <v>670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</row>
    <row r="15" spans="1:27" s="192" customFormat="1" ht="11.25" customHeight="1">
      <c r="A15" s="195">
        <v>1</v>
      </c>
      <c r="B15" s="196">
        <v>2</v>
      </c>
      <c r="C15" s="196">
        <v>3</v>
      </c>
      <c r="D15" s="196">
        <v>4</v>
      </c>
      <c r="E15" s="195">
        <v>5</v>
      </c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</row>
    <row r="16" spans="1:27" ht="15" customHeight="1">
      <c r="A16" s="194" t="s">
        <v>410</v>
      </c>
      <c r="B16" s="202">
        <f>B17+B25+B26+B27+B28</f>
        <v>42096090</v>
      </c>
      <c r="C16" s="202">
        <f>C17+C25+C26+C27+C28</f>
        <v>42096090</v>
      </c>
      <c r="D16" s="202">
        <f>D17+D25+D26+D27+D28</f>
        <v>40699908</v>
      </c>
      <c r="E16" s="213">
        <f>IF(C16=0,,D16/C16*100)</f>
        <v>96.683345175288252</v>
      </c>
      <c r="F16" s="189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ht="15" customHeight="1">
      <c r="A17" s="190" t="s">
        <v>406</v>
      </c>
      <c r="B17" s="198">
        <f>SUM(B18:B24)</f>
        <v>35071260</v>
      </c>
      <c r="C17" s="198">
        <f>SUM(C18:C24)</f>
        <v>35071260</v>
      </c>
      <c r="D17" s="198">
        <f>SUM(D18:D24)</f>
        <v>36370935</v>
      </c>
      <c r="E17" s="214">
        <f t="shared" ref="E17:E51" si="0">IF(C17=0,,D17/C17*100)</f>
        <v>103.7058121094024</v>
      </c>
      <c r="F17" s="189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ht="15" customHeight="1">
      <c r="A18" s="191" t="s">
        <v>394</v>
      </c>
      <c r="B18" s="209">
        <f>Prihodi!D6</f>
        <v>3015210</v>
      </c>
      <c r="C18" s="209">
        <f>Prihodi!E6</f>
        <v>3015210</v>
      </c>
      <c r="D18" s="209">
        <f>Prihodi!F6</f>
        <v>3421103</v>
      </c>
      <c r="E18" s="287">
        <f t="shared" si="0"/>
        <v>113.46151677660924</v>
      </c>
      <c r="F18" s="189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ht="15" customHeight="1">
      <c r="A19" s="191" t="s">
        <v>395</v>
      </c>
      <c r="B19" s="209">
        <f>Prihodi!D16</f>
        <v>6540</v>
      </c>
      <c r="C19" s="209">
        <f>Prihodi!E16</f>
        <v>6540</v>
      </c>
      <c r="D19" s="209">
        <f>Prihodi!F16</f>
        <v>6389</v>
      </c>
      <c r="E19" s="215">
        <f t="shared" si="0"/>
        <v>97.691131498470952</v>
      </c>
      <c r="F19" s="189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7" ht="15" customHeight="1">
      <c r="A20" s="191" t="s">
        <v>396</v>
      </c>
      <c r="B20" s="209">
        <f>Prihodi!D20</f>
        <v>274600</v>
      </c>
      <c r="C20" s="209">
        <f>Prihodi!E20</f>
        <v>274600</v>
      </c>
      <c r="D20" s="209">
        <f>Prihodi!F20</f>
        <v>249603</v>
      </c>
      <c r="E20" s="217">
        <f t="shared" si="0"/>
        <v>90.896941005098313</v>
      </c>
      <c r="F20" s="189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spans="1:27" ht="15" customHeight="1">
      <c r="A21" s="191" t="s">
        <v>397</v>
      </c>
      <c r="B21" s="210">
        <f>Prihodi!D28</f>
        <v>3930</v>
      </c>
      <c r="C21" s="210">
        <f>Prihodi!E28</f>
        <v>3930</v>
      </c>
      <c r="D21" s="210">
        <f>Prihodi!F28</f>
        <v>3716</v>
      </c>
      <c r="E21" s="216">
        <f t="shared" si="0"/>
        <v>94.554707379134868</v>
      </c>
      <c r="F21" s="189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7" ht="15" customHeight="1">
      <c r="A22" s="191" t="s">
        <v>398</v>
      </c>
      <c r="B22" s="210">
        <f>Prihodi!D38</f>
        <v>2817450</v>
      </c>
      <c r="C22" s="210">
        <f>Prihodi!E38</f>
        <v>2817450</v>
      </c>
      <c r="D22" s="210">
        <f>Prihodi!F38</f>
        <v>2897153</v>
      </c>
      <c r="E22" s="216">
        <f t="shared" si="0"/>
        <v>102.82890557064013</v>
      </c>
      <c r="F22" s="189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spans="1:27" ht="15" customHeight="1">
      <c r="A23" s="191" t="s">
        <v>399</v>
      </c>
      <c r="B23" s="210">
        <f>Prihodi!D47</f>
        <v>28953220</v>
      </c>
      <c r="C23" s="210">
        <f>Prihodi!E47</f>
        <v>28953220</v>
      </c>
      <c r="D23" s="210">
        <f>Prihodi!F47</f>
        <v>29792693</v>
      </c>
      <c r="E23" s="216">
        <f t="shared" si="0"/>
        <v>102.89941153350128</v>
      </c>
      <c r="F23" s="189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7" ht="15" customHeight="1">
      <c r="A24" s="191" t="s">
        <v>400</v>
      </c>
      <c r="B24" s="210">
        <f>Prihodi!D52</f>
        <v>310</v>
      </c>
      <c r="C24" s="210">
        <f>Prihodi!E52</f>
        <v>310</v>
      </c>
      <c r="D24" s="210">
        <f>Prihodi!F52</f>
        <v>278</v>
      </c>
      <c r="E24" s="216">
        <f t="shared" si="0"/>
        <v>89.677419354838705</v>
      </c>
      <c r="F24" s="189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7" ht="15" customHeight="1">
      <c r="A25" s="190" t="s">
        <v>401</v>
      </c>
      <c r="B25" s="198">
        <f>Prihodi!D58</f>
        <v>2886330</v>
      </c>
      <c r="C25" s="198">
        <f>Prihodi!E58</f>
        <v>2886330</v>
      </c>
      <c r="D25" s="198">
        <f>Prihodi!F58</f>
        <v>2637678</v>
      </c>
      <c r="E25" s="214">
        <f t="shared" si="0"/>
        <v>91.385184646246273</v>
      </c>
      <c r="F25" s="189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</row>
    <row r="26" spans="1:27" ht="15" customHeight="1">
      <c r="A26" s="190" t="s">
        <v>472</v>
      </c>
      <c r="B26" s="198">
        <f>Prihodi!D153</f>
        <v>3112340</v>
      </c>
      <c r="C26" s="198">
        <f>Prihodi!E153</f>
        <v>3112340</v>
      </c>
      <c r="D26" s="198">
        <f>Prihodi!F153</f>
        <v>1382224</v>
      </c>
      <c r="E26" s="214">
        <f t="shared" si="0"/>
        <v>44.411086192382584</v>
      </c>
      <c r="F26" s="189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</row>
    <row r="27" spans="1:27" ht="15" customHeight="1">
      <c r="A27" s="190" t="s">
        <v>473</v>
      </c>
      <c r="B27" s="198">
        <f>Prihodi!D181</f>
        <v>1015200</v>
      </c>
      <c r="C27" s="198">
        <f>Prihodi!E181</f>
        <v>1015200</v>
      </c>
      <c r="D27" s="198">
        <f>Prihodi!F181</f>
        <v>298107</v>
      </c>
      <c r="E27" s="214">
        <f t="shared" si="0"/>
        <v>29.36436170212766</v>
      </c>
      <c r="F27" s="189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</row>
    <row r="28" spans="1:27" ht="15" customHeight="1">
      <c r="A28" s="190" t="s">
        <v>409</v>
      </c>
      <c r="B28" s="198">
        <f>Prihodi!D209</f>
        <v>10960</v>
      </c>
      <c r="C28" s="198">
        <f>Prihodi!E209</f>
        <v>10960</v>
      </c>
      <c r="D28" s="198">
        <f>Prihodi!F209</f>
        <v>10964</v>
      </c>
      <c r="E28" s="214">
        <f t="shared" si="0"/>
        <v>100.03649635036496</v>
      </c>
      <c r="F28" s="189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</row>
    <row r="29" spans="1:27" ht="15" customHeight="1">
      <c r="A29" s="194" t="s">
        <v>562</v>
      </c>
      <c r="B29" s="202">
        <f>SUM(B30:B36)</f>
        <v>39857370</v>
      </c>
      <c r="C29" s="202">
        <f>SUM(C30:C36)</f>
        <v>39857560</v>
      </c>
      <c r="D29" s="202">
        <f>SUM(D30:D36)</f>
        <v>38972520</v>
      </c>
      <c r="E29" s="377">
        <f t="shared" si="0"/>
        <v>97.779492773767387</v>
      </c>
      <c r="F29" s="189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7" s="59" customFormat="1" ht="15" customHeight="1">
      <c r="A30" s="197" t="s">
        <v>563</v>
      </c>
      <c r="B30" s="288">
        <f>Rashodi!E8</f>
        <v>660000</v>
      </c>
      <c r="C30" s="288">
        <f>Rashodi!F8</f>
        <v>660000</v>
      </c>
      <c r="D30" s="288">
        <f>Rashodi!G8</f>
        <v>657546</v>
      </c>
      <c r="E30" s="290">
        <f t="shared" si="0"/>
        <v>99.628181818181815</v>
      </c>
      <c r="F30" s="200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</row>
    <row r="31" spans="1:27" s="59" customFormat="1" ht="15" customHeight="1">
      <c r="A31" s="197" t="s">
        <v>564</v>
      </c>
      <c r="B31" s="288">
        <f>Rashodi!E14</f>
        <v>20480610</v>
      </c>
      <c r="C31" s="288">
        <f>Rashodi!F14</f>
        <v>20482790</v>
      </c>
      <c r="D31" s="288">
        <f>Rashodi!G14</f>
        <v>20128596</v>
      </c>
      <c r="E31" s="290">
        <f t="shared" si="0"/>
        <v>98.270772682822994</v>
      </c>
      <c r="F31" s="200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</row>
    <row r="32" spans="1:27" ht="15" customHeight="1">
      <c r="A32" s="285" t="s">
        <v>565</v>
      </c>
      <c r="B32" s="289">
        <f>Rashodi!E20</f>
        <v>2008110</v>
      </c>
      <c r="C32" s="289">
        <f>Rashodi!F20</f>
        <v>2008900</v>
      </c>
      <c r="D32" s="289">
        <f>Rashodi!G20</f>
        <v>1984304</v>
      </c>
      <c r="E32" s="290">
        <f t="shared" si="0"/>
        <v>98.775648364776742</v>
      </c>
      <c r="F32" s="189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</row>
    <row r="33" spans="1:27" ht="15" customHeight="1">
      <c r="A33" s="285" t="s">
        <v>566</v>
      </c>
      <c r="B33" s="289">
        <f>Rashodi!E23</f>
        <v>4462290</v>
      </c>
      <c r="C33" s="289">
        <f>Rashodi!F23</f>
        <v>4459510</v>
      </c>
      <c r="D33" s="289">
        <f>Rashodi!G23</f>
        <v>4266471</v>
      </c>
      <c r="E33" s="290">
        <f>IF(C33=0,,D33/C33*100)</f>
        <v>95.671295725315105</v>
      </c>
      <c r="F33" s="189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7" ht="15" customHeight="1">
      <c r="A34" s="285" t="s">
        <v>567</v>
      </c>
      <c r="B34" s="289">
        <f>Rashodi!E45</f>
        <v>11585500</v>
      </c>
      <c r="C34" s="289">
        <f>Rashodi!F45</f>
        <v>11585500</v>
      </c>
      <c r="D34" s="289">
        <f>Rashodi!G45</f>
        <v>11275198</v>
      </c>
      <c r="E34" s="290">
        <f t="shared" si="0"/>
        <v>97.321634802123342</v>
      </c>
      <c r="F34" s="189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1:27" ht="15" customHeight="1">
      <c r="A35" s="285" t="s">
        <v>568</v>
      </c>
      <c r="B35" s="289">
        <f>Rashodi!E86</f>
        <v>600000</v>
      </c>
      <c r="C35" s="289">
        <f>Rashodi!F86</f>
        <v>600000</v>
      </c>
      <c r="D35" s="289">
        <f>Rashodi!G86</f>
        <v>600000</v>
      </c>
      <c r="E35" s="290">
        <f>IF(C35=0,,D35/C35*100)</f>
        <v>100</v>
      </c>
      <c r="F35" s="189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7" ht="15" customHeight="1" thickBot="1">
      <c r="A36" s="286" t="s">
        <v>569</v>
      </c>
      <c r="B36" s="291">
        <f>Rashodi!E89</f>
        <v>60860</v>
      </c>
      <c r="C36" s="291">
        <f>Rashodi!F89</f>
        <v>60860</v>
      </c>
      <c r="D36" s="291">
        <f>Rashodi!G89</f>
        <v>60405</v>
      </c>
      <c r="E36" s="292">
        <f t="shared" si="0"/>
        <v>99.252382517252713</v>
      </c>
      <c r="F36" s="189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7" ht="15" customHeight="1" thickTop="1" thickBot="1">
      <c r="A37" s="203" t="s">
        <v>404</v>
      </c>
      <c r="B37" s="204">
        <f>B16-B29</f>
        <v>2238720</v>
      </c>
      <c r="C37" s="204">
        <f>C16-C29</f>
        <v>2238530</v>
      </c>
      <c r="D37" s="204">
        <f>D16-D29</f>
        <v>1727388</v>
      </c>
      <c r="E37" s="378">
        <f t="shared" si="0"/>
        <v>77.166176017297062</v>
      </c>
      <c r="F37" s="189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1:27" ht="15" customHeight="1" thickTop="1">
      <c r="A38" s="194" t="s">
        <v>402</v>
      </c>
      <c r="B38" s="202">
        <f>Prihodi!D215</f>
        <v>810</v>
      </c>
      <c r="C38" s="202">
        <f>Prihodi!E215</f>
        <v>810</v>
      </c>
      <c r="D38" s="202">
        <f>Prihodi!F215</f>
        <v>801</v>
      </c>
      <c r="E38" s="377">
        <f t="shared" si="0"/>
        <v>98.888888888888886</v>
      </c>
      <c r="F38" s="189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spans="1:27" ht="15" customHeight="1">
      <c r="A39" s="194" t="s">
        <v>403</v>
      </c>
      <c r="B39" s="202">
        <f>B40</f>
        <v>1650930</v>
      </c>
      <c r="C39" s="202">
        <f>C40</f>
        <v>1650740</v>
      </c>
      <c r="D39" s="202">
        <f>D40</f>
        <v>1629880</v>
      </c>
      <c r="E39" s="377">
        <f t="shared" si="0"/>
        <v>98.736324315155628</v>
      </c>
      <c r="F39" s="189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spans="1:27" ht="15" customHeight="1" thickBot="1">
      <c r="A40" s="191" t="s">
        <v>570</v>
      </c>
      <c r="B40" s="209">
        <f>Rashodi!E94</f>
        <v>1650930</v>
      </c>
      <c r="C40" s="209">
        <f>Rashodi!F94</f>
        <v>1650740</v>
      </c>
      <c r="D40" s="209">
        <f>Rashodi!G94</f>
        <v>1629880</v>
      </c>
      <c r="E40" s="217">
        <f>IF(C40=0,,D40/C40*100)</f>
        <v>98.736324315155628</v>
      </c>
      <c r="F40" s="189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</row>
    <row r="41" spans="1:27" ht="15" customHeight="1" thickTop="1" thickBot="1">
      <c r="A41" s="205" t="s">
        <v>405</v>
      </c>
      <c r="B41" s="206">
        <f>B38-B39</f>
        <v>-1650120</v>
      </c>
      <c r="C41" s="206">
        <f>C38-C39</f>
        <v>-1649930</v>
      </c>
      <c r="D41" s="206">
        <f>D38-D39</f>
        <v>-1629079</v>
      </c>
      <c r="E41" s="379">
        <f t="shared" si="0"/>
        <v>98.736249416641925</v>
      </c>
      <c r="F41" s="189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spans="1:27" ht="24.75" customHeight="1" thickTop="1" thickBot="1">
      <c r="A42" s="203" t="s">
        <v>417</v>
      </c>
      <c r="B42" s="357">
        <f>B37+B41</f>
        <v>588600</v>
      </c>
      <c r="C42" s="357">
        <f>C37+C41</f>
        <v>588600</v>
      </c>
      <c r="D42" s="357">
        <f>D37+D41</f>
        <v>98309</v>
      </c>
      <c r="E42" s="378">
        <f t="shared" si="0"/>
        <v>16.702174651715936</v>
      </c>
      <c r="F42" s="189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spans="1:27" ht="15" customHeight="1" thickTop="1">
      <c r="A43" s="194" t="s">
        <v>407</v>
      </c>
      <c r="B43" s="202">
        <f>0</f>
        <v>0</v>
      </c>
      <c r="C43" s="202">
        <f>0</f>
        <v>0</v>
      </c>
      <c r="D43" s="202">
        <f>0</f>
        <v>0</v>
      </c>
      <c r="E43" s="377">
        <f t="shared" si="0"/>
        <v>0</v>
      </c>
      <c r="F43" s="189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7" ht="26.25" customHeight="1">
      <c r="A44" s="174" t="s">
        <v>408</v>
      </c>
      <c r="B44" s="358">
        <f>B45</f>
        <v>585870</v>
      </c>
      <c r="C44" s="358">
        <f>C45</f>
        <v>585870</v>
      </c>
      <c r="D44" s="358">
        <f>D45</f>
        <v>585846</v>
      </c>
      <c r="E44" s="377">
        <f t="shared" si="0"/>
        <v>99.995903528086444</v>
      </c>
      <c r="F44" s="189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spans="1:27" ht="15" customHeight="1" thickBot="1">
      <c r="A45" s="191" t="s">
        <v>411</v>
      </c>
      <c r="B45" s="209">
        <f>Rashodi!E100</f>
        <v>585870</v>
      </c>
      <c r="C45" s="209">
        <f>Rashodi!F100</f>
        <v>585870</v>
      </c>
      <c r="D45" s="209">
        <f>Rashodi!G100</f>
        <v>585846</v>
      </c>
      <c r="E45" s="217">
        <f t="shared" si="0"/>
        <v>99.995903528086444</v>
      </c>
      <c r="F45" s="189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 spans="1:27" ht="15" customHeight="1" thickTop="1" thickBot="1">
      <c r="A46" s="205" t="s">
        <v>412</v>
      </c>
      <c r="B46" s="206">
        <f>B43-B44</f>
        <v>-585870</v>
      </c>
      <c r="C46" s="206">
        <f>C43-C44</f>
        <v>-585870</v>
      </c>
      <c r="D46" s="206">
        <f>D43-D44</f>
        <v>-585846</v>
      </c>
      <c r="E46" s="379">
        <f t="shared" si="0"/>
        <v>99.995903528086444</v>
      </c>
      <c r="F46" s="189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spans="1:27" ht="15" customHeight="1" thickTop="1" thickBot="1">
      <c r="A47" s="205" t="s">
        <v>413</v>
      </c>
      <c r="B47" s="206">
        <f>B42+B46</f>
        <v>2730</v>
      </c>
      <c r="C47" s="206">
        <f>C42+C46</f>
        <v>2730</v>
      </c>
      <c r="D47" s="206">
        <f>D42+D46</f>
        <v>-487537</v>
      </c>
      <c r="E47" s="1202"/>
      <c r="F47" s="189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spans="1:27" ht="15" customHeight="1" thickTop="1" thickBot="1">
      <c r="A48" s="205" t="s">
        <v>414</v>
      </c>
      <c r="B48" s="206">
        <f>B47</f>
        <v>2730</v>
      </c>
      <c r="C48" s="206">
        <f>C47</f>
        <v>2730</v>
      </c>
      <c r="D48" s="206">
        <f>D47</f>
        <v>-487537</v>
      </c>
      <c r="E48" s="1203"/>
      <c r="F48" s="189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 spans="1:27" ht="9.75" customHeight="1" thickTop="1">
      <c r="A49" s="207"/>
      <c r="B49" s="208"/>
      <c r="C49" s="208"/>
      <c r="D49" s="208"/>
      <c r="E49" s="380"/>
      <c r="F49" s="189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7" ht="15" customHeight="1">
      <c r="A50" s="194" t="s">
        <v>393</v>
      </c>
      <c r="B50" s="202">
        <f>B16+B38+B43</f>
        <v>42096900</v>
      </c>
      <c r="C50" s="202">
        <f>C16+C38+C43</f>
        <v>42096900</v>
      </c>
      <c r="D50" s="202">
        <f>D16+D38+D43</f>
        <v>40700709</v>
      </c>
      <c r="E50" s="377">
        <f t="shared" si="0"/>
        <v>96.683387612864607</v>
      </c>
      <c r="F50" s="189"/>
      <c r="G50" s="321"/>
      <c r="H50" s="321"/>
      <c r="I50" s="321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spans="1:27" ht="15" customHeight="1">
      <c r="A51" s="194" t="s">
        <v>572</v>
      </c>
      <c r="B51" s="202">
        <f>B29+B39+B44</f>
        <v>42094170</v>
      </c>
      <c r="C51" s="202">
        <f>C29+C39+C44</f>
        <v>42094170</v>
      </c>
      <c r="D51" s="202">
        <f>D29+D39+D44</f>
        <v>41188246</v>
      </c>
      <c r="E51" s="377">
        <f t="shared" si="0"/>
        <v>97.847863492735456</v>
      </c>
      <c r="F51" s="189"/>
      <c r="G51" s="73"/>
      <c r="H51" s="321"/>
      <c r="I51" s="321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7" ht="15" customHeight="1">
      <c r="A52" s="194" t="s">
        <v>571</v>
      </c>
      <c r="B52" s="202">
        <f>B50-B51</f>
        <v>2730</v>
      </c>
      <c r="C52" s="202">
        <f>C50-C51</f>
        <v>2730</v>
      </c>
      <c r="D52" s="202">
        <f>D50-D51</f>
        <v>-487537</v>
      </c>
      <c r="E52" s="377"/>
      <c r="G52" s="73"/>
      <c r="H52" s="321"/>
      <c r="I52" s="321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</row>
    <row r="53" spans="1:27" ht="7.5" customHeight="1">
      <c r="A53" s="200"/>
      <c r="B53" s="294"/>
      <c r="C53" s="294"/>
      <c r="D53" s="294"/>
      <c r="E53" s="295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</row>
    <row r="54" spans="1:27" ht="15" customHeight="1">
      <c r="A54" s="46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spans="1:27" ht="6.75" customHeight="1"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spans="1:27" ht="12.75" customHeight="1"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spans="1:27" ht="25.5" customHeight="1">
      <c r="A57" s="1224"/>
      <c r="B57" s="1225"/>
      <c r="C57" s="1225"/>
      <c r="D57" s="1225"/>
      <c r="E57" s="1207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  <row r="58" spans="1:27" ht="15" customHeight="1">
      <c r="A58" s="75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</row>
    <row r="59" spans="1:27" ht="15" customHeight="1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</row>
    <row r="60" spans="1:27" ht="1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</row>
    <row r="61" spans="1:27" ht="1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</row>
    <row r="62" spans="1:27" ht="1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</row>
    <row r="63" spans="1:27" ht="1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</row>
    <row r="64" spans="1:27" ht="1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</row>
    <row r="65" spans="1:27" ht="1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</row>
    <row r="66" spans="1:27" ht="15" customHeight="1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</row>
    <row r="67" spans="1:27" ht="15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</row>
    <row r="68" spans="1:27" ht="15" customHeight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</row>
    <row r="69" spans="1:27" ht="15" customHeight="1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</row>
    <row r="70" spans="1:27" ht="15" customHeight="1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</row>
    <row r="71" spans="1:27" ht="15" customHeight="1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</row>
    <row r="72" spans="1:27" ht="15" customHeight="1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</row>
    <row r="73" spans="1:27" ht="15" customHeight="1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</row>
    <row r="74" spans="1:27" ht="1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</row>
    <row r="75" spans="1:27" ht="15" customHeight="1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</row>
    <row r="76" spans="1:27" ht="15" customHeight="1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</row>
    <row r="77" spans="1:27" ht="15" customHeight="1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</row>
    <row r="78" spans="1:27" ht="15" customHeight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</row>
    <row r="79" spans="1:27" ht="15" customHeight="1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</row>
    <row r="80" spans="1:27" ht="15" customHeight="1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</row>
    <row r="81" spans="1:27" ht="1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</row>
    <row r="82" spans="1:27" ht="15" customHeight="1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</row>
    <row r="83" spans="1:27" ht="15" customHeight="1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</row>
    <row r="84" spans="1:27" ht="15" customHeight="1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</row>
    <row r="85" spans="1:27" ht="15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</row>
    <row r="86" spans="1:27" ht="15" customHeight="1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</row>
    <row r="87" spans="1:27" ht="15" customHeight="1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</row>
    <row r="88" spans="1:27" ht="15" customHeight="1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</row>
    <row r="89" spans="1:27" ht="15" customHeight="1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</row>
    <row r="90" spans="1:27" ht="15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</row>
    <row r="91" spans="1:27" ht="15" customHeight="1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</row>
    <row r="92" spans="1:27" ht="15" customHeight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</row>
    <row r="93" spans="1:27" ht="15" customHeight="1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</row>
    <row r="94" spans="1:27" ht="15" customHeight="1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</row>
    <row r="95" spans="1:27" ht="15" customHeight="1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</row>
    <row r="96" spans="1:27" ht="15" customHeight="1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</row>
    <row r="97" spans="1:27" ht="15" customHeight="1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</row>
    <row r="98" spans="1:27" ht="15" customHeight="1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</row>
    <row r="99" spans="1:27" ht="15" customHeight="1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</row>
    <row r="100" spans="1:27" ht="15" customHeight="1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</row>
    <row r="101" spans="1:27" ht="15" customHeight="1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</row>
    <row r="102" spans="1:27" ht="15" customHeight="1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</row>
    <row r="103" spans="1:27" ht="15" customHeight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</row>
    <row r="104" spans="1:27" ht="15" customHeight="1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</row>
    <row r="105" spans="1:27" ht="15" customHeight="1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</row>
    <row r="106" spans="1:27" ht="15" customHeight="1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</row>
    <row r="107" spans="1:27" ht="15" customHeight="1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</row>
    <row r="108" spans="1:27" ht="15" customHeight="1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</row>
    <row r="109" spans="1:27" ht="15" customHeight="1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</row>
    <row r="110" spans="1:27" ht="15" customHeight="1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</row>
    <row r="111" spans="1:27" ht="15" customHeight="1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</row>
    <row r="112" spans="1:27" ht="15" customHeight="1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</row>
    <row r="113" spans="1:27" ht="15" customHeight="1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</row>
    <row r="114" spans="1:27" ht="15" customHeight="1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</row>
    <row r="115" spans="1:27" ht="15" customHeight="1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</row>
    <row r="116" spans="1:27" ht="15" customHeigh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</row>
    <row r="117" spans="1:27" ht="15" customHeight="1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</row>
    <row r="118" spans="1:27" ht="15" customHeight="1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</row>
    <row r="119" spans="1:27" ht="15" customHeight="1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</row>
    <row r="120" spans="1:27" ht="15" customHeigh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</row>
    <row r="121" spans="1:27" ht="15" customHeight="1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</row>
    <row r="122" spans="1:27" ht="15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</row>
    <row r="123" spans="1:27" ht="15" customHeight="1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</row>
    <row r="124" spans="1:27" ht="15" customHeight="1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</row>
    <row r="125" spans="1:27" ht="15" customHeight="1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</row>
    <row r="126" spans="1:27" ht="15" customHeight="1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</row>
    <row r="127" spans="1:27" ht="15" customHeight="1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</row>
    <row r="128" spans="1:27" ht="15" customHeigh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</row>
    <row r="129" spans="1:27" ht="15" customHeight="1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</row>
    <row r="130" spans="1:27" ht="15" customHeight="1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</row>
    <row r="131" spans="1:27" ht="15" customHeight="1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</row>
    <row r="132" spans="1:27" ht="15" customHeight="1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</row>
    <row r="133" spans="1:27" ht="15" customHeight="1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</row>
    <row r="134" spans="1:27" ht="15" customHeight="1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spans="1:27" ht="15" customHeight="1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spans="1:27" ht="15" customHeight="1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spans="1:27" ht="15" customHeight="1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spans="1:27" ht="15" customHeight="1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spans="1:27" ht="15" customHeight="1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</row>
    <row r="140" spans="1:27" ht="15" customHeight="1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spans="1:27" ht="15" customHeight="1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spans="1:27" ht="15" customHeight="1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</row>
    <row r="143" spans="1:27" ht="15" customHeight="1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</row>
    <row r="144" spans="1:27" ht="15" customHeight="1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</row>
    <row r="145" spans="1:27" ht="15" customHeight="1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</row>
    <row r="146" spans="1:27" ht="15" customHeight="1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</row>
    <row r="147" spans="1:27" ht="15" customHeight="1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</row>
    <row r="148" spans="1:27" ht="15" customHeight="1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</row>
    <row r="149" spans="1:27" ht="15" customHeight="1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</row>
    <row r="150" spans="1:27" ht="15" customHeight="1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</row>
    <row r="151" spans="1:27" ht="15" customHeight="1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</row>
    <row r="152" spans="1:27" ht="15" customHeight="1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</row>
    <row r="153" spans="1:27" ht="15" customHeight="1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</row>
    <row r="154" spans="1:27" ht="15" customHeight="1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</row>
    <row r="155" spans="1:27" ht="15" customHeight="1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</row>
    <row r="156" spans="1:27" ht="15" customHeight="1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</row>
    <row r="157" spans="1:27" ht="15" customHeight="1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</row>
    <row r="158" spans="1:27" ht="15" customHeight="1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</row>
    <row r="159" spans="1:27" ht="15" customHeigh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</row>
    <row r="160" spans="1:27" ht="15" customHeight="1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</row>
    <row r="161" spans="1:27" ht="15" customHeight="1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</row>
    <row r="162" spans="1:27" ht="15" customHeight="1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</row>
    <row r="163" spans="1:27" ht="15" customHeight="1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</row>
    <row r="164" spans="1:27" ht="15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</row>
    <row r="165" spans="1:27" ht="15" customHeight="1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</row>
    <row r="166" spans="1:27" ht="15" customHeight="1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</row>
    <row r="167" spans="1:27" ht="15" customHeight="1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</row>
    <row r="168" spans="1:27" ht="15" customHeight="1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</row>
    <row r="169" spans="1:27" ht="15" customHeigh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</row>
    <row r="170" spans="1:27" ht="15" customHeigh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</row>
    <row r="171" spans="1:27" ht="15" customHeight="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</row>
    <row r="172" spans="1:27" ht="15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</row>
    <row r="173" spans="1:27" ht="15" customHeigh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</row>
    <row r="174" spans="1:27" ht="15" customHeigh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</row>
    <row r="175" spans="1:27" ht="15" customHeigh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</row>
    <row r="176" spans="1:27" ht="15" customHeight="1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</row>
    <row r="177" spans="7:27" ht="15" customHeight="1"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</row>
    <row r="178" spans="7:27" ht="15" customHeight="1"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</row>
    <row r="179" spans="7:27" ht="15" customHeight="1"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</row>
    <row r="180" spans="7:27" ht="15" customHeight="1"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</row>
    <row r="181" spans="7:27" ht="15" customHeight="1"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</row>
    <row r="182" spans="7:27" ht="15" customHeight="1"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</row>
    <row r="183" spans="7:27" ht="15" customHeight="1"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</row>
    <row r="184" spans="7:27" ht="15" customHeight="1"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</row>
    <row r="185" spans="7:27" ht="15" customHeight="1"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</row>
    <row r="186" spans="7:27" ht="15" customHeight="1"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</row>
    <row r="187" spans="7:27" ht="15" customHeight="1"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</row>
    <row r="188" spans="7:27" ht="15" customHeight="1"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</row>
    <row r="189" spans="7:27" ht="15" customHeight="1"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</row>
    <row r="190" spans="7:27" ht="15" customHeight="1"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</row>
    <row r="191" spans="7:27" ht="15" customHeight="1"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</row>
    <row r="192" spans="7:27" ht="15" customHeight="1"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</row>
    <row r="193" spans="7:27" ht="15" customHeight="1"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</row>
    <row r="194" spans="7:27" ht="15" customHeight="1"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</row>
    <row r="195" spans="7:27" ht="15" customHeight="1"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</row>
    <row r="196" spans="7:27" ht="15" customHeight="1"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</row>
    <row r="197" spans="7:27" ht="15" customHeight="1"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</row>
    <row r="198" spans="7:27" ht="15" customHeight="1"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</row>
    <row r="199" spans="7:27" ht="15" customHeight="1"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</row>
    <row r="200" spans="7:27" ht="15" customHeight="1"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</row>
    <row r="201" spans="7:27" ht="15" customHeight="1"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</row>
    <row r="202" spans="7:27" ht="15" customHeight="1"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</row>
    <row r="203" spans="7:27" ht="15" customHeight="1"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</row>
    <row r="204" spans="7:27" ht="15" customHeight="1"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</row>
    <row r="205" spans="7:27" ht="15" customHeight="1"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</row>
    <row r="206" spans="7:27" ht="15" customHeight="1"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</row>
    <row r="207" spans="7:27" ht="15" customHeight="1"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</row>
    <row r="208" spans="7:27" ht="15" customHeight="1"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</row>
    <row r="209" spans="7:27" ht="15" customHeight="1"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</row>
    <row r="210" spans="7:27" ht="15" customHeight="1"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</row>
    <row r="211" spans="7:27" ht="15" customHeight="1"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</row>
    <row r="212" spans="7:27" ht="15" customHeight="1"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</row>
    <row r="213" spans="7:27" ht="15" customHeight="1"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</row>
    <row r="214" spans="7:27" ht="15" customHeight="1"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</row>
    <row r="215" spans="7:27" ht="15" customHeight="1"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</row>
    <row r="216" spans="7:27" ht="15" customHeight="1"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</row>
    <row r="217" spans="7:27" ht="15" customHeight="1"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</row>
    <row r="218" spans="7:27" ht="15" customHeight="1"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</row>
    <row r="219" spans="7:27" ht="15" customHeight="1"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</row>
    <row r="220" spans="7:27" ht="15" customHeight="1"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</row>
    <row r="221" spans="7:27" ht="15" customHeight="1"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</row>
    <row r="222" spans="7:27" ht="15" customHeight="1"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</row>
    <row r="223" spans="7:27" ht="15" customHeight="1"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</row>
    <row r="224" spans="7:27" ht="15" customHeight="1"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</row>
    <row r="225" spans="7:27" ht="15" customHeight="1"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</row>
    <row r="226" spans="7:27" ht="15" customHeight="1"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</row>
    <row r="227" spans="7:27" ht="15" customHeight="1"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</row>
    <row r="228" spans="7:27" ht="15" customHeight="1"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</row>
    <row r="229" spans="7:27" ht="15" customHeight="1"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</row>
    <row r="230" spans="7:27" ht="15" customHeight="1"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</row>
    <row r="231" spans="7:27" ht="15" customHeight="1"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</row>
    <row r="232" spans="7:27" ht="15" customHeight="1"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</row>
    <row r="233" spans="7:27" ht="15" customHeight="1"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</row>
    <row r="234" spans="7:27" ht="15" customHeight="1"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</row>
    <row r="235" spans="7:27" ht="15" customHeight="1"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</row>
    <row r="236" spans="7:27" ht="15" customHeight="1"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</row>
    <row r="237" spans="7:27" ht="15" customHeight="1"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</row>
    <row r="238" spans="7:27" ht="15" customHeight="1"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</row>
    <row r="239" spans="7:27" ht="15" customHeight="1"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</row>
    <row r="240" spans="7:27" ht="15" customHeight="1"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</row>
    <row r="241" spans="7:27" ht="15" customHeight="1"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</row>
    <row r="242" spans="7:27" ht="15" customHeight="1"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</row>
    <row r="243" spans="7:27" ht="15" customHeight="1"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</row>
    <row r="244" spans="7:27" ht="15" customHeight="1"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</row>
    <row r="245" spans="7:27" ht="15" customHeight="1"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</row>
    <row r="246" spans="7:27" ht="15" customHeight="1"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</row>
    <row r="247" spans="7:27" ht="15" customHeight="1"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</row>
    <row r="248" spans="7:27" ht="15" customHeight="1"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</row>
    <row r="249" spans="7:27" ht="15" customHeight="1"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</row>
    <row r="250" spans="7:27" ht="15" customHeight="1"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</row>
    <row r="251" spans="7:27" ht="15" customHeight="1"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</row>
    <row r="252" spans="7:27" ht="15" customHeight="1"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</row>
    <row r="253" spans="7:27" ht="15" customHeight="1"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</row>
    <row r="254" spans="7:27" ht="15" customHeight="1"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</row>
    <row r="255" spans="7:27" ht="15" customHeight="1"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</row>
    <row r="256" spans="7:27" ht="15" customHeight="1"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</row>
    <row r="257" spans="7:27" ht="15" customHeight="1"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</row>
    <row r="258" spans="7:27" ht="15" customHeight="1"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</row>
    <row r="259" spans="7:27" ht="15" customHeight="1"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</row>
    <row r="260" spans="7:27" ht="15" customHeight="1"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</row>
    <row r="261" spans="7:27" ht="15" customHeight="1"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</row>
    <row r="262" spans="7:27" ht="15" customHeight="1"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</row>
    <row r="263" spans="7:27" ht="15" customHeight="1"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</row>
    <row r="264" spans="7:27" ht="15" customHeight="1"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</row>
    <row r="265" spans="7:27" ht="15" customHeight="1"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</row>
    <row r="266" spans="7:27" ht="15" customHeight="1"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</row>
    <row r="267" spans="7:27" ht="15" customHeight="1"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</row>
    <row r="268" spans="7:27" ht="15" customHeight="1"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</row>
    <row r="269" spans="7:27" ht="15" customHeight="1"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</row>
    <row r="270" spans="7:27" ht="15" customHeight="1"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</row>
    <row r="271" spans="7:27" ht="15" customHeight="1"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</row>
    <row r="272" spans="7:27" ht="15" customHeight="1"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</row>
    <row r="273" spans="7:27" ht="15" customHeight="1"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</row>
    <row r="274" spans="7:27" ht="15" customHeight="1"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</row>
    <row r="275" spans="7:27" ht="15" customHeight="1"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</row>
    <row r="276" spans="7:27" ht="15" customHeight="1"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</row>
    <row r="277" spans="7:27" ht="15" customHeight="1"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</row>
    <row r="278" spans="7:27" ht="15" customHeight="1"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</row>
    <row r="279" spans="7:27" ht="15" customHeight="1"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</row>
    <row r="280" spans="7:27" ht="15" customHeight="1"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</row>
    <row r="281" spans="7:27" ht="15" customHeight="1"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</row>
    <row r="282" spans="7:27" ht="15" customHeight="1"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</row>
    <row r="283" spans="7:27" ht="15" customHeight="1"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</row>
    <row r="284" spans="7:27" ht="15" customHeight="1"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</row>
    <row r="285" spans="7:27" ht="15" customHeight="1"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</row>
    <row r="286" spans="7:27" ht="15" customHeight="1"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</row>
    <row r="287" spans="7:27" ht="15" customHeight="1"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</row>
    <row r="288" spans="7:27" ht="15" customHeight="1"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</row>
    <row r="289" spans="7:27" ht="15" customHeight="1"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</row>
    <row r="290" spans="7:27" ht="15" customHeight="1"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</row>
    <row r="291" spans="7:27" ht="15" customHeight="1"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</row>
    <row r="292" spans="7:27" ht="15" customHeight="1"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</row>
    <row r="293" spans="7:27" ht="15" customHeight="1"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</row>
    <row r="294" spans="7:27" ht="15" customHeight="1"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</row>
    <row r="295" spans="7:27" ht="15" customHeight="1"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</row>
    <row r="296" spans="7:27" ht="15" customHeight="1"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</row>
    <row r="297" spans="7:27" ht="15" customHeight="1"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</row>
    <row r="298" spans="7:27" ht="15" customHeight="1"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</row>
    <row r="299" spans="7:27" ht="15" customHeight="1"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</row>
    <row r="300" spans="7:27" ht="15" customHeight="1"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</row>
    <row r="301" spans="7:27" ht="15" customHeight="1"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</row>
    <row r="302" spans="7:27" ht="15" customHeight="1"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</row>
    <row r="303" spans="7:27" ht="15" customHeight="1"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</row>
    <row r="304" spans="7:27" ht="15" customHeight="1"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</row>
    <row r="305" spans="7:27" ht="15" customHeight="1"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</row>
    <row r="306" spans="7:27" ht="15" customHeight="1"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</row>
    <row r="307" spans="7:27" ht="15" customHeight="1"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</row>
    <row r="308" spans="7:27" ht="15" customHeight="1"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</row>
    <row r="309" spans="7:27" ht="15" customHeight="1"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</row>
    <row r="310" spans="7:27" ht="15" customHeight="1"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</row>
    <row r="311" spans="7:27" ht="15" customHeight="1"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</row>
    <row r="312" spans="7:27" ht="15" customHeight="1"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</row>
    <row r="313" spans="7:27" ht="15" customHeight="1"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</row>
  </sheetData>
  <mergeCells count="4">
    <mergeCell ref="A57:E57"/>
    <mergeCell ref="A1:E5"/>
    <mergeCell ref="A7:E7"/>
    <mergeCell ref="A8:E8"/>
  </mergeCells>
  <phoneticPr fontId="0" type="noConversion"/>
  <pageMargins left="0.71" right="0.31" top="0.52" bottom="0.5" header="0.5" footer="0.5"/>
  <pageSetup paperSize="9" scale="88" orientation="portrait" r:id="rId1"/>
  <headerFooter alignWithMargins="0">
    <oddFooter>&amp;R1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7"/>
  <dimension ref="B2:L59"/>
  <sheetViews>
    <sheetView topLeftCell="A4" zoomScaleNormal="100" workbookViewId="0">
      <selection activeCell="M33" sqref="M33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6384" width="9.140625" style="13"/>
  </cols>
  <sheetData>
    <row r="2" spans="2:12" ht="15" customHeight="1">
      <c r="B2" s="1241" t="s">
        <v>169</v>
      </c>
      <c r="C2" s="1241"/>
      <c r="D2" s="1241"/>
      <c r="E2" s="1241"/>
      <c r="F2" s="1241"/>
      <c r="G2" s="1241"/>
      <c r="H2" s="1241"/>
      <c r="I2" s="1241"/>
      <c r="J2" s="125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143</v>
      </c>
      <c r="C6" s="11" t="s">
        <v>145</v>
      </c>
      <c r="D6" s="11" t="s">
        <v>117</v>
      </c>
      <c r="E6" s="9"/>
      <c r="F6" s="9"/>
      <c r="G6" s="9"/>
      <c r="H6" s="9"/>
      <c r="I6" s="9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968">
        <f>SUM(G8:G10)</f>
        <v>2177270</v>
      </c>
      <c r="H7" s="1151">
        <f t="shared" ref="H7:I7" si="0">SUM(H8:H10)</f>
        <v>2177270</v>
      </c>
      <c r="I7" s="1151">
        <f t="shared" si="0"/>
        <v>2132183</v>
      </c>
      <c r="J7" s="131">
        <f>IF(H7=0,"",I7/H7*100)</f>
        <v>97.929195735944546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967">
        <v>1774490</v>
      </c>
      <c r="H8" s="973">
        <v>1774490</v>
      </c>
      <c r="I8" s="521">
        <v>1738936</v>
      </c>
      <c r="J8" s="132">
        <f t="shared" ref="J8:J58" si="1">IF(H8=0,"",I8/H8*100)</f>
        <v>97.996382059070498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967">
        <v>402780</v>
      </c>
      <c r="H9" s="973">
        <v>402780</v>
      </c>
      <c r="I9" s="521">
        <v>393247</v>
      </c>
      <c r="J9" s="132">
        <f t="shared" si="1"/>
        <v>97.633199265107507</v>
      </c>
      <c r="L9" s="78"/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967">
        <v>0</v>
      </c>
      <c r="H10" s="973">
        <v>0</v>
      </c>
      <c r="I10" s="521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967"/>
      <c r="H11" s="973"/>
      <c r="I11" s="521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968">
        <f>SUM(G13)</f>
        <v>193450</v>
      </c>
      <c r="H12" s="1151">
        <f t="shared" ref="H12:I12" si="2">SUM(H13)</f>
        <v>193450</v>
      </c>
      <c r="I12" s="1151">
        <f t="shared" si="2"/>
        <v>192290</v>
      </c>
      <c r="J12" s="161">
        <f t="shared" si="1"/>
        <v>99.400361850607382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967">
        <v>193450</v>
      </c>
      <c r="H13" s="973">
        <v>193450</v>
      </c>
      <c r="I13" s="521">
        <v>192290</v>
      </c>
      <c r="J13" s="132">
        <f t="shared" si="1"/>
        <v>99.400361850607382</v>
      </c>
    </row>
    <row r="14" spans="2:12" ht="17.100000000000001" customHeight="1">
      <c r="B14" s="14"/>
      <c r="C14" s="15"/>
      <c r="D14" s="15"/>
      <c r="E14" s="16"/>
      <c r="F14" s="15"/>
      <c r="G14" s="964"/>
      <c r="H14" s="971"/>
      <c r="I14" s="519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963">
        <f>SUM(G16:G25)</f>
        <v>208000</v>
      </c>
      <c r="H15" s="1148">
        <f t="shared" ref="H15:I15" si="3">SUM(H16:H25)</f>
        <v>208000</v>
      </c>
      <c r="I15" s="1148">
        <f t="shared" si="3"/>
        <v>186647</v>
      </c>
      <c r="J15" s="161">
        <f t="shared" si="1"/>
        <v>89.734134615384619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962">
        <v>11500</v>
      </c>
      <c r="H16" s="970">
        <v>11500</v>
      </c>
      <c r="I16" s="518">
        <v>8854</v>
      </c>
      <c r="J16" s="132">
        <f t="shared" si="1"/>
        <v>76.991304347826087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962">
        <v>77000</v>
      </c>
      <c r="H17" s="970">
        <v>77000</v>
      </c>
      <c r="I17" s="518">
        <v>67326</v>
      </c>
      <c r="J17" s="132">
        <f t="shared" si="1"/>
        <v>87.436363636363637</v>
      </c>
    </row>
    <row r="18" spans="2:11" ht="17.100000000000001" customHeight="1">
      <c r="B18" s="14"/>
      <c r="C18" s="15"/>
      <c r="D18" s="15"/>
      <c r="E18" s="16">
        <v>613300</v>
      </c>
      <c r="F18" s="26" t="s">
        <v>205</v>
      </c>
      <c r="G18" s="962">
        <v>9200</v>
      </c>
      <c r="H18" s="970">
        <v>9200</v>
      </c>
      <c r="I18" s="518">
        <v>8881</v>
      </c>
      <c r="J18" s="132">
        <f t="shared" si="1"/>
        <v>96.532608695652172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964">
        <v>20300</v>
      </c>
      <c r="H19" s="971">
        <v>20300</v>
      </c>
      <c r="I19" s="519">
        <v>17579</v>
      </c>
      <c r="J19" s="132">
        <f t="shared" si="1"/>
        <v>86.596059113300498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964">
        <v>1500</v>
      </c>
      <c r="H20" s="971">
        <v>1500</v>
      </c>
      <c r="I20" s="519">
        <v>1180</v>
      </c>
      <c r="J20" s="132">
        <f t="shared" si="1"/>
        <v>78.666666666666657</v>
      </c>
    </row>
    <row r="21" spans="2:11" ht="17.100000000000001" customHeight="1">
      <c r="B21" s="14"/>
      <c r="C21" s="15"/>
      <c r="D21" s="15"/>
      <c r="E21" s="16">
        <v>613600</v>
      </c>
      <c r="F21" s="26" t="s">
        <v>206</v>
      </c>
      <c r="G21" s="964">
        <v>0</v>
      </c>
      <c r="H21" s="971">
        <v>0</v>
      </c>
      <c r="I21" s="519">
        <v>0</v>
      </c>
      <c r="J21" s="132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964">
        <v>18500</v>
      </c>
      <c r="H22" s="971">
        <v>18500</v>
      </c>
      <c r="I22" s="519">
        <v>16125</v>
      </c>
      <c r="J22" s="132">
        <f t="shared" si="1"/>
        <v>87.162162162162161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964">
        <v>0</v>
      </c>
      <c r="H23" s="971">
        <v>0</v>
      </c>
      <c r="I23" s="519">
        <v>0</v>
      </c>
      <c r="J23" s="132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964">
        <v>70000</v>
      </c>
      <c r="H24" s="971">
        <v>70000</v>
      </c>
      <c r="I24" s="519">
        <v>66702</v>
      </c>
      <c r="J24" s="132">
        <f t="shared" si="1"/>
        <v>95.28857142857143</v>
      </c>
    </row>
    <row r="25" spans="2:11" ht="17.100000000000001" customHeight="1">
      <c r="B25" s="14"/>
      <c r="C25" s="15"/>
      <c r="D25" s="15"/>
      <c r="E25" s="16">
        <v>613900</v>
      </c>
      <c r="F25" s="293" t="s">
        <v>581</v>
      </c>
      <c r="G25" s="966">
        <v>0</v>
      </c>
      <c r="H25" s="972">
        <v>0</v>
      </c>
      <c r="I25" s="520">
        <v>0</v>
      </c>
      <c r="J25" s="132" t="str">
        <f t="shared" si="1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964"/>
      <c r="H26" s="971"/>
      <c r="I26" s="519"/>
      <c r="J26" s="132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65">
        <f>SUM(G28:G29)</f>
        <v>23500</v>
      </c>
      <c r="H27" s="1151">
        <f t="shared" ref="H27:I27" si="4">SUM(H28:H29)</f>
        <v>23500</v>
      </c>
      <c r="I27" s="1151">
        <f t="shared" si="4"/>
        <v>21283</v>
      </c>
      <c r="J27" s="161">
        <f t="shared" si="1"/>
        <v>90.565957446808511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964">
        <v>7500</v>
      </c>
      <c r="H28" s="971">
        <v>7500</v>
      </c>
      <c r="I28" s="519">
        <v>7489</v>
      </c>
      <c r="J28" s="132">
        <f t="shared" si="1"/>
        <v>99.853333333333339</v>
      </c>
      <c r="K28" s="69"/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964">
        <v>16000</v>
      </c>
      <c r="H29" s="971">
        <v>16000</v>
      </c>
      <c r="I29" s="519">
        <v>13794</v>
      </c>
      <c r="J29" s="132">
        <f t="shared" si="1"/>
        <v>86.212500000000006</v>
      </c>
    </row>
    <row r="30" spans="2:11" ht="17.100000000000001" customHeight="1">
      <c r="B30" s="14"/>
      <c r="C30" s="15"/>
      <c r="D30" s="15"/>
      <c r="E30" s="16"/>
      <c r="F30" s="26"/>
      <c r="G30" s="964"/>
      <c r="H30" s="971"/>
      <c r="I30" s="519"/>
      <c r="J30" s="132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961" t="s">
        <v>708</v>
      </c>
      <c r="H31" s="969" t="s">
        <v>708</v>
      </c>
      <c r="I31" s="548" t="s">
        <v>796</v>
      </c>
      <c r="J31" s="132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2602220</v>
      </c>
      <c r="H32" s="20">
        <f>H7+H12+H15+H27</f>
        <v>2602220</v>
      </c>
      <c r="I32" s="20">
        <f t="shared" ref="I32" si="5">I7+I12+I15+I27</f>
        <v>2532403</v>
      </c>
      <c r="J32" s="161">
        <f t="shared" si="1"/>
        <v>97.317021620001384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132" t="str">
        <f t="shared" si="1"/>
        <v/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132" t="str">
        <f t="shared" si="1"/>
        <v/>
      </c>
    </row>
    <row r="35" spans="2:10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B39" s="69"/>
      <c r="J39" s="121" t="str">
        <f t="shared" si="1"/>
        <v/>
      </c>
    </row>
    <row r="40" spans="2:10" ht="17.100000000000001" customHeight="1">
      <c r="B40" s="69"/>
      <c r="J40" s="121" t="str">
        <f t="shared" si="1"/>
        <v/>
      </c>
    </row>
    <row r="41" spans="2:10" ht="17.100000000000001" customHeight="1">
      <c r="B41" s="69"/>
      <c r="J41" s="121" t="str">
        <f t="shared" si="1"/>
        <v/>
      </c>
    </row>
    <row r="42" spans="2:10" ht="17.100000000000001" customHeight="1">
      <c r="B42" s="69"/>
      <c r="J42" s="121" t="str">
        <f t="shared" si="1"/>
        <v/>
      </c>
    </row>
    <row r="43" spans="2:10" ht="17.100000000000001" customHeight="1">
      <c r="B43" s="69"/>
      <c r="J43" s="121" t="str">
        <f t="shared" si="1"/>
        <v/>
      </c>
    </row>
    <row r="44" spans="2:10" ht="17.100000000000001" customHeight="1">
      <c r="B44" s="69"/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I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/>
  <dimension ref="B2:M59"/>
  <sheetViews>
    <sheetView topLeftCell="A7" zoomScaleNormal="100" workbookViewId="0">
      <selection activeCell="I32" sqref="I32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6384" width="9.140625" style="13"/>
  </cols>
  <sheetData>
    <row r="2" spans="2:12" ht="15" customHeight="1">
      <c r="B2" s="1241" t="s">
        <v>170</v>
      </c>
      <c r="C2" s="1241"/>
      <c r="D2" s="1241"/>
      <c r="E2" s="1241"/>
      <c r="F2" s="1241"/>
      <c r="G2" s="1241"/>
      <c r="H2" s="361"/>
      <c r="I2" s="361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143</v>
      </c>
      <c r="C6" s="11" t="s">
        <v>145</v>
      </c>
      <c r="D6" s="11" t="s">
        <v>124</v>
      </c>
      <c r="E6" s="9"/>
      <c r="F6" s="9"/>
      <c r="G6" s="137"/>
      <c r="H6" s="137"/>
      <c r="I6" s="137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981">
        <f>SUM(G8:G10)</f>
        <v>601070</v>
      </c>
      <c r="H7" s="1151">
        <f t="shared" ref="H7:I7" si="0">SUM(H8:H10)</f>
        <v>601070</v>
      </c>
      <c r="I7" s="1151">
        <f t="shared" si="0"/>
        <v>588293</v>
      </c>
      <c r="J7" s="131">
        <f>IF(H7=0,"",I7/H7*100)</f>
        <v>97.874290847987751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982">
        <v>500500</v>
      </c>
      <c r="H8" s="988">
        <v>500500</v>
      </c>
      <c r="I8" s="526">
        <v>491537</v>
      </c>
      <c r="J8" s="132">
        <f t="shared" ref="J8:J58" si="1">IF(H8=0,"",I8/H8*100)</f>
        <v>98.209190809190801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982">
        <v>100570</v>
      </c>
      <c r="H9" s="988">
        <v>100570</v>
      </c>
      <c r="I9" s="526">
        <v>96756</v>
      </c>
      <c r="J9" s="132">
        <f t="shared" si="1"/>
        <v>96.207616585462858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980">
        <v>0</v>
      </c>
      <c r="H10" s="987">
        <v>0</v>
      </c>
      <c r="I10" s="525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982"/>
      <c r="H11" s="988"/>
      <c r="I11" s="526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981">
        <f>SUM(G13)</f>
        <v>56100</v>
      </c>
      <c r="H12" s="1151">
        <f t="shared" ref="H12:I12" si="2">SUM(H13)</f>
        <v>56100</v>
      </c>
      <c r="I12" s="1151">
        <f t="shared" si="2"/>
        <v>55102</v>
      </c>
      <c r="J12" s="161">
        <f t="shared" si="1"/>
        <v>98.22103386809269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982">
        <v>56100</v>
      </c>
      <c r="H13" s="988">
        <v>56100</v>
      </c>
      <c r="I13" s="526">
        <v>55102</v>
      </c>
      <c r="J13" s="132">
        <f t="shared" si="1"/>
        <v>98.22103386809269</v>
      </c>
    </row>
    <row r="14" spans="2:12" ht="17.100000000000001" customHeight="1">
      <c r="B14" s="14"/>
      <c r="C14" s="15"/>
      <c r="D14" s="15"/>
      <c r="E14" s="16"/>
      <c r="F14" s="15"/>
      <c r="G14" s="975"/>
      <c r="H14" s="984"/>
      <c r="I14" s="522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976">
        <f>SUM(G16:G25)</f>
        <v>61200</v>
      </c>
      <c r="H15" s="1148">
        <f t="shared" ref="H15:I15" si="3">SUM(H16:H25)</f>
        <v>61200</v>
      </c>
      <c r="I15" s="1148">
        <f t="shared" si="3"/>
        <v>60093</v>
      </c>
      <c r="J15" s="161">
        <f t="shared" si="1"/>
        <v>98.191176470588232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975">
        <v>3500</v>
      </c>
      <c r="H16" s="984">
        <v>3500</v>
      </c>
      <c r="I16" s="522">
        <v>3397</v>
      </c>
      <c r="J16" s="132">
        <f t="shared" si="1"/>
        <v>97.05714285714285</v>
      </c>
    </row>
    <row r="17" spans="2:13" ht="17.100000000000001" customHeight="1">
      <c r="B17" s="14"/>
      <c r="C17" s="15"/>
      <c r="D17" s="15"/>
      <c r="E17" s="16">
        <v>613200</v>
      </c>
      <c r="F17" s="15" t="s">
        <v>85</v>
      </c>
      <c r="G17" s="975">
        <v>23700</v>
      </c>
      <c r="H17" s="984">
        <v>23300</v>
      </c>
      <c r="I17" s="522">
        <v>22834</v>
      </c>
      <c r="J17" s="132">
        <f t="shared" si="1"/>
        <v>98</v>
      </c>
    </row>
    <row r="18" spans="2:13" ht="17.100000000000001" customHeight="1">
      <c r="B18" s="14"/>
      <c r="C18" s="15"/>
      <c r="D18" s="15"/>
      <c r="E18" s="16">
        <v>613300</v>
      </c>
      <c r="F18" s="26" t="s">
        <v>205</v>
      </c>
      <c r="G18" s="975">
        <v>3000</v>
      </c>
      <c r="H18" s="984">
        <v>3000</v>
      </c>
      <c r="I18" s="522">
        <v>2922</v>
      </c>
      <c r="J18" s="132">
        <f t="shared" si="1"/>
        <v>97.399999999999991</v>
      </c>
    </row>
    <row r="19" spans="2:13" ht="17.100000000000001" customHeight="1">
      <c r="B19" s="14"/>
      <c r="C19" s="15"/>
      <c r="D19" s="15"/>
      <c r="E19" s="16">
        <v>613400</v>
      </c>
      <c r="F19" s="15" t="s">
        <v>165</v>
      </c>
      <c r="G19" s="975">
        <v>9000</v>
      </c>
      <c r="H19" s="984">
        <v>9000</v>
      </c>
      <c r="I19" s="522">
        <v>8743</v>
      </c>
      <c r="J19" s="132">
        <f t="shared" si="1"/>
        <v>97.144444444444446</v>
      </c>
    </row>
    <row r="20" spans="2:13" ht="17.100000000000001" customHeight="1">
      <c r="B20" s="14"/>
      <c r="C20" s="15"/>
      <c r="D20" s="15"/>
      <c r="E20" s="16">
        <v>613500</v>
      </c>
      <c r="F20" s="15" t="s">
        <v>86</v>
      </c>
      <c r="G20" s="975">
        <v>300</v>
      </c>
      <c r="H20" s="984">
        <v>300</v>
      </c>
      <c r="I20" s="522">
        <v>300</v>
      </c>
      <c r="J20" s="132">
        <f t="shared" si="1"/>
        <v>100</v>
      </c>
    </row>
    <row r="21" spans="2:13" ht="17.100000000000001" customHeight="1">
      <c r="B21" s="14"/>
      <c r="C21" s="15"/>
      <c r="D21" s="15"/>
      <c r="E21" s="16">
        <v>613600</v>
      </c>
      <c r="F21" s="26" t="s">
        <v>206</v>
      </c>
      <c r="G21" s="975">
        <v>0</v>
      </c>
      <c r="H21" s="984">
        <v>0</v>
      </c>
      <c r="I21" s="522">
        <v>0</v>
      </c>
      <c r="J21" s="132" t="str">
        <f t="shared" si="1"/>
        <v/>
      </c>
    </row>
    <row r="22" spans="2:13" ht="17.100000000000001" customHeight="1">
      <c r="B22" s="14"/>
      <c r="C22" s="15"/>
      <c r="D22" s="15"/>
      <c r="E22" s="16">
        <v>613700</v>
      </c>
      <c r="F22" s="15" t="s">
        <v>87</v>
      </c>
      <c r="G22" s="978">
        <v>13000</v>
      </c>
      <c r="H22" s="985">
        <v>13000</v>
      </c>
      <c r="I22" s="523">
        <v>12949</v>
      </c>
      <c r="J22" s="132">
        <f t="shared" si="1"/>
        <v>99.607692307692304</v>
      </c>
    </row>
    <row r="23" spans="2:13" ht="17.100000000000001" customHeight="1">
      <c r="B23" s="14"/>
      <c r="C23" s="15"/>
      <c r="D23" s="15"/>
      <c r="E23" s="16">
        <v>613800</v>
      </c>
      <c r="F23" s="15" t="s">
        <v>166</v>
      </c>
      <c r="G23" s="978">
        <v>0</v>
      </c>
      <c r="H23" s="985">
        <v>0</v>
      </c>
      <c r="I23" s="523">
        <v>0</v>
      </c>
      <c r="J23" s="132" t="str">
        <f t="shared" si="1"/>
        <v/>
      </c>
    </row>
    <row r="24" spans="2:13" ht="17.100000000000001" customHeight="1">
      <c r="B24" s="14"/>
      <c r="C24" s="15"/>
      <c r="D24" s="15"/>
      <c r="E24" s="16">
        <v>613900</v>
      </c>
      <c r="F24" s="15" t="s">
        <v>167</v>
      </c>
      <c r="G24" s="978">
        <v>8700</v>
      </c>
      <c r="H24" s="985">
        <v>9100</v>
      </c>
      <c r="I24" s="523">
        <v>8948</v>
      </c>
      <c r="J24" s="132">
        <f t="shared" si="1"/>
        <v>98.329670329670321</v>
      </c>
    </row>
    <row r="25" spans="2:13" ht="17.100000000000001" customHeight="1">
      <c r="B25" s="14"/>
      <c r="C25" s="15"/>
      <c r="D25" s="15"/>
      <c r="E25" s="16">
        <v>613900</v>
      </c>
      <c r="F25" s="293" t="s">
        <v>581</v>
      </c>
      <c r="G25" s="979">
        <v>0</v>
      </c>
      <c r="H25" s="986">
        <v>0</v>
      </c>
      <c r="I25" s="524">
        <v>0</v>
      </c>
      <c r="J25" s="132" t="str">
        <f t="shared" si="1"/>
        <v/>
      </c>
    </row>
    <row r="26" spans="2:13" s="1" customFormat="1" ht="17.100000000000001" customHeight="1">
      <c r="B26" s="17"/>
      <c r="C26" s="12"/>
      <c r="D26" s="12"/>
      <c r="E26" s="9"/>
      <c r="F26" s="12"/>
      <c r="G26" s="978"/>
      <c r="H26" s="985"/>
      <c r="I26" s="523"/>
      <c r="J26" s="132" t="str">
        <f t="shared" si="1"/>
        <v/>
      </c>
    </row>
    <row r="27" spans="2:13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77">
        <f>SUM(G28:G29)</f>
        <v>40900</v>
      </c>
      <c r="H27" s="1151">
        <f t="shared" ref="H27:I27" si="4">SUM(H28:H29)</f>
        <v>40900</v>
      </c>
      <c r="I27" s="1151">
        <f t="shared" si="4"/>
        <v>40855</v>
      </c>
      <c r="J27" s="161">
        <f t="shared" si="1"/>
        <v>99.889975550122244</v>
      </c>
    </row>
    <row r="28" spans="2:13" ht="17.100000000000001" customHeight="1">
      <c r="B28" s="14"/>
      <c r="C28" s="15"/>
      <c r="D28" s="15"/>
      <c r="E28" s="16">
        <v>821200</v>
      </c>
      <c r="F28" s="15" t="s">
        <v>91</v>
      </c>
      <c r="G28" s="978">
        <v>32140</v>
      </c>
      <c r="H28" s="985">
        <v>32140</v>
      </c>
      <c r="I28" s="523">
        <v>32130</v>
      </c>
      <c r="J28" s="132">
        <f t="shared" si="1"/>
        <v>99.96888612321095</v>
      </c>
      <c r="M28" s="78"/>
    </row>
    <row r="29" spans="2:13" ht="17.100000000000001" customHeight="1">
      <c r="B29" s="14"/>
      <c r="C29" s="15"/>
      <c r="D29" s="15"/>
      <c r="E29" s="16">
        <v>821300</v>
      </c>
      <c r="F29" s="15" t="s">
        <v>92</v>
      </c>
      <c r="G29" s="978">
        <v>8760</v>
      </c>
      <c r="H29" s="985">
        <v>8760</v>
      </c>
      <c r="I29" s="523">
        <v>8725</v>
      </c>
      <c r="J29" s="132">
        <f t="shared" si="1"/>
        <v>99.600456621004568</v>
      </c>
    </row>
    <row r="30" spans="2:13" ht="17.100000000000001" customHeight="1">
      <c r="B30" s="14"/>
      <c r="C30" s="15"/>
      <c r="D30" s="15"/>
      <c r="E30" s="16"/>
      <c r="F30" s="15"/>
      <c r="G30" s="975"/>
      <c r="H30" s="984"/>
      <c r="I30" s="522"/>
      <c r="J30" s="132" t="str">
        <f t="shared" si="1"/>
        <v/>
      </c>
    </row>
    <row r="31" spans="2:13" s="1" customFormat="1" ht="17.100000000000001" customHeight="1">
      <c r="B31" s="17"/>
      <c r="C31" s="12"/>
      <c r="D31" s="12"/>
      <c r="E31" s="9"/>
      <c r="F31" s="12" t="s">
        <v>93</v>
      </c>
      <c r="G31" s="974" t="s">
        <v>709</v>
      </c>
      <c r="H31" s="983" t="s">
        <v>709</v>
      </c>
      <c r="I31" s="548" t="s">
        <v>797</v>
      </c>
      <c r="J31" s="132"/>
    </row>
    <row r="32" spans="2:13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759270</v>
      </c>
      <c r="H32" s="20">
        <f>H7+H12+H15+H27</f>
        <v>759270</v>
      </c>
      <c r="I32" s="20">
        <f t="shared" ref="I32" si="5">I7+I12+I15+I27</f>
        <v>744343</v>
      </c>
      <c r="J32" s="161">
        <f t="shared" si="1"/>
        <v>98.034032689293653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132" t="str">
        <f t="shared" si="1"/>
        <v/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132" t="str">
        <f t="shared" si="1"/>
        <v/>
      </c>
    </row>
    <row r="35" spans="2:10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B37" s="69"/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B39" s="69"/>
      <c r="J39" s="121" t="str">
        <f t="shared" si="1"/>
        <v/>
      </c>
    </row>
    <row r="40" spans="2:10" ht="17.100000000000001" customHeight="1">
      <c r="B40" s="69"/>
      <c r="J40" s="121" t="str">
        <f t="shared" si="1"/>
        <v/>
      </c>
    </row>
    <row r="41" spans="2:10" ht="17.100000000000001" customHeight="1">
      <c r="B41" s="69"/>
      <c r="J41" s="121" t="str">
        <f t="shared" si="1"/>
        <v/>
      </c>
    </row>
    <row r="42" spans="2:10" ht="17.100000000000001" customHeight="1">
      <c r="B42" s="69"/>
      <c r="J42" s="121" t="str">
        <f t="shared" si="1"/>
        <v/>
      </c>
    </row>
    <row r="43" spans="2:10" ht="17.100000000000001" customHeight="1">
      <c r="B43" s="69"/>
      <c r="J43" s="121" t="str">
        <f t="shared" si="1"/>
        <v/>
      </c>
    </row>
    <row r="44" spans="2:10" ht="17.100000000000001" customHeight="1">
      <c r="B44" s="69"/>
      <c r="J44" s="121" t="str">
        <f t="shared" si="1"/>
        <v/>
      </c>
    </row>
    <row r="45" spans="2:10" ht="17.100000000000001" customHeight="1">
      <c r="B45" s="69"/>
      <c r="J45" s="121" t="str">
        <f t="shared" si="1"/>
        <v/>
      </c>
    </row>
    <row r="46" spans="2:10" ht="17.100000000000001" customHeight="1">
      <c r="B46" s="69"/>
      <c r="J46" s="121" t="str">
        <f t="shared" si="1"/>
        <v/>
      </c>
    </row>
    <row r="47" spans="2:10" ht="17.100000000000001" customHeight="1">
      <c r="B47" s="69"/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9"/>
  <dimension ref="B2:L59"/>
  <sheetViews>
    <sheetView topLeftCell="A4" zoomScaleNormal="100" workbookViewId="0">
      <selection activeCell="I32" sqref="I32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6384" width="9.140625" style="13"/>
  </cols>
  <sheetData>
    <row r="2" spans="2:12" ht="15" customHeight="1">
      <c r="B2" s="1241" t="s">
        <v>171</v>
      </c>
      <c r="C2" s="1241"/>
      <c r="D2" s="1241"/>
      <c r="E2" s="1241"/>
      <c r="F2" s="1241"/>
      <c r="G2" s="1241"/>
      <c r="H2" s="361"/>
      <c r="I2" s="361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143</v>
      </c>
      <c r="C6" s="11" t="s">
        <v>145</v>
      </c>
      <c r="D6" s="11" t="s">
        <v>125</v>
      </c>
      <c r="E6" s="9"/>
      <c r="F6" s="9"/>
      <c r="G6" s="137"/>
      <c r="H6" s="137"/>
      <c r="I6" s="137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996">
        <f>SUM(G8:G10)</f>
        <v>767390</v>
      </c>
      <c r="H7" s="1151">
        <f t="shared" ref="H7:I7" si="0">SUM(H8:H10)</f>
        <v>767390</v>
      </c>
      <c r="I7" s="1151">
        <f t="shared" si="0"/>
        <v>733762</v>
      </c>
      <c r="J7" s="131">
        <f>IF(H7=0,"",I7/H7*100)</f>
        <v>95.617873571456485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997">
        <v>637280</v>
      </c>
      <c r="H8" s="1004">
        <v>637280</v>
      </c>
      <c r="I8" s="532">
        <v>614958</v>
      </c>
      <c r="J8" s="132">
        <f t="shared" ref="J8:J58" si="1">IF(H8=0,"",I8/H8*100)</f>
        <v>96.497301029374839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997">
        <v>130110</v>
      </c>
      <c r="H9" s="1004">
        <v>130110</v>
      </c>
      <c r="I9" s="532">
        <v>118804</v>
      </c>
      <c r="J9" s="132">
        <f t="shared" si="1"/>
        <v>91.31042963646145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995">
        <v>0</v>
      </c>
      <c r="H10" s="1002">
        <v>0</v>
      </c>
      <c r="I10" s="530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15"/>
      <c r="G11" s="996"/>
      <c r="H11" s="1003"/>
      <c r="I11" s="531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996">
        <f>SUM(G13)</f>
        <v>71090</v>
      </c>
      <c r="H12" s="1151">
        <f t="shared" ref="H12:I12" si="2">SUM(H13)</f>
        <v>71090</v>
      </c>
      <c r="I12" s="1151">
        <f t="shared" si="2"/>
        <v>69616</v>
      </c>
      <c r="J12" s="161">
        <f t="shared" si="1"/>
        <v>97.926571951047976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997">
        <v>71090</v>
      </c>
      <c r="H13" s="1004">
        <v>71090</v>
      </c>
      <c r="I13" s="532">
        <v>69616</v>
      </c>
      <c r="J13" s="132">
        <f t="shared" si="1"/>
        <v>97.926571951047976</v>
      </c>
    </row>
    <row r="14" spans="2:12" ht="17.100000000000001" customHeight="1">
      <c r="B14" s="14"/>
      <c r="C14" s="15"/>
      <c r="D14" s="15"/>
      <c r="E14" s="16"/>
      <c r="F14" s="15"/>
      <c r="G14" s="989"/>
      <c r="H14" s="998"/>
      <c r="I14" s="527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992">
        <f>SUM(G16:G25)</f>
        <v>66300</v>
      </c>
      <c r="H15" s="1148">
        <f t="shared" ref="H15:I15" si="3">SUM(H16:H25)</f>
        <v>66300</v>
      </c>
      <c r="I15" s="1148">
        <f t="shared" si="3"/>
        <v>65676</v>
      </c>
      <c r="J15" s="161">
        <f t="shared" si="1"/>
        <v>99.058823529411768</v>
      </c>
      <c r="L15" s="79"/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991">
        <v>4500</v>
      </c>
      <c r="H16" s="1000">
        <v>4500</v>
      </c>
      <c r="I16" s="528">
        <v>4252</v>
      </c>
      <c r="J16" s="132">
        <f t="shared" si="1"/>
        <v>94.488888888888894</v>
      </c>
    </row>
    <row r="17" spans="2:10" ht="17.100000000000001" customHeight="1">
      <c r="B17" s="14"/>
      <c r="C17" s="15"/>
      <c r="D17" s="15"/>
      <c r="E17" s="16">
        <v>613200</v>
      </c>
      <c r="F17" s="15" t="s">
        <v>85</v>
      </c>
      <c r="G17" s="991">
        <v>30000</v>
      </c>
      <c r="H17" s="1000">
        <v>29300</v>
      </c>
      <c r="I17" s="528">
        <v>29253</v>
      </c>
      <c r="J17" s="132">
        <f t="shared" si="1"/>
        <v>99.839590443686006</v>
      </c>
    </row>
    <row r="18" spans="2:10" ht="17.100000000000001" customHeight="1">
      <c r="B18" s="14"/>
      <c r="C18" s="15"/>
      <c r="D18" s="15"/>
      <c r="E18" s="16">
        <v>613300</v>
      </c>
      <c r="F18" s="26" t="s">
        <v>205</v>
      </c>
      <c r="G18" s="994">
        <v>2600</v>
      </c>
      <c r="H18" s="1001">
        <v>2600</v>
      </c>
      <c r="I18" s="529">
        <v>2546</v>
      </c>
      <c r="J18" s="132">
        <f t="shared" si="1"/>
        <v>97.92307692307692</v>
      </c>
    </row>
    <row r="19" spans="2:10" ht="17.100000000000001" customHeight="1">
      <c r="B19" s="14"/>
      <c r="C19" s="15"/>
      <c r="D19" s="15"/>
      <c r="E19" s="16">
        <v>613400</v>
      </c>
      <c r="F19" s="15" t="s">
        <v>165</v>
      </c>
      <c r="G19" s="994">
        <v>8200</v>
      </c>
      <c r="H19" s="1001">
        <v>8100</v>
      </c>
      <c r="I19" s="529">
        <v>8000</v>
      </c>
      <c r="J19" s="132">
        <f t="shared" si="1"/>
        <v>98.76543209876543</v>
      </c>
    </row>
    <row r="20" spans="2:10" ht="17.100000000000001" customHeight="1">
      <c r="B20" s="14"/>
      <c r="C20" s="15"/>
      <c r="D20" s="15"/>
      <c r="E20" s="16">
        <v>613500</v>
      </c>
      <c r="F20" s="15" t="s">
        <v>86</v>
      </c>
      <c r="G20" s="994">
        <v>0</v>
      </c>
      <c r="H20" s="1001">
        <v>0</v>
      </c>
      <c r="I20" s="529">
        <v>0</v>
      </c>
      <c r="J20" s="132" t="str">
        <f t="shared" si="1"/>
        <v/>
      </c>
    </row>
    <row r="21" spans="2:10" ht="17.100000000000001" customHeight="1">
      <c r="B21" s="14"/>
      <c r="C21" s="15"/>
      <c r="D21" s="15"/>
      <c r="E21" s="16">
        <v>613600</v>
      </c>
      <c r="F21" s="26" t="s">
        <v>206</v>
      </c>
      <c r="G21" s="994">
        <v>0</v>
      </c>
      <c r="H21" s="1001">
        <v>0</v>
      </c>
      <c r="I21" s="529">
        <v>0</v>
      </c>
      <c r="J21" s="132" t="str">
        <f t="shared" si="1"/>
        <v/>
      </c>
    </row>
    <row r="22" spans="2:10" ht="17.100000000000001" customHeight="1">
      <c r="B22" s="14"/>
      <c r="C22" s="15"/>
      <c r="D22" s="15"/>
      <c r="E22" s="16">
        <v>613700</v>
      </c>
      <c r="F22" s="15" t="s">
        <v>87</v>
      </c>
      <c r="G22" s="994">
        <v>8000</v>
      </c>
      <c r="H22" s="1001">
        <v>7500</v>
      </c>
      <c r="I22" s="529">
        <v>7426</v>
      </c>
      <c r="J22" s="132">
        <f t="shared" si="1"/>
        <v>99.013333333333335</v>
      </c>
    </row>
    <row r="23" spans="2:10" ht="17.100000000000001" customHeight="1">
      <c r="B23" s="14"/>
      <c r="C23" s="15"/>
      <c r="D23" s="15"/>
      <c r="E23" s="16">
        <v>613800</v>
      </c>
      <c r="F23" s="15" t="s">
        <v>166</v>
      </c>
      <c r="G23" s="994">
        <v>0</v>
      </c>
      <c r="H23" s="1001">
        <v>0</v>
      </c>
      <c r="I23" s="529">
        <v>0</v>
      </c>
      <c r="J23" s="132" t="str">
        <f t="shared" si="1"/>
        <v/>
      </c>
    </row>
    <row r="24" spans="2:10" ht="17.100000000000001" customHeight="1">
      <c r="B24" s="14"/>
      <c r="C24" s="15"/>
      <c r="D24" s="15"/>
      <c r="E24" s="16">
        <v>613900</v>
      </c>
      <c r="F24" s="15" t="s">
        <v>167</v>
      </c>
      <c r="G24" s="994">
        <v>13000</v>
      </c>
      <c r="H24" s="1001">
        <v>14300</v>
      </c>
      <c r="I24" s="529">
        <v>14199</v>
      </c>
      <c r="J24" s="132">
        <f t="shared" si="1"/>
        <v>99.293706293706293</v>
      </c>
    </row>
    <row r="25" spans="2:10" ht="17.100000000000001" customHeight="1">
      <c r="B25" s="14"/>
      <c r="C25" s="15"/>
      <c r="D25" s="15"/>
      <c r="E25" s="16">
        <v>613900</v>
      </c>
      <c r="F25" s="293" t="s">
        <v>581</v>
      </c>
      <c r="G25" s="994">
        <v>0</v>
      </c>
      <c r="H25" s="1001">
        <v>0</v>
      </c>
      <c r="I25" s="529">
        <v>0</v>
      </c>
      <c r="J25" s="132" t="str">
        <f t="shared" si="1"/>
        <v/>
      </c>
    </row>
    <row r="26" spans="2:10" s="1" customFormat="1" ht="17.100000000000001" customHeight="1">
      <c r="B26" s="17"/>
      <c r="C26" s="12"/>
      <c r="D26" s="12"/>
      <c r="E26" s="9"/>
      <c r="F26" s="12"/>
      <c r="G26" s="994"/>
      <c r="H26" s="1001"/>
      <c r="I26" s="529"/>
      <c r="J26" s="132" t="str">
        <f t="shared" si="1"/>
        <v/>
      </c>
    </row>
    <row r="27" spans="2:10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993">
        <f>SUM(G28:G29)</f>
        <v>13500</v>
      </c>
      <c r="H27" s="1151">
        <f t="shared" ref="H27:I27" si="4">SUM(H28:H29)</f>
        <v>13500</v>
      </c>
      <c r="I27" s="1151">
        <f t="shared" si="4"/>
        <v>13496</v>
      </c>
      <c r="J27" s="161">
        <f t="shared" si="1"/>
        <v>99.970370370370361</v>
      </c>
    </row>
    <row r="28" spans="2:10" ht="17.100000000000001" customHeight="1">
      <c r="B28" s="14"/>
      <c r="C28" s="15"/>
      <c r="D28" s="15"/>
      <c r="E28" s="16">
        <v>821200</v>
      </c>
      <c r="F28" s="15" t="s">
        <v>91</v>
      </c>
      <c r="G28" s="994">
        <v>13500</v>
      </c>
      <c r="H28" s="1001">
        <v>13500</v>
      </c>
      <c r="I28" s="529">
        <v>13496</v>
      </c>
      <c r="J28" s="132">
        <f t="shared" si="1"/>
        <v>99.970370370370361</v>
      </c>
    </row>
    <row r="29" spans="2:10" ht="17.100000000000001" customHeight="1">
      <c r="B29" s="14"/>
      <c r="C29" s="15"/>
      <c r="D29" s="15"/>
      <c r="E29" s="16">
        <v>821300</v>
      </c>
      <c r="F29" s="15" t="s">
        <v>92</v>
      </c>
      <c r="G29" s="994">
        <v>0</v>
      </c>
      <c r="H29" s="1001">
        <v>0</v>
      </c>
      <c r="I29" s="529">
        <v>0</v>
      </c>
      <c r="J29" s="132" t="str">
        <f t="shared" si="1"/>
        <v/>
      </c>
    </row>
    <row r="30" spans="2:10" ht="17.100000000000001" customHeight="1">
      <c r="B30" s="14"/>
      <c r="C30" s="15"/>
      <c r="D30" s="15"/>
      <c r="E30" s="16"/>
      <c r="F30" s="15"/>
      <c r="G30" s="991"/>
      <c r="H30" s="1000"/>
      <c r="I30" s="528"/>
      <c r="J30" s="132" t="str">
        <f t="shared" si="1"/>
        <v/>
      </c>
    </row>
    <row r="31" spans="2:10" s="1" customFormat="1" ht="17.100000000000001" customHeight="1">
      <c r="B31" s="17"/>
      <c r="C31" s="12"/>
      <c r="D31" s="12"/>
      <c r="E31" s="9"/>
      <c r="F31" s="12" t="s">
        <v>93</v>
      </c>
      <c r="G31" s="990" t="s">
        <v>645</v>
      </c>
      <c r="H31" s="999" t="s">
        <v>645</v>
      </c>
      <c r="I31" s="548" t="s">
        <v>798</v>
      </c>
      <c r="J31" s="132"/>
    </row>
    <row r="32" spans="2:10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918280</v>
      </c>
      <c r="H32" s="20">
        <f>H7+H12+H15+H27</f>
        <v>918280</v>
      </c>
      <c r="I32" s="20">
        <f t="shared" ref="I32" si="5">I7+I12+I15+I27</f>
        <v>882550</v>
      </c>
      <c r="J32" s="161">
        <f t="shared" si="1"/>
        <v>96.109029925512914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132" t="str">
        <f t="shared" si="1"/>
        <v/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132" t="str">
        <f t="shared" si="1"/>
        <v/>
      </c>
    </row>
    <row r="35" spans="2:10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B39" s="69"/>
      <c r="J39" s="121" t="str">
        <f t="shared" si="1"/>
        <v/>
      </c>
    </row>
    <row r="40" spans="2:10" ht="17.100000000000001" customHeight="1">
      <c r="B40" s="69"/>
      <c r="J40" s="121" t="str">
        <f t="shared" si="1"/>
        <v/>
      </c>
    </row>
    <row r="41" spans="2:10" ht="17.100000000000001" customHeight="1">
      <c r="B41" s="69"/>
      <c r="J41" s="121" t="str">
        <f t="shared" si="1"/>
        <v/>
      </c>
    </row>
    <row r="42" spans="2:10" ht="17.100000000000001" customHeight="1">
      <c r="B42" s="69"/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&amp;R34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0"/>
  <dimension ref="B2:L59"/>
  <sheetViews>
    <sheetView topLeftCell="A10" zoomScaleNormal="100" workbookViewId="0">
      <selection activeCell="I32" sqref="I32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6384" width="9.140625" style="13"/>
  </cols>
  <sheetData>
    <row r="2" spans="2:12" ht="15" customHeight="1">
      <c r="B2" s="1241" t="s">
        <v>172</v>
      </c>
      <c r="C2" s="1241"/>
      <c r="D2" s="1241"/>
      <c r="E2" s="1241"/>
      <c r="F2" s="1241"/>
      <c r="G2" s="1241"/>
      <c r="H2" s="359"/>
      <c r="I2" s="359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143</v>
      </c>
      <c r="C6" s="11" t="s">
        <v>145</v>
      </c>
      <c r="D6" s="11" t="s">
        <v>146</v>
      </c>
      <c r="E6" s="9"/>
      <c r="F6" s="9"/>
      <c r="G6" s="137"/>
      <c r="H6" s="137"/>
      <c r="I6" s="137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1013">
        <f>SUM(G8:G10)</f>
        <v>882730</v>
      </c>
      <c r="H7" s="1151">
        <f t="shared" ref="H7:I7" si="0">SUM(H8:H10)</f>
        <v>882730</v>
      </c>
      <c r="I7" s="1151">
        <f t="shared" si="0"/>
        <v>865782</v>
      </c>
      <c r="J7" s="131">
        <f>IF(H7=0,"",I7/H7*100)</f>
        <v>98.08004712652793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1014">
        <v>720970</v>
      </c>
      <c r="H8" s="1022">
        <v>720970</v>
      </c>
      <c r="I8" s="539">
        <v>711925</v>
      </c>
      <c r="J8" s="132">
        <f t="shared" ref="J8:J58" si="1">IF(H8=0,"",I8/H8*100)</f>
        <v>98.745440170880897</v>
      </c>
      <c r="K8" s="69"/>
      <c r="L8" s="78"/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1014">
        <v>161760</v>
      </c>
      <c r="H9" s="1022">
        <v>161760</v>
      </c>
      <c r="I9" s="539">
        <v>153857</v>
      </c>
      <c r="J9" s="132">
        <f t="shared" si="1"/>
        <v>95.114366963402574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1012">
        <v>0</v>
      </c>
      <c r="H10" s="1020">
        <v>0</v>
      </c>
      <c r="I10" s="537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15"/>
      <c r="G11" s="1013"/>
      <c r="H11" s="1021"/>
      <c r="I11" s="538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1013">
        <f>SUM(G13)</f>
        <v>77560</v>
      </c>
      <c r="H12" s="1151">
        <f t="shared" ref="H12:I12" si="2">SUM(H13)</f>
        <v>77560</v>
      </c>
      <c r="I12" s="1151">
        <f t="shared" si="2"/>
        <v>77398</v>
      </c>
      <c r="J12" s="161">
        <f t="shared" si="1"/>
        <v>99.791129448169158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1014">
        <v>77560</v>
      </c>
      <c r="H13" s="1022">
        <v>77560</v>
      </c>
      <c r="I13" s="539">
        <v>77398</v>
      </c>
      <c r="J13" s="132">
        <f t="shared" si="1"/>
        <v>99.791129448169158</v>
      </c>
    </row>
    <row r="14" spans="2:12" ht="17.100000000000001" customHeight="1">
      <c r="B14" s="14"/>
      <c r="C14" s="15"/>
      <c r="D14" s="15"/>
      <c r="E14" s="16"/>
      <c r="F14" s="15"/>
      <c r="G14" s="1005"/>
      <c r="H14" s="1015"/>
      <c r="I14" s="533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1007">
        <f>SUM(G16:G25)</f>
        <v>99550</v>
      </c>
      <c r="H15" s="1148">
        <f t="shared" ref="H15:I15" si="3">SUM(H16:H25)</f>
        <v>99550</v>
      </c>
      <c r="I15" s="1148">
        <f t="shared" si="3"/>
        <v>99008</v>
      </c>
      <c r="J15" s="161">
        <f t="shared" si="1"/>
        <v>99.455549974886992</v>
      </c>
      <c r="L15" s="79"/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1006">
        <v>4000</v>
      </c>
      <c r="H16" s="1016">
        <v>4000</v>
      </c>
      <c r="I16" s="534">
        <v>3960</v>
      </c>
      <c r="J16" s="132">
        <f t="shared" si="1"/>
        <v>99</v>
      </c>
    </row>
    <row r="17" spans="2:10" ht="17.100000000000001" customHeight="1">
      <c r="B17" s="14"/>
      <c r="C17" s="15"/>
      <c r="D17" s="15"/>
      <c r="E17" s="16">
        <v>613200</v>
      </c>
      <c r="F17" s="15" t="s">
        <v>85</v>
      </c>
      <c r="G17" s="1006">
        <v>49300</v>
      </c>
      <c r="H17" s="1016">
        <v>48950</v>
      </c>
      <c r="I17" s="534">
        <v>48583</v>
      </c>
      <c r="J17" s="132">
        <f t="shared" si="1"/>
        <v>99.250255362614908</v>
      </c>
    </row>
    <row r="18" spans="2:10" ht="17.100000000000001" customHeight="1">
      <c r="B18" s="14"/>
      <c r="C18" s="15"/>
      <c r="D18" s="15"/>
      <c r="E18" s="16">
        <v>613300</v>
      </c>
      <c r="F18" s="26" t="s">
        <v>205</v>
      </c>
      <c r="G18" s="1006">
        <v>4500</v>
      </c>
      <c r="H18" s="1016">
        <v>4700</v>
      </c>
      <c r="I18" s="534">
        <v>4617</v>
      </c>
      <c r="J18" s="132">
        <f t="shared" si="1"/>
        <v>98.234042553191486</v>
      </c>
    </row>
    <row r="19" spans="2:10" ht="17.100000000000001" customHeight="1">
      <c r="B19" s="14"/>
      <c r="C19" s="15"/>
      <c r="D19" s="15"/>
      <c r="E19" s="16">
        <v>613400</v>
      </c>
      <c r="F19" s="15" t="s">
        <v>165</v>
      </c>
      <c r="G19" s="1006">
        <v>12000</v>
      </c>
      <c r="H19" s="1016">
        <v>12000</v>
      </c>
      <c r="I19" s="534">
        <v>11989</v>
      </c>
      <c r="J19" s="132">
        <f t="shared" si="1"/>
        <v>99.908333333333331</v>
      </c>
    </row>
    <row r="20" spans="2:10" ht="17.100000000000001" customHeight="1">
      <c r="B20" s="14"/>
      <c r="C20" s="15"/>
      <c r="D20" s="15"/>
      <c r="E20" s="16">
        <v>613500</v>
      </c>
      <c r="F20" s="15" t="s">
        <v>86</v>
      </c>
      <c r="G20" s="1009">
        <v>1000</v>
      </c>
      <c r="H20" s="1017">
        <v>1000</v>
      </c>
      <c r="I20" s="535">
        <v>998</v>
      </c>
      <c r="J20" s="132">
        <f t="shared" si="1"/>
        <v>99.8</v>
      </c>
    </row>
    <row r="21" spans="2:10" ht="17.100000000000001" customHeight="1">
      <c r="B21" s="14"/>
      <c r="C21" s="15"/>
      <c r="D21" s="15"/>
      <c r="E21" s="16">
        <v>613600</v>
      </c>
      <c r="F21" s="26" t="s">
        <v>206</v>
      </c>
      <c r="G21" s="1009">
        <v>0</v>
      </c>
      <c r="H21" s="1017">
        <v>0</v>
      </c>
      <c r="I21" s="535">
        <v>0</v>
      </c>
      <c r="J21" s="132" t="str">
        <f t="shared" si="1"/>
        <v/>
      </c>
    </row>
    <row r="22" spans="2:10" ht="17.100000000000001" customHeight="1">
      <c r="B22" s="14"/>
      <c r="C22" s="15"/>
      <c r="D22" s="15"/>
      <c r="E22" s="16">
        <v>613700</v>
      </c>
      <c r="F22" s="15" t="s">
        <v>87</v>
      </c>
      <c r="G22" s="1009">
        <v>11100</v>
      </c>
      <c r="H22" s="1017">
        <v>11100</v>
      </c>
      <c r="I22" s="535">
        <v>11094</v>
      </c>
      <c r="J22" s="132">
        <f t="shared" si="1"/>
        <v>99.945945945945951</v>
      </c>
    </row>
    <row r="23" spans="2:10" ht="17.100000000000001" customHeight="1">
      <c r="B23" s="14"/>
      <c r="C23" s="15"/>
      <c r="D23" s="15"/>
      <c r="E23" s="16">
        <v>613800</v>
      </c>
      <c r="F23" s="15" t="s">
        <v>166</v>
      </c>
      <c r="G23" s="1009">
        <v>1050</v>
      </c>
      <c r="H23" s="1017">
        <v>1050</v>
      </c>
      <c r="I23" s="535">
        <v>1050</v>
      </c>
      <c r="J23" s="132">
        <f t="shared" si="1"/>
        <v>100</v>
      </c>
    </row>
    <row r="24" spans="2:10" ht="17.100000000000001" customHeight="1">
      <c r="B24" s="14"/>
      <c r="C24" s="15"/>
      <c r="D24" s="15"/>
      <c r="E24" s="16">
        <v>613900</v>
      </c>
      <c r="F24" s="15" t="s">
        <v>167</v>
      </c>
      <c r="G24" s="1009">
        <v>16600</v>
      </c>
      <c r="H24" s="1017">
        <v>16750</v>
      </c>
      <c r="I24" s="535">
        <v>16717</v>
      </c>
      <c r="J24" s="132">
        <f t="shared" si="1"/>
        <v>99.802985074626875</v>
      </c>
    </row>
    <row r="25" spans="2:10" ht="17.100000000000001" customHeight="1">
      <c r="B25" s="14"/>
      <c r="C25" s="15"/>
      <c r="D25" s="15"/>
      <c r="E25" s="16">
        <v>613900</v>
      </c>
      <c r="F25" s="293" t="s">
        <v>581</v>
      </c>
      <c r="G25" s="1011">
        <v>0</v>
      </c>
      <c r="H25" s="1019">
        <v>0</v>
      </c>
      <c r="I25" s="536">
        <v>0</v>
      </c>
      <c r="J25" s="132" t="str">
        <f t="shared" si="1"/>
        <v/>
      </c>
    </row>
    <row r="26" spans="2:10" s="1" customFormat="1" ht="17.100000000000001" customHeight="1">
      <c r="B26" s="17"/>
      <c r="C26" s="12"/>
      <c r="D26" s="12"/>
      <c r="E26" s="9"/>
      <c r="F26" s="12"/>
      <c r="G26" s="1009"/>
      <c r="H26" s="1017"/>
      <c r="I26" s="535"/>
      <c r="J26" s="132" t="str">
        <f t="shared" si="1"/>
        <v/>
      </c>
    </row>
    <row r="27" spans="2:10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1008">
        <f>SUM(G28:G29)</f>
        <v>29580</v>
      </c>
      <c r="H27" s="1151">
        <f t="shared" ref="H27:I27" si="4">SUM(H28:H29)</f>
        <v>29580</v>
      </c>
      <c r="I27" s="1151">
        <f t="shared" si="4"/>
        <v>29570</v>
      </c>
      <c r="J27" s="161">
        <f t="shared" si="1"/>
        <v>99.966193373901277</v>
      </c>
    </row>
    <row r="28" spans="2:10" ht="17.100000000000001" customHeight="1">
      <c r="B28" s="14"/>
      <c r="C28" s="15"/>
      <c r="D28" s="15"/>
      <c r="E28" s="16">
        <v>821200</v>
      </c>
      <c r="F28" s="15" t="s">
        <v>91</v>
      </c>
      <c r="G28" s="1009">
        <v>24580</v>
      </c>
      <c r="H28" s="1017">
        <v>24580</v>
      </c>
      <c r="I28" s="535">
        <v>24570</v>
      </c>
      <c r="J28" s="132">
        <f t="shared" si="1"/>
        <v>99.959316517493903</v>
      </c>
    </row>
    <row r="29" spans="2:10" ht="17.100000000000001" customHeight="1">
      <c r="B29" s="14"/>
      <c r="C29" s="15"/>
      <c r="D29" s="15"/>
      <c r="E29" s="16">
        <v>821300</v>
      </c>
      <c r="F29" s="15" t="s">
        <v>92</v>
      </c>
      <c r="G29" s="1009">
        <v>5000</v>
      </c>
      <c r="H29" s="1017">
        <v>5000</v>
      </c>
      <c r="I29" s="535">
        <v>5000</v>
      </c>
      <c r="J29" s="132">
        <f t="shared" si="1"/>
        <v>100</v>
      </c>
    </row>
    <row r="30" spans="2:10" ht="17.100000000000001" customHeight="1">
      <c r="B30" s="14"/>
      <c r="C30" s="15"/>
      <c r="D30" s="15"/>
      <c r="E30" s="16"/>
      <c r="F30" s="15"/>
      <c r="G30" s="1006"/>
      <c r="H30" s="1016"/>
      <c r="I30" s="534"/>
      <c r="J30" s="132" t="str">
        <f t="shared" si="1"/>
        <v/>
      </c>
    </row>
    <row r="31" spans="2:10" s="1" customFormat="1" ht="17.100000000000001" customHeight="1">
      <c r="B31" s="17"/>
      <c r="C31" s="12"/>
      <c r="D31" s="12"/>
      <c r="E31" s="9"/>
      <c r="F31" s="12" t="s">
        <v>93</v>
      </c>
      <c r="G31" s="1010" t="s">
        <v>710</v>
      </c>
      <c r="H31" s="1018" t="s">
        <v>710</v>
      </c>
      <c r="I31" s="595" t="s">
        <v>799</v>
      </c>
      <c r="J31" s="132"/>
    </row>
    <row r="32" spans="2:10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1089420</v>
      </c>
      <c r="H32" s="20">
        <f>H7+H12+H15+H27</f>
        <v>1089420</v>
      </c>
      <c r="I32" s="20">
        <f t="shared" ref="I32" si="5">I7+I12+I15+I27</f>
        <v>1071758</v>
      </c>
      <c r="J32" s="161">
        <f t="shared" si="1"/>
        <v>98.378770354867726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132" t="str">
        <f t="shared" si="1"/>
        <v/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132" t="str">
        <f t="shared" si="1"/>
        <v/>
      </c>
    </row>
    <row r="35" spans="2:10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B37" s="69"/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B39" s="69"/>
      <c r="J39" s="121" t="str">
        <f t="shared" si="1"/>
        <v/>
      </c>
    </row>
    <row r="40" spans="2:10" ht="17.100000000000001" customHeight="1">
      <c r="B40" s="69"/>
      <c r="J40" s="121" t="str">
        <f t="shared" si="1"/>
        <v/>
      </c>
    </row>
    <row r="41" spans="2:10" ht="17.100000000000001" customHeight="1">
      <c r="B41" s="69"/>
      <c r="J41" s="121" t="str">
        <f t="shared" si="1"/>
        <v/>
      </c>
    </row>
    <row r="42" spans="2:10" ht="17.100000000000001" customHeight="1">
      <c r="B42" s="69"/>
      <c r="J42" s="121" t="str">
        <f t="shared" si="1"/>
        <v/>
      </c>
    </row>
    <row r="43" spans="2:10" ht="17.100000000000001" customHeight="1">
      <c r="B43" s="69"/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&amp;R35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B2:L59"/>
  <sheetViews>
    <sheetView topLeftCell="A7" zoomScaleNormal="100" workbookViewId="0">
      <selection activeCell="I32" sqref="I32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6384" width="9.140625" style="13"/>
  </cols>
  <sheetData>
    <row r="2" spans="2:12" ht="15" customHeight="1">
      <c r="B2" s="1241" t="s">
        <v>173</v>
      </c>
      <c r="C2" s="1241"/>
      <c r="D2" s="1241"/>
      <c r="E2" s="1241"/>
      <c r="F2" s="1241"/>
      <c r="G2" s="1241"/>
      <c r="H2" s="361"/>
      <c r="I2" s="361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143</v>
      </c>
      <c r="C6" s="11" t="s">
        <v>145</v>
      </c>
      <c r="D6" s="11" t="s">
        <v>147</v>
      </c>
      <c r="E6" s="9"/>
      <c r="F6" s="9"/>
      <c r="G6" s="137"/>
      <c r="H6" s="137"/>
      <c r="I6" s="137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1030">
        <f>SUM(G8:G10)</f>
        <v>410600</v>
      </c>
      <c r="H7" s="1151">
        <f t="shared" ref="H7:I7" si="0">SUM(H8:H10)</f>
        <v>410600</v>
      </c>
      <c r="I7" s="1151">
        <f t="shared" si="0"/>
        <v>399434</v>
      </c>
      <c r="J7" s="131">
        <f>IF(H7=0,"",I7/H7*100)</f>
        <v>97.280565026790072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1031">
        <v>331600</v>
      </c>
      <c r="H8" s="1039">
        <v>331600</v>
      </c>
      <c r="I8" s="546">
        <v>323448</v>
      </c>
      <c r="J8" s="132">
        <f t="shared" ref="J8:J58" si="1">IF(H8=0,"",I8/H8*100)</f>
        <v>97.541616405307593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1031">
        <v>79000</v>
      </c>
      <c r="H9" s="1039">
        <v>79000</v>
      </c>
      <c r="I9" s="546">
        <v>75986</v>
      </c>
      <c r="J9" s="132">
        <f t="shared" si="1"/>
        <v>96.184810126582278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1029">
        <v>0</v>
      </c>
      <c r="H10" s="1037">
        <v>0</v>
      </c>
      <c r="I10" s="544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15"/>
      <c r="G11" s="1030"/>
      <c r="H11" s="1038"/>
      <c r="I11" s="545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1030">
        <f>SUM(G13)</f>
        <v>37100</v>
      </c>
      <c r="H12" s="1151">
        <f t="shared" ref="H12:I12" si="2">SUM(H13)</f>
        <v>37100</v>
      </c>
      <c r="I12" s="1151">
        <f t="shared" si="2"/>
        <v>37045</v>
      </c>
      <c r="J12" s="161">
        <f t="shared" si="1"/>
        <v>99.851752021563343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1031">
        <v>37100</v>
      </c>
      <c r="H13" s="1039">
        <v>37100</v>
      </c>
      <c r="I13" s="546">
        <v>37045</v>
      </c>
      <c r="J13" s="132">
        <f t="shared" si="1"/>
        <v>99.851752021563343</v>
      </c>
    </row>
    <row r="14" spans="2:12" ht="17.100000000000001" customHeight="1">
      <c r="B14" s="14"/>
      <c r="C14" s="15"/>
      <c r="D14" s="15"/>
      <c r="E14" s="16"/>
      <c r="F14" s="15"/>
      <c r="G14" s="1023"/>
      <c r="H14" s="1032"/>
      <c r="I14" s="540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1026">
        <f>SUM(G16:G25)</f>
        <v>46300</v>
      </c>
      <c r="H15" s="1148">
        <f t="shared" ref="H15:I15" si="3">SUM(H16:H25)</f>
        <v>46300</v>
      </c>
      <c r="I15" s="1148">
        <f t="shared" si="3"/>
        <v>45882</v>
      </c>
      <c r="J15" s="161">
        <f t="shared" si="1"/>
        <v>99.097192224622034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1025">
        <v>4000</v>
      </c>
      <c r="H16" s="1034">
        <v>4000</v>
      </c>
      <c r="I16" s="541">
        <v>3938</v>
      </c>
      <c r="J16" s="132">
        <f t="shared" si="1"/>
        <v>98.45</v>
      </c>
    </row>
    <row r="17" spans="2:10" ht="17.100000000000001" customHeight="1">
      <c r="B17" s="14"/>
      <c r="C17" s="15"/>
      <c r="D17" s="15"/>
      <c r="E17" s="16">
        <v>613200</v>
      </c>
      <c r="F17" s="15" t="s">
        <v>85</v>
      </c>
      <c r="G17" s="1025">
        <v>16200</v>
      </c>
      <c r="H17" s="1034">
        <v>16200</v>
      </c>
      <c r="I17" s="541">
        <v>16028</v>
      </c>
      <c r="J17" s="132">
        <f t="shared" si="1"/>
        <v>98.938271604938279</v>
      </c>
    </row>
    <row r="18" spans="2:10" ht="17.100000000000001" customHeight="1">
      <c r="B18" s="14"/>
      <c r="C18" s="15"/>
      <c r="D18" s="15"/>
      <c r="E18" s="16">
        <v>613300</v>
      </c>
      <c r="F18" s="26" t="s">
        <v>205</v>
      </c>
      <c r="G18" s="1025">
        <v>2500</v>
      </c>
      <c r="H18" s="1034">
        <v>2300</v>
      </c>
      <c r="I18" s="541">
        <v>2270</v>
      </c>
      <c r="J18" s="132">
        <f t="shared" si="1"/>
        <v>98.695652173913047</v>
      </c>
    </row>
    <row r="19" spans="2:10" ht="17.100000000000001" customHeight="1">
      <c r="B19" s="14"/>
      <c r="C19" s="15"/>
      <c r="D19" s="15"/>
      <c r="E19" s="16">
        <v>613400</v>
      </c>
      <c r="F19" s="15" t="s">
        <v>165</v>
      </c>
      <c r="G19" s="1025">
        <v>10500</v>
      </c>
      <c r="H19" s="1034">
        <v>10950</v>
      </c>
      <c r="I19" s="541">
        <v>10944</v>
      </c>
      <c r="J19" s="132">
        <f t="shared" si="1"/>
        <v>99.945205479452056</v>
      </c>
    </row>
    <row r="20" spans="2:10" ht="17.100000000000001" customHeight="1">
      <c r="B20" s="14"/>
      <c r="C20" s="15"/>
      <c r="D20" s="15"/>
      <c r="E20" s="16">
        <v>613500</v>
      </c>
      <c r="F20" s="15" t="s">
        <v>86</v>
      </c>
      <c r="G20" s="1025">
        <v>600</v>
      </c>
      <c r="H20" s="1034">
        <v>600</v>
      </c>
      <c r="I20" s="541">
        <v>599</v>
      </c>
      <c r="J20" s="132">
        <f t="shared" si="1"/>
        <v>99.833333333333329</v>
      </c>
    </row>
    <row r="21" spans="2:10" ht="17.100000000000001" customHeight="1">
      <c r="B21" s="14"/>
      <c r="C21" s="15"/>
      <c r="D21" s="15"/>
      <c r="E21" s="16">
        <v>613600</v>
      </c>
      <c r="F21" s="26" t="s">
        <v>206</v>
      </c>
      <c r="G21" s="1025">
        <v>0</v>
      </c>
      <c r="H21" s="1034">
        <v>0</v>
      </c>
      <c r="I21" s="541">
        <v>0</v>
      </c>
      <c r="J21" s="132" t="str">
        <f t="shared" si="1"/>
        <v/>
      </c>
    </row>
    <row r="22" spans="2:10" ht="17.100000000000001" customHeight="1">
      <c r="B22" s="14"/>
      <c r="C22" s="15"/>
      <c r="D22" s="15"/>
      <c r="E22" s="16">
        <v>613700</v>
      </c>
      <c r="F22" s="15" t="s">
        <v>87</v>
      </c>
      <c r="G22" s="1025">
        <v>5500</v>
      </c>
      <c r="H22" s="1034">
        <v>5200</v>
      </c>
      <c r="I22" s="541">
        <v>5083</v>
      </c>
      <c r="J22" s="132">
        <f t="shared" si="1"/>
        <v>97.75</v>
      </c>
    </row>
    <row r="23" spans="2:10" ht="17.100000000000001" customHeight="1">
      <c r="B23" s="14"/>
      <c r="C23" s="15"/>
      <c r="D23" s="15"/>
      <c r="E23" s="16">
        <v>613800</v>
      </c>
      <c r="F23" s="15" t="s">
        <v>166</v>
      </c>
      <c r="G23" s="1028">
        <v>0</v>
      </c>
      <c r="H23" s="1036">
        <v>0</v>
      </c>
      <c r="I23" s="543">
        <v>0</v>
      </c>
      <c r="J23" s="132" t="str">
        <f t="shared" si="1"/>
        <v/>
      </c>
    </row>
    <row r="24" spans="2:10" ht="17.100000000000001" customHeight="1">
      <c r="B24" s="14"/>
      <c r="C24" s="15"/>
      <c r="D24" s="15"/>
      <c r="E24" s="16">
        <v>613900</v>
      </c>
      <c r="F24" s="15" t="s">
        <v>167</v>
      </c>
      <c r="G24" s="1028">
        <v>7000</v>
      </c>
      <c r="H24" s="1036">
        <v>7050</v>
      </c>
      <c r="I24" s="543">
        <v>7020</v>
      </c>
      <c r="J24" s="132">
        <f t="shared" si="1"/>
        <v>99.574468085106389</v>
      </c>
    </row>
    <row r="25" spans="2:10" ht="17.100000000000001" customHeight="1">
      <c r="B25" s="14"/>
      <c r="C25" s="15"/>
      <c r="D25" s="15"/>
      <c r="E25" s="16">
        <v>613900</v>
      </c>
      <c r="F25" s="293" t="s">
        <v>581</v>
      </c>
      <c r="G25" s="1028">
        <v>0</v>
      </c>
      <c r="H25" s="1036">
        <v>0</v>
      </c>
      <c r="I25" s="543">
        <v>0</v>
      </c>
      <c r="J25" s="132" t="str">
        <f t="shared" si="1"/>
        <v/>
      </c>
    </row>
    <row r="26" spans="2:10" ht="17.100000000000001" customHeight="1">
      <c r="B26" s="14"/>
      <c r="C26" s="15"/>
      <c r="D26" s="15"/>
      <c r="E26" s="16"/>
      <c r="F26" s="15"/>
      <c r="G26" s="1027"/>
      <c r="H26" s="1035"/>
      <c r="I26" s="542"/>
      <c r="J26" s="132" t="str">
        <f t="shared" si="1"/>
        <v/>
      </c>
    </row>
    <row r="27" spans="2:10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1027">
        <f>SUM(G28:G29)</f>
        <v>3100</v>
      </c>
      <c r="H27" s="1151">
        <f t="shared" ref="H27:I27" si="4">SUM(H28:H29)</f>
        <v>3100</v>
      </c>
      <c r="I27" s="1151">
        <f t="shared" si="4"/>
        <v>3070</v>
      </c>
      <c r="J27" s="161">
        <f t="shared" si="1"/>
        <v>99.032258064516128</v>
      </c>
    </row>
    <row r="28" spans="2:10" ht="17.100000000000001" customHeight="1">
      <c r="B28" s="14"/>
      <c r="C28" s="15"/>
      <c r="D28" s="15"/>
      <c r="E28" s="16">
        <v>821200</v>
      </c>
      <c r="F28" s="15" t="s">
        <v>91</v>
      </c>
      <c r="G28" s="1028">
        <v>0</v>
      </c>
      <c r="H28" s="1036">
        <v>0</v>
      </c>
      <c r="I28" s="543">
        <v>0</v>
      </c>
      <c r="J28" s="132" t="str">
        <f t="shared" si="1"/>
        <v/>
      </c>
    </row>
    <row r="29" spans="2:10" ht="17.100000000000001" customHeight="1">
      <c r="B29" s="14"/>
      <c r="C29" s="15"/>
      <c r="D29" s="15"/>
      <c r="E29" s="16">
        <v>821300</v>
      </c>
      <c r="F29" s="15" t="s">
        <v>92</v>
      </c>
      <c r="G29" s="1028">
        <v>3100</v>
      </c>
      <c r="H29" s="1036">
        <v>3100</v>
      </c>
      <c r="I29" s="543">
        <v>3070</v>
      </c>
      <c r="J29" s="132">
        <f t="shared" si="1"/>
        <v>99.032258064516128</v>
      </c>
    </row>
    <row r="30" spans="2:10" ht="17.100000000000001" customHeight="1">
      <c r="B30" s="14"/>
      <c r="C30" s="15"/>
      <c r="D30" s="15"/>
      <c r="E30" s="16"/>
      <c r="F30" s="15"/>
      <c r="G30" s="1025"/>
      <c r="H30" s="1034"/>
      <c r="I30" s="541"/>
      <c r="J30" s="132" t="str">
        <f t="shared" si="1"/>
        <v/>
      </c>
    </row>
    <row r="31" spans="2:10" s="1" customFormat="1" ht="17.100000000000001" customHeight="1">
      <c r="B31" s="17"/>
      <c r="C31" s="12"/>
      <c r="D31" s="12"/>
      <c r="E31" s="9"/>
      <c r="F31" s="12" t="s">
        <v>93</v>
      </c>
      <c r="G31" s="1024" t="s">
        <v>711</v>
      </c>
      <c r="H31" s="1033" t="s">
        <v>711</v>
      </c>
      <c r="I31" s="548" t="s">
        <v>800</v>
      </c>
      <c r="J31" s="132"/>
    </row>
    <row r="32" spans="2:10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497100</v>
      </c>
      <c r="H32" s="20">
        <f>H7+H12+H15+H27</f>
        <v>497100</v>
      </c>
      <c r="I32" s="20">
        <f t="shared" ref="I32" si="5">I7+I12+I15+I27</f>
        <v>485431</v>
      </c>
      <c r="J32" s="161">
        <f t="shared" si="1"/>
        <v>97.652584992959163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132" t="str">
        <f t="shared" si="1"/>
        <v/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39"/>
      <c r="H34" s="39"/>
      <c r="I34" s="39"/>
      <c r="J34" s="132" t="str">
        <f t="shared" si="1"/>
        <v/>
      </c>
    </row>
    <row r="35" spans="2:10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B39" s="69"/>
      <c r="J39" s="121" t="str">
        <f t="shared" si="1"/>
        <v/>
      </c>
    </row>
    <row r="40" spans="2:10" ht="17.100000000000001" customHeight="1">
      <c r="B40" s="69"/>
      <c r="J40" s="121" t="str">
        <f t="shared" si="1"/>
        <v/>
      </c>
    </row>
    <row r="41" spans="2:10" ht="17.100000000000001" customHeight="1">
      <c r="B41" s="69"/>
      <c r="J41" s="121" t="str">
        <f t="shared" si="1"/>
        <v/>
      </c>
    </row>
    <row r="42" spans="2:10" ht="17.100000000000001" customHeight="1">
      <c r="B42" s="69"/>
      <c r="J42" s="121" t="str">
        <f t="shared" si="1"/>
        <v/>
      </c>
    </row>
    <row r="43" spans="2:10" ht="17.100000000000001" customHeight="1">
      <c r="B43" s="69"/>
      <c r="J43" s="121" t="str">
        <f t="shared" si="1"/>
        <v/>
      </c>
    </row>
    <row r="44" spans="2:10" ht="17.100000000000001" customHeight="1">
      <c r="B44" s="69"/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&amp;R36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2"/>
  <dimension ref="B2:L59"/>
  <sheetViews>
    <sheetView topLeftCell="A13" zoomScaleNormal="100" workbookViewId="0">
      <selection activeCell="O34" sqref="O34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6384" width="9.140625" style="13"/>
  </cols>
  <sheetData>
    <row r="2" spans="2:12" ht="15" customHeight="1">
      <c r="B2" s="1241" t="s">
        <v>174</v>
      </c>
      <c r="C2" s="1241"/>
      <c r="D2" s="1241"/>
      <c r="E2" s="1241"/>
      <c r="F2" s="1241"/>
      <c r="G2" s="1241"/>
      <c r="H2" s="361"/>
      <c r="I2" s="361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143</v>
      </c>
      <c r="C6" s="11" t="s">
        <v>145</v>
      </c>
      <c r="D6" s="11" t="s">
        <v>148</v>
      </c>
      <c r="E6" s="9"/>
      <c r="F6" s="9"/>
      <c r="G6" s="137"/>
      <c r="H6" s="137"/>
      <c r="I6" s="137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1047">
        <f>SUM(G8:G10)</f>
        <v>543460</v>
      </c>
      <c r="H7" s="1151">
        <f t="shared" ref="H7:I7" si="0">SUM(H8:H10)</f>
        <v>543460</v>
      </c>
      <c r="I7" s="1151">
        <f t="shared" si="0"/>
        <v>533237</v>
      </c>
      <c r="J7" s="131">
        <f>IF(H7=0,"",I7/H7*100)</f>
        <v>98.118904795201118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1048">
        <v>440100</v>
      </c>
      <c r="H8" s="1055">
        <v>440100</v>
      </c>
      <c r="I8" s="553">
        <v>435498</v>
      </c>
      <c r="J8" s="132">
        <f t="shared" ref="J8:J58" si="1">IF(H8=0,"",I8/H8*100)</f>
        <v>98.954328561690531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1048">
        <v>103360</v>
      </c>
      <c r="H9" s="1055">
        <v>103360</v>
      </c>
      <c r="I9" s="553">
        <v>97739</v>
      </c>
      <c r="J9" s="132">
        <f t="shared" si="1"/>
        <v>94.561726006191947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1046">
        <v>0</v>
      </c>
      <c r="H10" s="1053">
        <v>0</v>
      </c>
      <c r="I10" s="551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15"/>
      <c r="G11" s="1047"/>
      <c r="H11" s="1054"/>
      <c r="I11" s="552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1047">
        <f>SUM(G13)</f>
        <v>48900</v>
      </c>
      <c r="H12" s="1151">
        <f t="shared" ref="H12:I12" si="2">SUM(H13)</f>
        <v>48900</v>
      </c>
      <c r="I12" s="1151">
        <f t="shared" si="2"/>
        <v>47956</v>
      </c>
      <c r="J12" s="161">
        <f t="shared" si="1"/>
        <v>98.069529652351733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1048">
        <v>48900</v>
      </c>
      <c r="H13" s="1055">
        <v>48900</v>
      </c>
      <c r="I13" s="553">
        <v>47956</v>
      </c>
      <c r="J13" s="132">
        <f t="shared" si="1"/>
        <v>98.069529652351733</v>
      </c>
    </row>
    <row r="14" spans="2:12" ht="17.100000000000001" customHeight="1">
      <c r="B14" s="14"/>
      <c r="C14" s="15"/>
      <c r="D14" s="15"/>
      <c r="E14" s="16"/>
      <c r="F14" s="15"/>
      <c r="G14" s="1040"/>
      <c r="H14" s="1049"/>
      <c r="I14" s="547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1043">
        <f>SUM(G16:G25)</f>
        <v>64000</v>
      </c>
      <c r="H15" s="1148">
        <f t="shared" ref="H15:I15" si="3">SUM(H16:H25)</f>
        <v>64000</v>
      </c>
      <c r="I15" s="1148">
        <f t="shared" si="3"/>
        <v>63703</v>
      </c>
      <c r="J15" s="161">
        <f t="shared" si="1"/>
        <v>99.535937500000003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1042">
        <v>6100</v>
      </c>
      <c r="H16" s="1051">
        <v>6100</v>
      </c>
      <c r="I16" s="549">
        <v>6063</v>
      </c>
      <c r="J16" s="132">
        <f t="shared" si="1"/>
        <v>99.393442622950829</v>
      </c>
    </row>
    <row r="17" spans="2:10" ht="17.100000000000001" customHeight="1">
      <c r="B17" s="14"/>
      <c r="C17" s="15"/>
      <c r="D17" s="15"/>
      <c r="E17" s="16">
        <v>613200</v>
      </c>
      <c r="F17" s="15" t="s">
        <v>85</v>
      </c>
      <c r="G17" s="1042">
        <v>29900</v>
      </c>
      <c r="H17" s="1051">
        <v>29900</v>
      </c>
      <c r="I17" s="549">
        <v>29857</v>
      </c>
      <c r="J17" s="132">
        <f t="shared" si="1"/>
        <v>99.856187290969899</v>
      </c>
    </row>
    <row r="18" spans="2:10" ht="17.100000000000001" customHeight="1">
      <c r="B18" s="14"/>
      <c r="C18" s="15"/>
      <c r="D18" s="15"/>
      <c r="E18" s="16">
        <v>613300</v>
      </c>
      <c r="F18" s="26" t="s">
        <v>205</v>
      </c>
      <c r="G18" s="1042">
        <v>2400</v>
      </c>
      <c r="H18" s="1051">
        <v>2400</v>
      </c>
      <c r="I18" s="549">
        <v>2327</v>
      </c>
      <c r="J18" s="132">
        <f t="shared" si="1"/>
        <v>96.958333333333329</v>
      </c>
    </row>
    <row r="19" spans="2:10" ht="17.100000000000001" customHeight="1">
      <c r="B19" s="14"/>
      <c r="C19" s="15"/>
      <c r="D19" s="15"/>
      <c r="E19" s="16">
        <v>613400</v>
      </c>
      <c r="F19" s="15" t="s">
        <v>165</v>
      </c>
      <c r="G19" s="1045">
        <v>8600</v>
      </c>
      <c r="H19" s="1052">
        <v>8520</v>
      </c>
      <c r="I19" s="550">
        <v>8490</v>
      </c>
      <c r="J19" s="132">
        <f t="shared" si="1"/>
        <v>99.647887323943664</v>
      </c>
    </row>
    <row r="20" spans="2:10" ht="17.100000000000001" customHeight="1">
      <c r="B20" s="14"/>
      <c r="C20" s="15"/>
      <c r="D20" s="15"/>
      <c r="E20" s="16">
        <v>613500</v>
      </c>
      <c r="F20" s="15" t="s">
        <v>86</v>
      </c>
      <c r="G20" s="1045">
        <v>1000</v>
      </c>
      <c r="H20" s="1052">
        <v>1000</v>
      </c>
      <c r="I20" s="550">
        <v>990</v>
      </c>
      <c r="J20" s="132">
        <f t="shared" si="1"/>
        <v>99</v>
      </c>
    </row>
    <row r="21" spans="2:10" ht="17.100000000000001" customHeight="1">
      <c r="B21" s="14"/>
      <c r="C21" s="15"/>
      <c r="D21" s="15"/>
      <c r="E21" s="16">
        <v>613600</v>
      </c>
      <c r="F21" s="26" t="s">
        <v>206</v>
      </c>
      <c r="G21" s="1045">
        <v>0</v>
      </c>
      <c r="H21" s="1052">
        <v>0</v>
      </c>
      <c r="I21" s="550">
        <v>0</v>
      </c>
      <c r="J21" s="132" t="str">
        <f t="shared" si="1"/>
        <v/>
      </c>
    </row>
    <row r="22" spans="2:10" ht="17.100000000000001" customHeight="1">
      <c r="B22" s="14"/>
      <c r="C22" s="15"/>
      <c r="D22" s="15"/>
      <c r="E22" s="16">
        <v>613700</v>
      </c>
      <c r="F22" s="15" t="s">
        <v>87</v>
      </c>
      <c r="G22" s="1045">
        <v>8500</v>
      </c>
      <c r="H22" s="1052">
        <v>8500</v>
      </c>
      <c r="I22" s="550">
        <v>8398</v>
      </c>
      <c r="J22" s="132">
        <f t="shared" si="1"/>
        <v>98.8</v>
      </c>
    </row>
    <row r="23" spans="2:10" ht="17.100000000000001" customHeight="1">
      <c r="B23" s="14"/>
      <c r="C23" s="15"/>
      <c r="D23" s="15"/>
      <c r="E23" s="16">
        <v>613800</v>
      </c>
      <c r="F23" s="15" t="s">
        <v>166</v>
      </c>
      <c r="G23" s="1045">
        <v>0</v>
      </c>
      <c r="H23" s="1052">
        <v>0</v>
      </c>
      <c r="I23" s="550">
        <v>0</v>
      </c>
      <c r="J23" s="132" t="str">
        <f t="shared" si="1"/>
        <v/>
      </c>
    </row>
    <row r="24" spans="2:10" ht="17.100000000000001" customHeight="1">
      <c r="B24" s="14"/>
      <c r="C24" s="15"/>
      <c r="D24" s="15"/>
      <c r="E24" s="16">
        <v>613900</v>
      </c>
      <c r="F24" s="15" t="s">
        <v>167</v>
      </c>
      <c r="G24" s="1045">
        <v>7500</v>
      </c>
      <c r="H24" s="1052">
        <v>7580</v>
      </c>
      <c r="I24" s="550">
        <v>7578</v>
      </c>
      <c r="J24" s="132">
        <f t="shared" si="1"/>
        <v>99.973614775725594</v>
      </c>
    </row>
    <row r="25" spans="2:10" ht="17.100000000000001" customHeight="1">
      <c r="B25" s="14"/>
      <c r="C25" s="15"/>
      <c r="D25" s="15"/>
      <c r="E25" s="16">
        <v>613900</v>
      </c>
      <c r="F25" s="293" t="s">
        <v>581</v>
      </c>
      <c r="G25" s="1045">
        <v>0</v>
      </c>
      <c r="H25" s="1052">
        <v>0</v>
      </c>
      <c r="I25" s="550">
        <v>0</v>
      </c>
      <c r="J25" s="132" t="str">
        <f t="shared" si="1"/>
        <v/>
      </c>
    </row>
    <row r="26" spans="2:10" s="1" customFormat="1" ht="17.100000000000001" customHeight="1">
      <c r="B26" s="17"/>
      <c r="C26" s="12"/>
      <c r="D26" s="12"/>
      <c r="E26" s="9"/>
      <c r="F26" s="12"/>
      <c r="G26" s="1045"/>
      <c r="H26" s="1052"/>
      <c r="I26" s="550"/>
      <c r="J26" s="132" t="str">
        <f t="shared" si="1"/>
        <v/>
      </c>
    </row>
    <row r="27" spans="2:10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1044">
        <f>SUM(G28:G29)</f>
        <v>23000</v>
      </c>
      <c r="H27" s="1151">
        <f t="shared" ref="H27:I27" si="4">SUM(H28:H29)</f>
        <v>23000</v>
      </c>
      <c r="I27" s="1151">
        <f t="shared" si="4"/>
        <v>22942</v>
      </c>
      <c r="J27" s="161">
        <f t="shared" si="1"/>
        <v>99.747826086956522</v>
      </c>
    </row>
    <row r="28" spans="2:10" ht="17.100000000000001" customHeight="1">
      <c r="B28" s="14"/>
      <c r="C28" s="15"/>
      <c r="D28" s="15"/>
      <c r="E28" s="16">
        <v>821200</v>
      </c>
      <c r="F28" s="15" t="s">
        <v>91</v>
      </c>
      <c r="G28" s="1045">
        <v>18650</v>
      </c>
      <c r="H28" s="1052">
        <v>18650</v>
      </c>
      <c r="I28" s="550">
        <v>18600</v>
      </c>
      <c r="J28" s="132">
        <f t="shared" si="1"/>
        <v>99.731903485254691</v>
      </c>
    </row>
    <row r="29" spans="2:10" ht="17.100000000000001" customHeight="1">
      <c r="B29" s="14"/>
      <c r="C29" s="15"/>
      <c r="D29" s="15"/>
      <c r="E29" s="16">
        <v>821300</v>
      </c>
      <c r="F29" s="15" t="s">
        <v>92</v>
      </c>
      <c r="G29" s="1045">
        <v>4350</v>
      </c>
      <c r="H29" s="1052">
        <v>4350</v>
      </c>
      <c r="I29" s="550">
        <v>4342</v>
      </c>
      <c r="J29" s="132">
        <f t="shared" si="1"/>
        <v>99.816091954022994</v>
      </c>
    </row>
    <row r="30" spans="2:10" ht="17.100000000000001" customHeight="1">
      <c r="B30" s="14"/>
      <c r="C30" s="15"/>
      <c r="D30" s="15"/>
      <c r="E30" s="16"/>
      <c r="F30" s="26"/>
      <c r="G30" s="1045"/>
      <c r="H30" s="1052"/>
      <c r="I30" s="550"/>
      <c r="J30" s="132" t="str">
        <f t="shared" si="1"/>
        <v/>
      </c>
    </row>
    <row r="31" spans="2:10" s="1" customFormat="1" ht="17.100000000000001" customHeight="1">
      <c r="B31" s="17"/>
      <c r="C31" s="12"/>
      <c r="D31" s="12"/>
      <c r="E31" s="9"/>
      <c r="F31" s="12" t="s">
        <v>93</v>
      </c>
      <c r="G31" s="1041" t="s">
        <v>646</v>
      </c>
      <c r="H31" s="1050" t="s">
        <v>646</v>
      </c>
      <c r="I31" s="548" t="s">
        <v>801</v>
      </c>
      <c r="J31" s="132"/>
    </row>
    <row r="32" spans="2:10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679360</v>
      </c>
      <c r="H32" s="20">
        <f>H7+H12+H15+H27</f>
        <v>679360</v>
      </c>
      <c r="I32" s="20">
        <f t="shared" ref="I32" si="5">I7+I12+I15+I27</f>
        <v>667838</v>
      </c>
      <c r="J32" s="161">
        <f t="shared" si="1"/>
        <v>98.303991992463494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>
        <f>G32+'29'!G32+'28'!G32+'27'!G32+'26'!G32+'25'!G32+'24'!G32</f>
        <v>7759160</v>
      </c>
      <c r="H33" s="20">
        <f>H32+'29'!H32+'28'!H32+'27'!H32+'26'!H32+'25'!H32+'24'!H32</f>
        <v>7759160</v>
      </c>
      <c r="I33" s="20">
        <f>I32+'29'!I32+'28'!I32+'27'!I32+'26'!I32+'25'!I32+'24'!I32</f>
        <v>7577882</v>
      </c>
      <c r="J33" s="161">
        <f t="shared" si="1"/>
        <v>97.663690399476238</v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20">
        <f>G33+'23'!G34+'20'!G52</f>
        <v>13294550</v>
      </c>
      <c r="H34" s="20">
        <f>H33+'23'!H34+'20'!H52</f>
        <v>13294550</v>
      </c>
      <c r="I34" s="20">
        <f>I33+'23'!I34+'20'!I52</f>
        <v>13002556</v>
      </c>
      <c r="J34" s="161">
        <f t="shared" si="1"/>
        <v>97.80365638551136</v>
      </c>
    </row>
    <row r="35" spans="2:10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B37" s="69"/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B39" s="69"/>
      <c r="J39" s="121" t="str">
        <f t="shared" si="1"/>
        <v/>
      </c>
    </row>
    <row r="40" spans="2:10" ht="17.100000000000001" customHeight="1">
      <c r="B40" s="69"/>
      <c r="J40" s="121" t="str">
        <f t="shared" si="1"/>
        <v/>
      </c>
    </row>
    <row r="41" spans="2:10" ht="17.100000000000001" customHeight="1">
      <c r="B41" s="69"/>
      <c r="J41" s="121" t="str">
        <f t="shared" si="1"/>
        <v/>
      </c>
    </row>
    <row r="42" spans="2:10" ht="17.100000000000001" customHeight="1">
      <c r="B42" s="69"/>
      <c r="J42" s="121" t="str">
        <f t="shared" si="1"/>
        <v/>
      </c>
    </row>
    <row r="43" spans="2:10" ht="17.100000000000001" customHeight="1">
      <c r="B43" s="69"/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&amp;R37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B2:L59"/>
  <sheetViews>
    <sheetView topLeftCell="A13" zoomScaleNormal="100" workbookViewId="0">
      <selection activeCell="I33" sqref="I33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6384" width="9.140625" style="13"/>
  </cols>
  <sheetData>
    <row r="2" spans="2:12" ht="15" customHeight="1">
      <c r="B2" s="1241" t="s">
        <v>179</v>
      </c>
      <c r="C2" s="1241"/>
      <c r="D2" s="1241"/>
      <c r="E2" s="1241"/>
      <c r="F2" s="1241"/>
      <c r="G2" s="1241"/>
      <c r="H2" s="359"/>
      <c r="I2" s="359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149</v>
      </c>
      <c r="C6" s="11" t="s">
        <v>81</v>
      </c>
      <c r="D6" s="11" t="s">
        <v>82</v>
      </c>
      <c r="E6" s="9"/>
      <c r="F6" s="9"/>
      <c r="G6" s="137"/>
      <c r="H6" s="137"/>
      <c r="I6" s="137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1060">
        <f>SUM(G8:G10)</f>
        <v>230100</v>
      </c>
      <c r="H7" s="1151">
        <f t="shared" ref="H7:I7" si="0">SUM(H8:H10)</f>
        <v>230100</v>
      </c>
      <c r="I7" s="1151">
        <f t="shared" si="0"/>
        <v>226842</v>
      </c>
      <c r="J7" s="131">
        <f>IF(H7=0,"",I7/H7*100)</f>
        <v>98.58409387222946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1061">
        <v>180500</v>
      </c>
      <c r="H8" s="1067">
        <v>180500</v>
      </c>
      <c r="I8" s="559">
        <v>178992</v>
      </c>
      <c r="J8" s="132">
        <f t="shared" ref="J8:J58" si="1">IF(H8=0,"",I8/H8*100)</f>
        <v>99.164542936288086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1061">
        <v>49600</v>
      </c>
      <c r="H9" s="1067">
        <v>49600</v>
      </c>
      <c r="I9" s="559">
        <v>47850</v>
      </c>
      <c r="J9" s="132">
        <f t="shared" si="1"/>
        <v>96.471774193548384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1059">
        <v>0</v>
      </c>
      <c r="H10" s="1065">
        <v>0</v>
      </c>
      <c r="I10" s="557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15"/>
      <c r="G11" s="1060"/>
      <c r="H11" s="1066"/>
      <c r="I11" s="558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1060">
        <f>SUM(G13)</f>
        <v>19700</v>
      </c>
      <c r="H12" s="1151">
        <f t="shared" ref="H12:I12" si="2">SUM(H13)</f>
        <v>19700</v>
      </c>
      <c r="I12" s="1151">
        <f t="shared" si="2"/>
        <v>19093</v>
      </c>
      <c r="J12" s="161">
        <f t="shared" si="1"/>
        <v>96.918781725888323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1061">
        <v>19700</v>
      </c>
      <c r="H13" s="1067">
        <v>19700</v>
      </c>
      <c r="I13" s="559">
        <v>19093</v>
      </c>
      <c r="J13" s="132">
        <f t="shared" si="1"/>
        <v>96.918781725888323</v>
      </c>
    </row>
    <row r="14" spans="2:12" ht="17.100000000000001" customHeight="1">
      <c r="B14" s="14"/>
      <c r="C14" s="15"/>
      <c r="D14" s="15"/>
      <c r="E14" s="16"/>
      <c r="F14" s="15"/>
      <c r="G14" s="1057"/>
      <c r="H14" s="1063"/>
      <c r="I14" s="555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1057">
        <f>SUM(G16:G25)</f>
        <v>43400</v>
      </c>
      <c r="H15" s="1151">
        <f t="shared" ref="H15:I15" si="3">SUM(H16:H25)</f>
        <v>43400</v>
      </c>
      <c r="I15" s="1151">
        <f t="shared" si="3"/>
        <v>42002</v>
      </c>
      <c r="J15" s="161">
        <f t="shared" si="1"/>
        <v>96.778801843317979</v>
      </c>
      <c r="L15" s="79"/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1058">
        <v>5000</v>
      </c>
      <c r="H16" s="1064">
        <v>5200</v>
      </c>
      <c r="I16" s="556">
        <v>5172</v>
      </c>
      <c r="J16" s="132">
        <f t="shared" si="1"/>
        <v>99.461538461538453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1058">
        <v>0</v>
      </c>
      <c r="H17" s="1064">
        <v>0</v>
      </c>
      <c r="I17" s="556">
        <v>0</v>
      </c>
      <c r="J17" s="132" t="str">
        <f t="shared" si="1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205</v>
      </c>
      <c r="G18" s="1058">
        <v>3300</v>
      </c>
      <c r="H18" s="1064">
        <v>3400</v>
      </c>
      <c r="I18" s="556">
        <v>3361</v>
      </c>
      <c r="J18" s="132">
        <f t="shared" si="1"/>
        <v>98.852941176470594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1058">
        <v>800</v>
      </c>
      <c r="H19" s="1064">
        <v>800</v>
      </c>
      <c r="I19" s="556">
        <v>676</v>
      </c>
      <c r="J19" s="132">
        <f t="shared" si="1"/>
        <v>84.5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1058">
        <v>0</v>
      </c>
      <c r="H20" s="1064">
        <v>0</v>
      </c>
      <c r="I20" s="556">
        <v>0</v>
      </c>
      <c r="J20" s="132" t="str">
        <f t="shared" si="1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206</v>
      </c>
      <c r="G21" s="1058">
        <v>0</v>
      </c>
      <c r="H21" s="1064">
        <v>0</v>
      </c>
      <c r="I21" s="556">
        <v>0</v>
      </c>
      <c r="J21" s="132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1058">
        <v>1300</v>
      </c>
      <c r="H22" s="1064">
        <v>1000</v>
      </c>
      <c r="I22" s="556">
        <v>870</v>
      </c>
      <c r="J22" s="132">
        <f t="shared" si="1"/>
        <v>87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1058">
        <v>0</v>
      </c>
      <c r="H23" s="1064">
        <v>0</v>
      </c>
      <c r="I23" s="556">
        <v>0</v>
      </c>
      <c r="J23" s="132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1058">
        <v>33000</v>
      </c>
      <c r="H24" s="1064">
        <v>33000</v>
      </c>
      <c r="I24" s="556">
        <v>31923</v>
      </c>
      <c r="J24" s="132">
        <f t="shared" si="1"/>
        <v>96.736363636363635</v>
      </c>
      <c r="K24" s="93"/>
    </row>
    <row r="25" spans="2:11" ht="17.100000000000001" customHeight="1">
      <c r="B25" s="14"/>
      <c r="C25" s="15"/>
      <c r="D25" s="15"/>
      <c r="E25" s="16">
        <v>613900</v>
      </c>
      <c r="F25" s="293" t="s">
        <v>581</v>
      </c>
      <c r="G25" s="1058">
        <v>0</v>
      </c>
      <c r="H25" s="1064">
        <v>0</v>
      </c>
      <c r="I25" s="556">
        <v>0</v>
      </c>
      <c r="J25" s="132" t="str">
        <f t="shared" si="1"/>
        <v/>
      </c>
    </row>
    <row r="26" spans="2:11" ht="17.100000000000001" customHeight="1">
      <c r="B26" s="14"/>
      <c r="C26" s="15"/>
      <c r="D26" s="15"/>
      <c r="E26" s="16"/>
      <c r="F26" s="15"/>
      <c r="G26" s="1057"/>
      <c r="H26" s="1063"/>
      <c r="I26" s="555"/>
      <c r="J26" s="132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614000</v>
      </c>
      <c r="F27" s="12" t="s">
        <v>207</v>
      </c>
      <c r="G27" s="1057">
        <f>SUM(G28)</f>
        <v>1100000</v>
      </c>
      <c r="H27" s="1151">
        <f t="shared" ref="H27:I27" si="4">SUM(H28)</f>
        <v>1100000</v>
      </c>
      <c r="I27" s="1151">
        <f t="shared" si="4"/>
        <v>1099925</v>
      </c>
      <c r="J27" s="161">
        <f t="shared" si="1"/>
        <v>99.993181818181824</v>
      </c>
    </row>
    <row r="28" spans="2:11" ht="17.100000000000001" customHeight="1">
      <c r="B28" s="14"/>
      <c r="C28" s="15"/>
      <c r="D28" s="15"/>
      <c r="E28" s="16">
        <v>614200</v>
      </c>
      <c r="F28" s="29" t="s">
        <v>114</v>
      </c>
      <c r="G28" s="1058">
        <v>1100000</v>
      </c>
      <c r="H28" s="1064">
        <v>1100000</v>
      </c>
      <c r="I28" s="556">
        <v>1099925</v>
      </c>
      <c r="J28" s="132">
        <f t="shared" si="1"/>
        <v>99.993181818181824</v>
      </c>
    </row>
    <row r="29" spans="2:11" ht="17.100000000000001" customHeight="1">
      <c r="B29" s="14"/>
      <c r="C29" s="15"/>
      <c r="D29" s="15"/>
      <c r="E29" s="16"/>
      <c r="F29" s="15"/>
      <c r="G29" s="1058"/>
      <c r="H29" s="1064"/>
      <c r="I29" s="556"/>
      <c r="J29" s="132" t="str">
        <f t="shared" si="1"/>
        <v/>
      </c>
    </row>
    <row r="30" spans="2:11" s="1" customFormat="1" ht="17.100000000000001" customHeight="1">
      <c r="B30" s="17"/>
      <c r="C30" s="12"/>
      <c r="D30" s="12"/>
      <c r="E30" s="9">
        <v>821000</v>
      </c>
      <c r="F30" s="12" t="s">
        <v>90</v>
      </c>
      <c r="G30" s="1057">
        <f>SUM(G31:G32)</f>
        <v>2000</v>
      </c>
      <c r="H30" s="1151">
        <f t="shared" ref="H30:I30" si="5">SUM(H31:H32)</f>
        <v>2000</v>
      </c>
      <c r="I30" s="1151">
        <f t="shared" si="5"/>
        <v>1885</v>
      </c>
      <c r="J30" s="132">
        <f t="shared" si="1"/>
        <v>94.25</v>
      </c>
    </row>
    <row r="31" spans="2:11" ht="17.100000000000001" customHeight="1">
      <c r="B31" s="14"/>
      <c r="C31" s="15"/>
      <c r="D31" s="15"/>
      <c r="E31" s="16">
        <v>821200</v>
      </c>
      <c r="F31" s="15" t="s">
        <v>91</v>
      </c>
      <c r="G31" s="1058">
        <v>0</v>
      </c>
      <c r="H31" s="1064">
        <v>0</v>
      </c>
      <c r="I31" s="556">
        <v>0</v>
      </c>
      <c r="J31" s="132" t="str">
        <f t="shared" si="1"/>
        <v/>
      </c>
    </row>
    <row r="32" spans="2:11" ht="17.100000000000001" customHeight="1">
      <c r="B32" s="14"/>
      <c r="C32" s="15"/>
      <c r="D32" s="15"/>
      <c r="E32" s="16">
        <v>821300</v>
      </c>
      <c r="F32" s="15" t="s">
        <v>92</v>
      </c>
      <c r="G32" s="1058">
        <v>2000</v>
      </c>
      <c r="H32" s="1064">
        <v>2000</v>
      </c>
      <c r="I32" s="556">
        <v>1885</v>
      </c>
      <c r="J32" s="132">
        <f t="shared" si="1"/>
        <v>94.25</v>
      </c>
    </row>
    <row r="33" spans="2:10" ht="17.100000000000001" customHeight="1">
      <c r="B33" s="14"/>
      <c r="C33" s="15"/>
      <c r="D33" s="15"/>
      <c r="E33" s="16"/>
      <c r="F33" s="15"/>
      <c r="G33" s="1058"/>
      <c r="H33" s="1064"/>
      <c r="I33" s="556"/>
      <c r="J33" s="132" t="str">
        <f t="shared" si="1"/>
        <v/>
      </c>
    </row>
    <row r="34" spans="2:10" s="1" customFormat="1" ht="17.100000000000001" customHeight="1">
      <c r="B34" s="17"/>
      <c r="C34" s="12"/>
      <c r="D34" s="12"/>
      <c r="E34" s="9"/>
      <c r="F34" s="12" t="s">
        <v>93</v>
      </c>
      <c r="G34" s="1056">
        <v>10</v>
      </c>
      <c r="H34" s="1062">
        <v>10</v>
      </c>
      <c r="I34" s="554">
        <v>10</v>
      </c>
      <c r="J34" s="132">
        <f t="shared" si="1"/>
        <v>100</v>
      </c>
    </row>
    <row r="35" spans="2:10" s="1" customFormat="1" ht="17.100000000000001" customHeight="1">
      <c r="B35" s="17"/>
      <c r="C35" s="12"/>
      <c r="D35" s="12"/>
      <c r="E35" s="9"/>
      <c r="F35" s="12" t="s">
        <v>113</v>
      </c>
      <c r="G35" s="20">
        <f>G7+G12+G15+G27+G30</f>
        <v>1395200</v>
      </c>
      <c r="H35" s="20">
        <f>H7+H12+H15+H27+H30</f>
        <v>1395200</v>
      </c>
      <c r="I35" s="20">
        <f t="shared" ref="I35" si="6">I7+I12+I15+I27+I30</f>
        <v>1389747</v>
      </c>
      <c r="J35" s="161">
        <f t="shared" si="1"/>
        <v>99.609159977064223</v>
      </c>
    </row>
    <row r="36" spans="2:10" s="1" customFormat="1" ht="17.100000000000001" customHeight="1">
      <c r="B36" s="17"/>
      <c r="C36" s="12"/>
      <c r="D36" s="12"/>
      <c r="E36" s="9"/>
      <c r="F36" s="12" t="s">
        <v>94</v>
      </c>
      <c r="G36" s="20">
        <f>G35</f>
        <v>1395200</v>
      </c>
      <c r="H36" s="20">
        <f>H35</f>
        <v>1395200</v>
      </c>
      <c r="I36" s="20">
        <f t="shared" ref="I36" si="7">I35</f>
        <v>1389747</v>
      </c>
      <c r="J36" s="161">
        <f t="shared" si="1"/>
        <v>99.609159977064223</v>
      </c>
    </row>
    <row r="37" spans="2:10" s="1" customFormat="1" ht="17.100000000000001" customHeight="1">
      <c r="B37" s="17"/>
      <c r="C37" s="12"/>
      <c r="D37" s="12"/>
      <c r="E37" s="9"/>
      <c r="F37" s="12" t="s">
        <v>95</v>
      </c>
      <c r="G37" s="20">
        <f>G36</f>
        <v>1395200</v>
      </c>
      <c r="H37" s="20">
        <f>H36</f>
        <v>1395200</v>
      </c>
      <c r="I37" s="20">
        <f t="shared" ref="I37" si="8">I36</f>
        <v>1389747</v>
      </c>
      <c r="J37" s="161">
        <f t="shared" si="1"/>
        <v>99.609159977064223</v>
      </c>
    </row>
    <row r="38" spans="2:10" ht="17.100000000000001" customHeight="1" thickBot="1">
      <c r="B38" s="21"/>
      <c r="C38" s="22"/>
      <c r="D38" s="22"/>
      <c r="E38" s="23"/>
      <c r="F38" s="22"/>
      <c r="G38" s="41"/>
      <c r="H38" s="41"/>
      <c r="I38" s="41"/>
      <c r="J38" s="135" t="str">
        <f t="shared" si="1"/>
        <v/>
      </c>
    </row>
    <row r="39" spans="2:10" ht="17.100000000000001" customHeight="1">
      <c r="G39" s="82"/>
      <c r="H39" s="82"/>
      <c r="I39" s="82"/>
      <c r="J39" s="121" t="str">
        <f t="shared" si="1"/>
        <v/>
      </c>
    </row>
    <row r="40" spans="2:10" ht="17.100000000000001" customHeight="1">
      <c r="J40" s="121" t="str">
        <f t="shared" si="1"/>
        <v/>
      </c>
    </row>
    <row r="41" spans="2:10" ht="17.100000000000001" customHeight="1">
      <c r="J41" s="121" t="str">
        <f t="shared" si="1"/>
        <v/>
      </c>
    </row>
    <row r="42" spans="2:10" ht="17.100000000000001" customHeight="1"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B2:L59"/>
  <sheetViews>
    <sheetView topLeftCell="A10" zoomScaleNormal="100" workbookViewId="0">
      <selection activeCell="I31" sqref="I31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6384" width="9.140625" style="13"/>
  </cols>
  <sheetData>
    <row r="2" spans="2:12" s="97" customFormat="1" ht="15" customHeight="1">
      <c r="B2" s="1241" t="s">
        <v>151</v>
      </c>
      <c r="C2" s="1241"/>
      <c r="D2" s="1241"/>
      <c r="E2" s="1241"/>
      <c r="F2" s="1241"/>
      <c r="G2" s="1241"/>
      <c r="H2" s="1241"/>
      <c r="I2" s="1241"/>
      <c r="J2" s="126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150</v>
      </c>
      <c r="C6" s="11" t="s">
        <v>81</v>
      </c>
      <c r="D6" s="11" t="s">
        <v>82</v>
      </c>
      <c r="E6" s="9"/>
      <c r="F6" s="9"/>
      <c r="G6" s="9"/>
      <c r="H6" s="9"/>
      <c r="I6" s="9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1073">
        <f>SUM(G8:G10)</f>
        <v>103790</v>
      </c>
      <c r="H7" s="1151">
        <f t="shared" ref="H7:I7" si="0">SUM(H8:H10)</f>
        <v>103790</v>
      </c>
      <c r="I7" s="1151">
        <f t="shared" si="0"/>
        <v>102447</v>
      </c>
      <c r="J7" s="131">
        <f>IF(H7=0,"",I7/H7*100)</f>
        <v>98.706041044416608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1072">
        <v>82910</v>
      </c>
      <c r="H8" s="1077">
        <v>82910</v>
      </c>
      <c r="I8" s="563">
        <v>82568</v>
      </c>
      <c r="J8" s="132">
        <f t="shared" ref="J8:J58" si="1">IF(H8=0,"",I8/H8*100)</f>
        <v>99.587504522976715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1072">
        <v>20880</v>
      </c>
      <c r="H9" s="1077">
        <v>20880</v>
      </c>
      <c r="I9" s="563">
        <v>19879</v>
      </c>
      <c r="J9" s="132">
        <f t="shared" si="1"/>
        <v>95.205938697318004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1072">
        <v>0</v>
      </c>
      <c r="H10" s="1077">
        <v>0</v>
      </c>
      <c r="I10" s="563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15"/>
      <c r="G11" s="1072"/>
      <c r="H11" s="1077"/>
      <c r="I11" s="563"/>
      <c r="J11" s="132" t="str">
        <f t="shared" si="1"/>
        <v/>
      </c>
    </row>
    <row r="12" spans="2:12" ht="17.100000000000001" customHeight="1">
      <c r="B12" s="17"/>
      <c r="C12" s="12"/>
      <c r="D12" s="12"/>
      <c r="E12" s="9">
        <v>612000</v>
      </c>
      <c r="F12" s="12" t="s">
        <v>162</v>
      </c>
      <c r="G12" s="1073">
        <f>SUM(G13)</f>
        <v>9240</v>
      </c>
      <c r="H12" s="1151">
        <f t="shared" ref="H12:I12" si="2">SUM(H13)</f>
        <v>9240</v>
      </c>
      <c r="I12" s="1151">
        <f t="shared" si="2"/>
        <v>9022</v>
      </c>
      <c r="J12" s="161">
        <f t="shared" si="1"/>
        <v>97.640692640692635</v>
      </c>
    </row>
    <row r="13" spans="2:12" s="1" customFormat="1" ht="17.100000000000001" customHeight="1">
      <c r="B13" s="14"/>
      <c r="C13" s="15"/>
      <c r="D13" s="15"/>
      <c r="E13" s="16">
        <v>612100</v>
      </c>
      <c r="F13" s="18" t="s">
        <v>83</v>
      </c>
      <c r="G13" s="1072">
        <v>9240</v>
      </c>
      <c r="H13" s="1077">
        <v>9240</v>
      </c>
      <c r="I13" s="563">
        <v>9022</v>
      </c>
      <c r="J13" s="132">
        <f t="shared" si="1"/>
        <v>97.640692640692635</v>
      </c>
    </row>
    <row r="14" spans="2:12" ht="17.100000000000001" customHeight="1">
      <c r="B14" s="14"/>
      <c r="C14" s="15"/>
      <c r="D14" s="15"/>
      <c r="E14" s="16"/>
      <c r="F14" s="15"/>
      <c r="G14" s="1068"/>
      <c r="H14" s="1074"/>
      <c r="I14" s="560"/>
      <c r="J14" s="132" t="str">
        <f t="shared" si="1"/>
        <v/>
      </c>
    </row>
    <row r="15" spans="2:12" ht="17.100000000000001" customHeight="1">
      <c r="B15" s="17"/>
      <c r="C15" s="12"/>
      <c r="D15" s="12"/>
      <c r="E15" s="9">
        <v>613000</v>
      </c>
      <c r="F15" s="12" t="s">
        <v>164</v>
      </c>
      <c r="G15" s="1069">
        <f>SUM(G16:G25)</f>
        <v>15600</v>
      </c>
      <c r="H15" s="1148">
        <f t="shared" ref="H15:I15" si="3">SUM(H16:H25)</f>
        <v>15600</v>
      </c>
      <c r="I15" s="1148">
        <f t="shared" si="3"/>
        <v>14191</v>
      </c>
      <c r="J15" s="161">
        <f t="shared" si="1"/>
        <v>90.967948717948715</v>
      </c>
    </row>
    <row r="16" spans="2:12" s="1" customFormat="1" ht="17.100000000000001" customHeight="1">
      <c r="B16" s="14"/>
      <c r="C16" s="15"/>
      <c r="D16" s="15"/>
      <c r="E16" s="16">
        <v>613100</v>
      </c>
      <c r="F16" s="15" t="s">
        <v>84</v>
      </c>
      <c r="G16" s="1070">
        <v>300</v>
      </c>
      <c r="H16" s="1075">
        <v>300</v>
      </c>
      <c r="I16" s="561">
        <v>0</v>
      </c>
      <c r="J16" s="132">
        <f t="shared" si="1"/>
        <v>0</v>
      </c>
    </row>
    <row r="17" spans="2:10" ht="17.100000000000001" customHeight="1">
      <c r="B17" s="14"/>
      <c r="C17" s="15"/>
      <c r="D17" s="15"/>
      <c r="E17" s="16">
        <v>613200</v>
      </c>
      <c r="F17" s="15" t="s">
        <v>85</v>
      </c>
      <c r="G17" s="1070">
        <v>5500</v>
      </c>
      <c r="H17" s="1075">
        <v>5500</v>
      </c>
      <c r="I17" s="561">
        <v>5437</v>
      </c>
      <c r="J17" s="132">
        <f t="shared" si="1"/>
        <v>98.854545454545445</v>
      </c>
    </row>
    <row r="18" spans="2:10" ht="17.100000000000001" customHeight="1">
      <c r="B18" s="14"/>
      <c r="C18" s="15"/>
      <c r="D18" s="15"/>
      <c r="E18" s="16">
        <v>613300</v>
      </c>
      <c r="F18" s="26" t="s">
        <v>205</v>
      </c>
      <c r="G18" s="1070">
        <v>3000</v>
      </c>
      <c r="H18" s="1075">
        <v>3000</v>
      </c>
      <c r="I18" s="561">
        <v>2685</v>
      </c>
      <c r="J18" s="132">
        <f t="shared" si="1"/>
        <v>89.5</v>
      </c>
    </row>
    <row r="19" spans="2:10" ht="17.100000000000001" customHeight="1">
      <c r="B19" s="14"/>
      <c r="C19" s="15"/>
      <c r="D19" s="15"/>
      <c r="E19" s="16">
        <v>613400</v>
      </c>
      <c r="F19" s="15" t="s">
        <v>165</v>
      </c>
      <c r="G19" s="1070">
        <v>1000</v>
      </c>
      <c r="H19" s="1075">
        <v>1000</v>
      </c>
      <c r="I19" s="561">
        <v>989</v>
      </c>
      <c r="J19" s="132">
        <f t="shared" si="1"/>
        <v>98.9</v>
      </c>
    </row>
    <row r="20" spans="2:10" ht="17.100000000000001" customHeight="1">
      <c r="B20" s="14"/>
      <c r="C20" s="15"/>
      <c r="D20" s="15"/>
      <c r="E20" s="16">
        <v>613500</v>
      </c>
      <c r="F20" s="15" t="s">
        <v>86</v>
      </c>
      <c r="G20" s="1070">
        <v>0</v>
      </c>
      <c r="H20" s="1075">
        <v>0</v>
      </c>
      <c r="I20" s="561">
        <v>0</v>
      </c>
      <c r="J20" s="132" t="str">
        <f t="shared" si="1"/>
        <v/>
      </c>
    </row>
    <row r="21" spans="2:10" ht="17.100000000000001" customHeight="1">
      <c r="B21" s="14"/>
      <c r="C21" s="15"/>
      <c r="D21" s="15"/>
      <c r="E21" s="16">
        <v>613600</v>
      </c>
      <c r="F21" s="26" t="s">
        <v>206</v>
      </c>
      <c r="G21" s="1070">
        <v>0</v>
      </c>
      <c r="H21" s="1075">
        <v>0</v>
      </c>
      <c r="I21" s="561">
        <v>0</v>
      </c>
      <c r="J21" s="132" t="str">
        <f t="shared" si="1"/>
        <v/>
      </c>
    </row>
    <row r="22" spans="2:10" ht="17.100000000000001" customHeight="1">
      <c r="B22" s="14"/>
      <c r="C22" s="15"/>
      <c r="D22" s="15"/>
      <c r="E22" s="16">
        <v>613700</v>
      </c>
      <c r="F22" s="15" t="s">
        <v>87</v>
      </c>
      <c r="G22" s="1070">
        <v>500</v>
      </c>
      <c r="H22" s="1075">
        <v>500</v>
      </c>
      <c r="I22" s="561">
        <v>466</v>
      </c>
      <c r="J22" s="132">
        <f t="shared" si="1"/>
        <v>93.2</v>
      </c>
    </row>
    <row r="23" spans="2:10" ht="17.100000000000001" customHeight="1">
      <c r="B23" s="14"/>
      <c r="C23" s="15"/>
      <c r="D23" s="15"/>
      <c r="E23" s="16">
        <v>613800</v>
      </c>
      <c r="F23" s="15" t="s">
        <v>166</v>
      </c>
      <c r="G23" s="1070">
        <v>0</v>
      </c>
      <c r="H23" s="1075">
        <v>0</v>
      </c>
      <c r="I23" s="561">
        <v>0</v>
      </c>
      <c r="J23" s="132" t="str">
        <f t="shared" si="1"/>
        <v/>
      </c>
    </row>
    <row r="24" spans="2:10" ht="17.100000000000001" customHeight="1">
      <c r="B24" s="14"/>
      <c r="C24" s="15"/>
      <c r="D24" s="15"/>
      <c r="E24" s="16">
        <v>613900</v>
      </c>
      <c r="F24" s="15" t="s">
        <v>167</v>
      </c>
      <c r="G24" s="1070">
        <v>5300</v>
      </c>
      <c r="H24" s="1075">
        <v>5300</v>
      </c>
      <c r="I24" s="561">
        <v>4614</v>
      </c>
      <c r="J24" s="132">
        <f t="shared" si="1"/>
        <v>87.056603773584911</v>
      </c>
    </row>
    <row r="25" spans="2:10" ht="17.100000000000001" customHeight="1">
      <c r="B25" s="14"/>
      <c r="C25" s="15"/>
      <c r="D25" s="15"/>
      <c r="E25" s="16">
        <v>613900</v>
      </c>
      <c r="F25" s="293" t="s">
        <v>581</v>
      </c>
      <c r="G25" s="1070">
        <v>0</v>
      </c>
      <c r="H25" s="1075">
        <v>0</v>
      </c>
      <c r="I25" s="561">
        <v>0</v>
      </c>
      <c r="J25" s="132" t="str">
        <f t="shared" si="1"/>
        <v/>
      </c>
    </row>
    <row r="26" spans="2:10" ht="17.100000000000001" customHeight="1">
      <c r="B26" s="17"/>
      <c r="C26" s="12"/>
      <c r="D26" s="12"/>
      <c r="E26" s="9"/>
      <c r="F26" s="12"/>
      <c r="G26" s="1071"/>
      <c r="H26" s="1076"/>
      <c r="I26" s="562"/>
      <c r="J26" s="132" t="str">
        <f t="shared" si="1"/>
        <v/>
      </c>
    </row>
    <row r="27" spans="2:10" ht="17.100000000000001" customHeight="1">
      <c r="B27" s="17"/>
      <c r="C27" s="12"/>
      <c r="D27" s="12"/>
      <c r="E27" s="9">
        <v>821000</v>
      </c>
      <c r="F27" s="12" t="s">
        <v>90</v>
      </c>
      <c r="G27" s="1071">
        <f>SUM(G28:G29)</f>
        <v>0</v>
      </c>
      <c r="H27" s="1151">
        <f t="shared" ref="H27:I27" si="4">SUM(H28:H29)</f>
        <v>0</v>
      </c>
      <c r="I27" s="1151">
        <f t="shared" si="4"/>
        <v>0</v>
      </c>
      <c r="J27" s="161" t="str">
        <f t="shared" si="1"/>
        <v/>
      </c>
    </row>
    <row r="28" spans="2:10" s="1" customFormat="1" ht="17.100000000000001" customHeight="1">
      <c r="B28" s="14"/>
      <c r="C28" s="15"/>
      <c r="D28" s="15"/>
      <c r="E28" s="16">
        <v>821200</v>
      </c>
      <c r="F28" s="15" t="s">
        <v>91</v>
      </c>
      <c r="G28" s="1070">
        <v>0</v>
      </c>
      <c r="H28" s="1075">
        <v>0</v>
      </c>
      <c r="I28" s="561">
        <v>0</v>
      </c>
      <c r="J28" s="132" t="str">
        <f t="shared" si="1"/>
        <v/>
      </c>
    </row>
    <row r="29" spans="2:10" ht="17.100000000000001" customHeight="1">
      <c r="B29" s="14"/>
      <c r="C29" s="15"/>
      <c r="D29" s="15"/>
      <c r="E29" s="16">
        <v>821300</v>
      </c>
      <c r="F29" s="15" t="s">
        <v>92</v>
      </c>
      <c r="G29" s="1070">
        <v>0</v>
      </c>
      <c r="H29" s="1075">
        <v>0</v>
      </c>
      <c r="I29" s="561">
        <v>0</v>
      </c>
      <c r="J29" s="132" t="str">
        <f t="shared" si="1"/>
        <v/>
      </c>
    </row>
    <row r="30" spans="2:10" ht="17.100000000000001" customHeight="1">
      <c r="B30" s="14"/>
      <c r="C30" s="15"/>
      <c r="D30" s="15"/>
      <c r="E30" s="16"/>
      <c r="F30" s="15"/>
      <c r="G30" s="1070"/>
      <c r="H30" s="1075"/>
      <c r="I30" s="561"/>
      <c r="J30" s="132" t="str">
        <f t="shared" si="1"/>
        <v/>
      </c>
    </row>
    <row r="31" spans="2:10" ht="17.100000000000001" customHeight="1">
      <c r="B31" s="17"/>
      <c r="C31" s="12"/>
      <c r="D31" s="12"/>
      <c r="E31" s="9"/>
      <c r="F31" s="12" t="s">
        <v>93</v>
      </c>
      <c r="G31" s="1071">
        <v>4</v>
      </c>
      <c r="H31" s="1076">
        <v>4</v>
      </c>
      <c r="I31" s="562">
        <v>4</v>
      </c>
      <c r="J31" s="132"/>
    </row>
    <row r="32" spans="2:10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128630</v>
      </c>
      <c r="H32" s="20">
        <f>H7+H12+H15+H27</f>
        <v>128630</v>
      </c>
      <c r="I32" s="20">
        <f t="shared" ref="I32" si="5">I7+I12+I15+I27</f>
        <v>125660</v>
      </c>
      <c r="J32" s="161">
        <f t="shared" si="1"/>
        <v>97.691051854155333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128630</v>
      </c>
      <c r="H33" s="20">
        <f>H32</f>
        <v>128630</v>
      </c>
      <c r="I33" s="20">
        <f t="shared" ref="I33" si="6">I32</f>
        <v>125660</v>
      </c>
      <c r="J33" s="161">
        <f t="shared" si="1"/>
        <v>97.691051854155333</v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128630</v>
      </c>
      <c r="H34" s="20">
        <f>H33</f>
        <v>128630</v>
      </c>
      <c r="I34" s="20">
        <f t="shared" ref="I34" si="7">I33</f>
        <v>125660</v>
      </c>
      <c r="J34" s="161">
        <f t="shared" si="1"/>
        <v>97.691051854155333</v>
      </c>
    </row>
    <row r="35" spans="2:10" s="1" customFormat="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B37" s="69"/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B39" s="69"/>
      <c r="J39" s="121" t="str">
        <f t="shared" si="1"/>
        <v/>
      </c>
    </row>
    <row r="40" spans="2:10" ht="17.100000000000001" customHeight="1">
      <c r="B40" s="69"/>
      <c r="J40" s="121" t="str">
        <f t="shared" si="1"/>
        <v/>
      </c>
    </row>
    <row r="41" spans="2:10" ht="17.100000000000001" customHeight="1">
      <c r="J41" s="121" t="str">
        <f t="shared" si="1"/>
        <v/>
      </c>
    </row>
    <row r="42" spans="2:10" ht="17.100000000000001" customHeight="1"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I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&amp;R39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B2:L60"/>
  <sheetViews>
    <sheetView topLeftCell="A13" zoomScaleNormal="100" workbookViewId="0">
      <selection activeCell="I19" sqref="I1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6384" width="9.140625" style="13"/>
  </cols>
  <sheetData>
    <row r="2" spans="2:12" s="97" customFormat="1" ht="15" customHeight="1">
      <c r="B2" s="1241" t="s">
        <v>152</v>
      </c>
      <c r="C2" s="1241"/>
      <c r="D2" s="1241"/>
      <c r="E2" s="1241"/>
      <c r="F2" s="1241"/>
      <c r="G2" s="1241"/>
      <c r="H2" s="1241"/>
      <c r="I2" s="1241"/>
      <c r="J2" s="126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153</v>
      </c>
      <c r="C6" s="11" t="s">
        <v>81</v>
      </c>
      <c r="D6" s="11" t="s">
        <v>82</v>
      </c>
      <c r="E6" s="9"/>
      <c r="F6" s="9"/>
      <c r="G6" s="9"/>
      <c r="H6" s="9"/>
      <c r="I6" s="9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1085">
        <f>SUM(G8:G10)</f>
        <v>230540</v>
      </c>
      <c r="H7" s="1151">
        <f t="shared" ref="H7:I7" si="0">SUM(H8:H10)</f>
        <v>230540</v>
      </c>
      <c r="I7" s="1151">
        <f t="shared" si="0"/>
        <v>228058</v>
      </c>
      <c r="J7" s="131">
        <f>IF(H7=0,"",I7/H7*100)</f>
        <v>98.92339724125965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1084">
        <v>183700</v>
      </c>
      <c r="H8" s="1092">
        <v>183700</v>
      </c>
      <c r="I8" s="570">
        <v>183208</v>
      </c>
      <c r="J8" s="132">
        <f t="shared" ref="J8:J58" si="1">IF(H8=0,"",I8/H8*100)</f>
        <v>99.732172019597158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1084">
        <v>46840</v>
      </c>
      <c r="H9" s="1092">
        <v>46840</v>
      </c>
      <c r="I9" s="570">
        <v>44850</v>
      </c>
      <c r="J9" s="132">
        <f t="shared" si="1"/>
        <v>95.751494449188726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1084">
        <v>0</v>
      </c>
      <c r="H10" s="1092">
        <v>0</v>
      </c>
      <c r="I10" s="570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6"/>
      <c r="G11" s="1084"/>
      <c r="H11" s="1092"/>
      <c r="I11" s="570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1085">
        <f>SUM(G13)</f>
        <v>19800</v>
      </c>
      <c r="H12" s="1151">
        <f t="shared" ref="H12:I12" si="2">SUM(H13)</f>
        <v>19800</v>
      </c>
      <c r="I12" s="1151">
        <f t="shared" si="2"/>
        <v>19663</v>
      </c>
      <c r="J12" s="161">
        <f t="shared" si="1"/>
        <v>99.308080808080817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1084">
        <v>19800</v>
      </c>
      <c r="H13" s="1092">
        <v>19800</v>
      </c>
      <c r="I13" s="570">
        <v>19663</v>
      </c>
      <c r="J13" s="132">
        <f t="shared" si="1"/>
        <v>99.308080808080817</v>
      </c>
    </row>
    <row r="14" spans="2:12" ht="17.100000000000001" customHeight="1">
      <c r="B14" s="14"/>
      <c r="C14" s="15"/>
      <c r="D14" s="15"/>
      <c r="E14" s="16"/>
      <c r="F14" s="15"/>
      <c r="G14" s="1080"/>
      <c r="H14" s="1088"/>
      <c r="I14" s="566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1080">
        <f>SUM(G16:G25)</f>
        <v>46000</v>
      </c>
      <c r="H15" s="1148">
        <f t="shared" ref="H15:I15" si="3">SUM(H16:H25)</f>
        <v>46000</v>
      </c>
      <c r="I15" s="1148">
        <f t="shared" si="3"/>
        <v>45077</v>
      </c>
      <c r="J15" s="161">
        <f t="shared" si="1"/>
        <v>97.993478260869566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1079">
        <v>1500</v>
      </c>
      <c r="H16" s="1087">
        <v>1250</v>
      </c>
      <c r="I16" s="565">
        <v>1195</v>
      </c>
      <c r="J16" s="132">
        <f t="shared" si="1"/>
        <v>95.6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1079">
        <v>8500</v>
      </c>
      <c r="H17" s="1087">
        <v>9100</v>
      </c>
      <c r="I17" s="565">
        <v>9098</v>
      </c>
      <c r="J17" s="132">
        <f t="shared" si="1"/>
        <v>99.978021978021985</v>
      </c>
    </row>
    <row r="18" spans="2:11" ht="17.100000000000001" customHeight="1">
      <c r="B18" s="14"/>
      <c r="C18" s="15"/>
      <c r="D18" s="15"/>
      <c r="E18" s="16">
        <v>613300</v>
      </c>
      <c r="F18" s="26" t="s">
        <v>205</v>
      </c>
      <c r="G18" s="1081">
        <v>4200</v>
      </c>
      <c r="H18" s="1089">
        <v>4900</v>
      </c>
      <c r="I18" s="567">
        <v>4726</v>
      </c>
      <c r="J18" s="132">
        <f t="shared" si="1"/>
        <v>96.448979591836732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1081">
        <v>1000</v>
      </c>
      <c r="H19" s="1089">
        <v>900</v>
      </c>
      <c r="I19" s="567">
        <v>855</v>
      </c>
      <c r="J19" s="132">
        <f t="shared" si="1"/>
        <v>95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1081">
        <v>1000</v>
      </c>
      <c r="H20" s="1089">
        <v>1550</v>
      </c>
      <c r="I20" s="567">
        <v>1522</v>
      </c>
      <c r="J20" s="132">
        <f t="shared" si="1"/>
        <v>98.193548387096769</v>
      </c>
    </row>
    <row r="21" spans="2:11" ht="17.100000000000001" customHeight="1">
      <c r="B21" s="14"/>
      <c r="C21" s="15"/>
      <c r="D21" s="15"/>
      <c r="E21" s="16">
        <v>613600</v>
      </c>
      <c r="F21" s="26" t="s">
        <v>206</v>
      </c>
      <c r="G21" s="1081">
        <v>0</v>
      </c>
      <c r="H21" s="1089">
        <v>0</v>
      </c>
      <c r="I21" s="567">
        <v>0</v>
      </c>
      <c r="J21" s="132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1081">
        <v>3000</v>
      </c>
      <c r="H22" s="1089">
        <v>2650</v>
      </c>
      <c r="I22" s="567">
        <v>2594</v>
      </c>
      <c r="J22" s="132">
        <f t="shared" si="1"/>
        <v>97.886792452830178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1081">
        <v>400</v>
      </c>
      <c r="H23" s="1089">
        <v>50</v>
      </c>
      <c r="I23" s="567">
        <v>0</v>
      </c>
      <c r="J23" s="132">
        <f t="shared" si="1"/>
        <v>0</v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1081">
        <v>26400</v>
      </c>
      <c r="H24" s="1089">
        <v>25600</v>
      </c>
      <c r="I24" s="567">
        <v>25087</v>
      </c>
      <c r="J24" s="132">
        <f t="shared" si="1"/>
        <v>97.99609375</v>
      </c>
      <c r="K24" s="69"/>
    </row>
    <row r="25" spans="2:11" ht="17.100000000000001" customHeight="1">
      <c r="B25" s="14"/>
      <c r="C25" s="15"/>
      <c r="D25" s="15"/>
      <c r="E25" s="16">
        <v>613900</v>
      </c>
      <c r="F25" s="293" t="s">
        <v>581</v>
      </c>
      <c r="G25" s="1081">
        <v>0</v>
      </c>
      <c r="H25" s="1089">
        <v>0</v>
      </c>
      <c r="I25" s="567">
        <v>0</v>
      </c>
      <c r="J25" s="132" t="str">
        <f t="shared" si="1"/>
        <v/>
      </c>
    </row>
    <row r="26" spans="2:11" ht="17.100000000000001" customHeight="1">
      <c r="B26" s="14"/>
      <c r="C26" s="15"/>
      <c r="D26" s="15"/>
      <c r="E26" s="16"/>
      <c r="F26" s="15"/>
      <c r="G26" s="1082"/>
      <c r="H26" s="1090"/>
      <c r="I26" s="568"/>
      <c r="J26" s="132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614000</v>
      </c>
      <c r="F27" s="12" t="s">
        <v>207</v>
      </c>
      <c r="G27" s="1082">
        <f>SUM(G28)</f>
        <v>30000</v>
      </c>
      <c r="H27" s="1151">
        <f t="shared" ref="H27:I27" si="4">SUM(H28)</f>
        <v>30000</v>
      </c>
      <c r="I27" s="1151">
        <f t="shared" si="4"/>
        <v>29892</v>
      </c>
      <c r="J27" s="161">
        <f t="shared" si="1"/>
        <v>99.64</v>
      </c>
    </row>
    <row r="28" spans="2:11" ht="17.100000000000001" customHeight="1">
      <c r="B28" s="14"/>
      <c r="C28" s="15"/>
      <c r="D28" s="15"/>
      <c r="E28" s="16">
        <v>614200</v>
      </c>
      <c r="F28" s="26" t="s">
        <v>115</v>
      </c>
      <c r="G28" s="1081">
        <v>30000</v>
      </c>
      <c r="H28" s="1089">
        <v>30000</v>
      </c>
      <c r="I28" s="567">
        <v>29892</v>
      </c>
      <c r="J28" s="132">
        <f t="shared" si="1"/>
        <v>99.64</v>
      </c>
    </row>
    <row r="29" spans="2:11" ht="27.75" customHeight="1">
      <c r="B29" s="14"/>
      <c r="C29" s="15"/>
      <c r="D29" s="15"/>
      <c r="E29" s="16">
        <v>614300</v>
      </c>
      <c r="F29" s="365" t="s">
        <v>653</v>
      </c>
      <c r="G29" s="1081">
        <v>0</v>
      </c>
      <c r="H29" s="1089">
        <v>0</v>
      </c>
      <c r="I29" s="567"/>
      <c r="J29" s="132" t="str">
        <f t="shared" si="1"/>
        <v/>
      </c>
    </row>
    <row r="30" spans="2:11" ht="17.100000000000001" customHeight="1">
      <c r="B30" s="14"/>
      <c r="C30" s="15"/>
      <c r="D30" s="15"/>
      <c r="E30" s="9"/>
      <c r="F30" s="12"/>
      <c r="G30" s="1081"/>
      <c r="H30" s="1089"/>
      <c r="I30" s="567"/>
      <c r="J30" s="132" t="str">
        <f t="shared" si="1"/>
        <v/>
      </c>
    </row>
    <row r="31" spans="2:11" ht="17.100000000000001" customHeight="1">
      <c r="B31" s="17"/>
      <c r="C31" s="12"/>
      <c r="D31" s="12"/>
      <c r="E31" s="9">
        <v>821000</v>
      </c>
      <c r="F31" s="12" t="s">
        <v>90</v>
      </c>
      <c r="G31" s="1082">
        <f>SUM(G32:G33)</f>
        <v>1500</v>
      </c>
      <c r="H31" s="1151">
        <f t="shared" ref="H31:I31" si="5">SUM(H32:H33)</f>
        <v>1500</v>
      </c>
      <c r="I31" s="1151">
        <f t="shared" si="5"/>
        <v>1491</v>
      </c>
      <c r="J31" s="161">
        <f t="shared" si="1"/>
        <v>99.4</v>
      </c>
    </row>
    <row r="32" spans="2:11" ht="17.100000000000001" customHeight="1">
      <c r="B32" s="14"/>
      <c r="C32" s="15"/>
      <c r="D32" s="15"/>
      <c r="E32" s="16">
        <v>821200</v>
      </c>
      <c r="F32" s="15" t="s">
        <v>91</v>
      </c>
      <c r="G32" s="1083">
        <v>0</v>
      </c>
      <c r="H32" s="1091">
        <v>0</v>
      </c>
      <c r="I32" s="569">
        <v>0</v>
      </c>
      <c r="J32" s="132" t="str">
        <f t="shared" si="1"/>
        <v/>
      </c>
    </row>
    <row r="33" spans="2:10" s="1" customFormat="1" ht="17.100000000000001" customHeight="1">
      <c r="B33" s="14"/>
      <c r="C33" s="15"/>
      <c r="D33" s="15"/>
      <c r="E33" s="16">
        <v>821300</v>
      </c>
      <c r="F33" s="15" t="s">
        <v>92</v>
      </c>
      <c r="G33" s="1081">
        <v>1500</v>
      </c>
      <c r="H33" s="1089">
        <v>1500</v>
      </c>
      <c r="I33" s="567">
        <v>1491</v>
      </c>
      <c r="J33" s="132">
        <f t="shared" si="1"/>
        <v>99.4</v>
      </c>
    </row>
    <row r="34" spans="2:10" ht="17.100000000000001" customHeight="1">
      <c r="B34" s="14"/>
      <c r="C34" s="15"/>
      <c r="D34" s="15"/>
      <c r="E34" s="16"/>
      <c r="F34" s="26"/>
      <c r="G34" s="1081"/>
      <c r="H34" s="1089"/>
      <c r="I34" s="567"/>
      <c r="J34" s="132" t="str">
        <f t="shared" si="1"/>
        <v/>
      </c>
    </row>
    <row r="35" spans="2:10" ht="17.100000000000001" customHeight="1">
      <c r="B35" s="17"/>
      <c r="C35" s="12"/>
      <c r="D35" s="12"/>
      <c r="E35" s="9"/>
      <c r="F35" s="12" t="s">
        <v>93</v>
      </c>
      <c r="G35" s="1078">
        <v>12</v>
      </c>
      <c r="H35" s="1086">
        <v>12</v>
      </c>
      <c r="I35" s="564">
        <v>12</v>
      </c>
      <c r="J35" s="132"/>
    </row>
    <row r="36" spans="2:10" ht="17.100000000000001" customHeight="1">
      <c r="B36" s="17"/>
      <c r="C36" s="12"/>
      <c r="D36" s="12"/>
      <c r="E36" s="9"/>
      <c r="F36" s="12" t="s">
        <v>113</v>
      </c>
      <c r="G36" s="20">
        <f>G7+G12+G15+G27+G31</f>
        <v>327840</v>
      </c>
      <c r="H36" s="20">
        <f>H7+H12+H15+H27+H31</f>
        <v>327840</v>
      </c>
      <c r="I36" s="20">
        <f t="shared" ref="I36" si="6">I7+I12+I15+I27+I31</f>
        <v>324181</v>
      </c>
      <c r="J36" s="161">
        <f t="shared" si="1"/>
        <v>98.883906783796974</v>
      </c>
    </row>
    <row r="37" spans="2:10" s="1" customFormat="1" ht="17.100000000000001" customHeight="1">
      <c r="B37" s="17"/>
      <c r="C37" s="12"/>
      <c r="D37" s="12"/>
      <c r="E37" s="9"/>
      <c r="F37" s="12" t="s">
        <v>94</v>
      </c>
      <c r="G37" s="20">
        <f>G36</f>
        <v>327840</v>
      </c>
      <c r="H37" s="20">
        <f>H36</f>
        <v>327840</v>
      </c>
      <c r="I37" s="20">
        <f t="shared" ref="I37" si="7">I36</f>
        <v>324181</v>
      </c>
      <c r="J37" s="161">
        <f t="shared" si="1"/>
        <v>98.883906783796974</v>
      </c>
    </row>
    <row r="38" spans="2:10" s="1" customFormat="1" ht="17.100000000000001" customHeight="1">
      <c r="B38" s="17"/>
      <c r="C38" s="12"/>
      <c r="D38" s="12"/>
      <c r="E38" s="9"/>
      <c r="F38" s="12" t="s">
        <v>95</v>
      </c>
      <c r="G38" s="20">
        <f>G37</f>
        <v>327840</v>
      </c>
      <c r="H38" s="20">
        <f>H37</f>
        <v>327840</v>
      </c>
      <c r="I38" s="20">
        <f t="shared" ref="I38" si="8">I37</f>
        <v>324181</v>
      </c>
      <c r="J38" s="161">
        <f t="shared" si="1"/>
        <v>98.883906783796974</v>
      </c>
    </row>
    <row r="39" spans="2:10" s="1" customFormat="1" ht="17.100000000000001" customHeight="1" thickBot="1">
      <c r="B39" s="21"/>
      <c r="C39" s="22"/>
      <c r="D39" s="22"/>
      <c r="E39" s="23"/>
      <c r="F39" s="22"/>
      <c r="G39" s="141"/>
      <c r="H39" s="141"/>
      <c r="I39" s="141"/>
      <c r="J39" s="140" t="str">
        <f t="shared" si="1"/>
        <v/>
      </c>
    </row>
    <row r="40" spans="2:10" s="1" customFormat="1" ht="17.100000000000001" customHeight="1">
      <c r="B40" s="13"/>
      <c r="C40" s="13"/>
      <c r="D40" s="13"/>
      <c r="E40" s="24"/>
      <c r="F40" s="13"/>
      <c r="G40" s="76"/>
      <c r="H40" s="76"/>
      <c r="I40" s="76"/>
      <c r="J40" s="127" t="str">
        <f t="shared" si="1"/>
        <v/>
      </c>
    </row>
    <row r="41" spans="2:10" ht="17.100000000000001" customHeight="1">
      <c r="B41" s="69"/>
      <c r="J41" s="121" t="str">
        <f t="shared" si="1"/>
        <v/>
      </c>
    </row>
    <row r="42" spans="2:10" ht="17.100000000000001" customHeight="1">
      <c r="B42" s="69"/>
      <c r="J42" s="121" t="str">
        <f t="shared" si="1"/>
        <v/>
      </c>
    </row>
    <row r="43" spans="2:10" ht="17.100000000000001" customHeight="1">
      <c r="B43" s="69"/>
      <c r="J43" s="121" t="str">
        <f t="shared" si="1"/>
        <v/>
      </c>
    </row>
    <row r="44" spans="2:10" ht="17.100000000000001" customHeight="1">
      <c r="B44" s="69"/>
      <c r="J44" s="121" t="str">
        <f t="shared" si="1"/>
        <v/>
      </c>
    </row>
    <row r="45" spans="2:10" ht="17.100000000000001" customHeight="1">
      <c r="B45" s="69"/>
      <c r="J45" s="121" t="str">
        <f t="shared" si="1"/>
        <v/>
      </c>
    </row>
    <row r="46" spans="2:10" ht="17.100000000000001" customHeight="1">
      <c r="B46" s="69"/>
      <c r="J46" s="121" t="str">
        <f t="shared" si="1"/>
        <v/>
      </c>
    </row>
    <row r="47" spans="2:10" ht="17.100000000000001" customHeight="1">
      <c r="B47" s="69"/>
      <c r="J47" s="121" t="str">
        <f t="shared" si="1"/>
        <v/>
      </c>
    </row>
    <row r="48" spans="2:10" ht="17.100000000000001" customHeight="1">
      <c r="B48" s="69"/>
      <c r="J48" s="121" t="str">
        <f t="shared" si="1"/>
        <v/>
      </c>
    </row>
    <row r="49" spans="2:10" ht="17.100000000000001" customHeight="1">
      <c r="B49" s="69"/>
      <c r="J49" s="121" t="str">
        <f t="shared" si="1"/>
        <v/>
      </c>
    </row>
    <row r="50" spans="2:10" ht="17.100000000000001" customHeight="1">
      <c r="B50" s="69"/>
      <c r="J50" s="121" t="str">
        <f t="shared" si="1"/>
        <v/>
      </c>
    </row>
    <row r="51" spans="2:10" ht="17.100000000000001" customHeight="1">
      <c r="J51" s="121" t="str">
        <f t="shared" si="1"/>
        <v/>
      </c>
    </row>
    <row r="52" spans="2:10" ht="17.100000000000001" customHeight="1">
      <c r="J52" s="121" t="str">
        <f t="shared" si="1"/>
        <v/>
      </c>
    </row>
    <row r="53" spans="2:10" ht="17.100000000000001" customHeight="1">
      <c r="J53" s="121" t="str">
        <f t="shared" si="1"/>
        <v/>
      </c>
    </row>
    <row r="54" spans="2:10" ht="17.100000000000001" customHeight="1">
      <c r="J54" s="121" t="str">
        <f t="shared" si="1"/>
        <v/>
      </c>
    </row>
    <row r="55" spans="2:10" ht="17.100000000000001" customHeight="1">
      <c r="J55" s="121" t="str">
        <f t="shared" si="1"/>
        <v/>
      </c>
    </row>
    <row r="56" spans="2:10" ht="17.100000000000001" customHeight="1">
      <c r="J56" s="121" t="str">
        <f t="shared" si="1"/>
        <v/>
      </c>
    </row>
    <row r="57" spans="2:10" ht="17.100000000000001" customHeight="1">
      <c r="J57" s="121" t="str">
        <f t="shared" si="1"/>
        <v/>
      </c>
    </row>
    <row r="58" spans="2:10" ht="17.100000000000001" customHeight="1">
      <c r="J58" s="121" t="str">
        <f t="shared" si="1"/>
        <v/>
      </c>
    </row>
    <row r="59" spans="2:10" ht="17.100000000000001" customHeight="1"/>
    <row r="60" spans="2:10" ht="17.100000000000001" customHeight="1"/>
  </sheetData>
  <mergeCells count="2">
    <mergeCell ref="B2:I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&amp;R40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/>
  <dimension ref="B2:L59"/>
  <sheetViews>
    <sheetView topLeftCell="A7" zoomScaleNormal="100" workbookViewId="0">
      <selection activeCell="I30" sqref="I30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6384" width="9.140625" style="13"/>
  </cols>
  <sheetData>
    <row r="2" spans="2:12" s="97" customFormat="1" ht="15" customHeight="1">
      <c r="B2" s="1241" t="s">
        <v>154</v>
      </c>
      <c r="C2" s="1241"/>
      <c r="D2" s="1241"/>
      <c r="E2" s="1241"/>
      <c r="F2" s="1241"/>
      <c r="G2" s="1241"/>
      <c r="H2" s="359"/>
      <c r="I2" s="359"/>
      <c r="J2" s="234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155</v>
      </c>
      <c r="C6" s="11" t="s">
        <v>81</v>
      </c>
      <c r="D6" s="11" t="s">
        <v>82</v>
      </c>
      <c r="E6" s="9"/>
      <c r="F6" s="9"/>
      <c r="G6" s="137"/>
      <c r="H6" s="137"/>
      <c r="I6" s="137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1099">
        <f>SUM(G8:G10)</f>
        <v>507120</v>
      </c>
      <c r="H7" s="1151">
        <f t="shared" ref="H7:I7" si="0">SUM(H8:H10)</f>
        <v>507120</v>
      </c>
      <c r="I7" s="1151">
        <f t="shared" si="0"/>
        <v>502659</v>
      </c>
      <c r="J7" s="131">
        <f>IF(H7=0,"",I7/H7*100)</f>
        <v>99.120326549929004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1100">
        <v>430200</v>
      </c>
      <c r="H8" s="1106">
        <v>430200</v>
      </c>
      <c r="I8" s="576">
        <v>428671</v>
      </c>
      <c r="J8" s="132">
        <f t="shared" ref="J8:J58" si="1">IF(H8=0,"",I8/H8*100)</f>
        <v>99.644583914458394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1100">
        <v>76920</v>
      </c>
      <c r="H9" s="1106">
        <v>76920</v>
      </c>
      <c r="I9" s="576">
        <v>73988</v>
      </c>
      <c r="J9" s="132">
        <f t="shared" si="1"/>
        <v>96.18824752990119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1098">
        <v>0</v>
      </c>
      <c r="H10" s="1104">
        <v>0</v>
      </c>
      <c r="I10" s="574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15"/>
      <c r="G11" s="1099"/>
      <c r="H11" s="1105"/>
      <c r="I11" s="575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1099">
        <f>SUM(G13)</f>
        <v>46250</v>
      </c>
      <c r="H12" s="1151">
        <f t="shared" ref="H12:I12" si="2">SUM(H13)</f>
        <v>46250</v>
      </c>
      <c r="I12" s="1151">
        <f t="shared" si="2"/>
        <v>45939</v>
      </c>
      <c r="J12" s="161">
        <f t="shared" si="1"/>
        <v>99.32756756756757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1100">
        <v>46250</v>
      </c>
      <c r="H13" s="1106">
        <v>46250</v>
      </c>
      <c r="I13" s="576">
        <v>45939</v>
      </c>
      <c r="J13" s="132">
        <f t="shared" si="1"/>
        <v>99.32756756756757</v>
      </c>
    </row>
    <row r="14" spans="2:12" ht="17.100000000000001" customHeight="1">
      <c r="B14" s="14"/>
      <c r="C14" s="15"/>
      <c r="D14" s="15"/>
      <c r="E14" s="16"/>
      <c r="F14" s="15"/>
      <c r="G14" s="1093"/>
      <c r="H14" s="1101"/>
      <c r="I14" s="571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1095">
        <f>SUM(G16:G25)</f>
        <v>108100</v>
      </c>
      <c r="H15" s="1148">
        <f t="shared" ref="H15:I15" si="3">SUM(H16:H25)</f>
        <v>108100</v>
      </c>
      <c r="I15" s="1148">
        <f t="shared" si="3"/>
        <v>106493</v>
      </c>
      <c r="J15" s="161">
        <f t="shared" si="1"/>
        <v>98.513413506012952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1094">
        <v>4000</v>
      </c>
      <c r="H16" s="1102">
        <v>4000</v>
      </c>
      <c r="I16" s="572">
        <v>3863</v>
      </c>
      <c r="J16" s="132">
        <f t="shared" si="1"/>
        <v>96.575000000000003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1094">
        <v>24000</v>
      </c>
      <c r="H17" s="1102">
        <v>22210</v>
      </c>
      <c r="I17" s="572">
        <v>22112</v>
      </c>
      <c r="J17" s="132">
        <f t="shared" si="1"/>
        <v>99.558757316524094</v>
      </c>
    </row>
    <row r="18" spans="2:11" ht="17.100000000000001" customHeight="1">
      <c r="B18" s="14"/>
      <c r="C18" s="15"/>
      <c r="D18" s="15"/>
      <c r="E18" s="16">
        <v>613300</v>
      </c>
      <c r="F18" s="26" t="s">
        <v>205</v>
      </c>
      <c r="G18" s="1094">
        <v>13000</v>
      </c>
      <c r="H18" s="1102">
        <v>13000</v>
      </c>
      <c r="I18" s="572">
        <v>12005</v>
      </c>
      <c r="J18" s="132">
        <f t="shared" si="1"/>
        <v>92.34615384615384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1094">
        <v>6000</v>
      </c>
      <c r="H19" s="1102">
        <v>6570</v>
      </c>
      <c r="I19" s="572">
        <v>6557</v>
      </c>
      <c r="J19" s="132">
        <f t="shared" si="1"/>
        <v>99.802130898021318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1097">
        <v>4500</v>
      </c>
      <c r="H20" s="1103">
        <v>4500</v>
      </c>
      <c r="I20" s="573">
        <v>4404</v>
      </c>
      <c r="J20" s="132">
        <f t="shared" si="1"/>
        <v>97.866666666666674</v>
      </c>
      <c r="K20" s="69"/>
    </row>
    <row r="21" spans="2:11" ht="17.100000000000001" customHeight="1">
      <c r="B21" s="14"/>
      <c r="C21" s="15"/>
      <c r="D21" s="15"/>
      <c r="E21" s="16">
        <v>613600</v>
      </c>
      <c r="F21" s="26" t="s">
        <v>206</v>
      </c>
      <c r="G21" s="1094">
        <v>0</v>
      </c>
      <c r="H21" s="1102">
        <v>0</v>
      </c>
      <c r="I21" s="572">
        <v>0</v>
      </c>
      <c r="J21" s="132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1097">
        <v>8000</v>
      </c>
      <c r="H22" s="1103">
        <v>8000</v>
      </c>
      <c r="I22" s="573">
        <v>7881</v>
      </c>
      <c r="J22" s="132">
        <f t="shared" si="1"/>
        <v>98.512500000000003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1097">
        <v>1600</v>
      </c>
      <c r="H23" s="1103">
        <v>1600</v>
      </c>
      <c r="I23" s="573">
        <v>1453</v>
      </c>
      <c r="J23" s="132">
        <f t="shared" si="1"/>
        <v>90.8125</v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1097">
        <v>47000</v>
      </c>
      <c r="H24" s="1103">
        <v>48220</v>
      </c>
      <c r="I24" s="573">
        <v>48218</v>
      </c>
      <c r="J24" s="132">
        <f t="shared" si="1"/>
        <v>99.995852343425966</v>
      </c>
    </row>
    <row r="25" spans="2:11" ht="17.100000000000001" customHeight="1">
      <c r="B25" s="14"/>
      <c r="C25" s="15"/>
      <c r="D25" s="15"/>
      <c r="E25" s="16">
        <v>613900</v>
      </c>
      <c r="F25" s="293" t="s">
        <v>581</v>
      </c>
      <c r="G25" s="1097">
        <v>0</v>
      </c>
      <c r="H25" s="1103">
        <v>0</v>
      </c>
      <c r="I25" s="573">
        <v>0</v>
      </c>
      <c r="J25" s="132" t="str">
        <f t="shared" si="1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1097"/>
      <c r="H26" s="1103"/>
      <c r="I26" s="573"/>
      <c r="J26" s="132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1096">
        <f>SUM(G28:G29)</f>
        <v>36080</v>
      </c>
      <c r="H27" s="1151">
        <f t="shared" ref="H27:I27" si="4">SUM(H28:H29)</f>
        <v>36080</v>
      </c>
      <c r="I27" s="1151">
        <f t="shared" si="4"/>
        <v>36023</v>
      </c>
      <c r="J27" s="382">
        <f t="shared" si="1"/>
        <v>99.842017738359203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1097">
        <v>33700</v>
      </c>
      <c r="H28" s="1103">
        <v>33700</v>
      </c>
      <c r="I28" s="573">
        <v>33643</v>
      </c>
      <c r="J28" s="132">
        <f t="shared" si="1"/>
        <v>99.830860534124639</v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1097">
        <v>2380</v>
      </c>
      <c r="H29" s="1103">
        <v>2380</v>
      </c>
      <c r="I29" s="573">
        <v>2380</v>
      </c>
      <c r="J29" s="132">
        <f t="shared" si="1"/>
        <v>100</v>
      </c>
    </row>
    <row r="30" spans="2:11" ht="17.100000000000001" customHeight="1">
      <c r="B30" s="14"/>
      <c r="C30" s="15"/>
      <c r="D30" s="15"/>
      <c r="E30" s="16"/>
      <c r="F30" s="15"/>
      <c r="G30" s="1094"/>
      <c r="H30" s="1102"/>
      <c r="I30" s="572"/>
      <c r="J30" s="132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1093">
        <v>16</v>
      </c>
      <c r="H31" s="1101">
        <v>16</v>
      </c>
      <c r="I31" s="571">
        <v>16</v>
      </c>
      <c r="J31" s="132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697550</v>
      </c>
      <c r="H32" s="20">
        <f>H7+H12+H15+H27</f>
        <v>697550</v>
      </c>
      <c r="I32" s="20">
        <f t="shared" ref="I32" si="5">I7+I12+I15+I27</f>
        <v>691114</v>
      </c>
      <c r="J32" s="161">
        <f t="shared" si="1"/>
        <v>99.077342126012468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697550</v>
      </c>
      <c r="H33" s="20">
        <f>H32</f>
        <v>697550</v>
      </c>
      <c r="I33" s="20">
        <f t="shared" ref="I33" si="6">I32</f>
        <v>691114</v>
      </c>
      <c r="J33" s="161">
        <f t="shared" si="1"/>
        <v>99.077342126012468</v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697550</v>
      </c>
      <c r="H34" s="20">
        <f>H33</f>
        <v>697550</v>
      </c>
      <c r="I34" s="20">
        <f t="shared" ref="I34" si="7">I33</f>
        <v>691114</v>
      </c>
      <c r="J34" s="161">
        <f t="shared" si="1"/>
        <v>99.077342126012468</v>
      </c>
    </row>
    <row r="35" spans="2:10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B39" s="69"/>
      <c r="J39" s="121" t="str">
        <f t="shared" si="1"/>
        <v/>
      </c>
    </row>
    <row r="40" spans="2:10" ht="17.100000000000001" customHeight="1">
      <c r="B40" s="69"/>
      <c r="J40" s="121" t="str">
        <f t="shared" si="1"/>
        <v/>
      </c>
    </row>
    <row r="41" spans="2:10" ht="17.100000000000001" customHeight="1">
      <c r="B41" s="69"/>
      <c r="J41" s="121" t="str">
        <f t="shared" si="1"/>
        <v/>
      </c>
    </row>
    <row r="42" spans="2:10" ht="17.100000000000001" customHeight="1">
      <c r="B42" s="69"/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/>
  <dimension ref="B2:L59"/>
  <sheetViews>
    <sheetView topLeftCell="A10" zoomScaleNormal="100" workbookViewId="0">
      <selection activeCell="I31" sqref="I31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6384" width="9.140625" style="13"/>
  </cols>
  <sheetData>
    <row r="2" spans="2:12" s="97" customFormat="1" ht="15" customHeight="1">
      <c r="B2" s="1241" t="s">
        <v>225</v>
      </c>
      <c r="C2" s="1241"/>
      <c r="D2" s="1241"/>
      <c r="E2" s="1241"/>
      <c r="F2" s="1241"/>
      <c r="G2" s="1241"/>
      <c r="H2" s="1241"/>
      <c r="I2" s="1241"/>
      <c r="J2" s="126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156</v>
      </c>
      <c r="C6" s="11" t="s">
        <v>81</v>
      </c>
      <c r="D6" s="11" t="s">
        <v>82</v>
      </c>
      <c r="E6" s="9"/>
      <c r="F6" s="9"/>
      <c r="G6" s="9"/>
      <c r="H6" s="9"/>
      <c r="I6" s="9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1114">
        <f>SUM(G8:G10)</f>
        <v>67940</v>
      </c>
      <c r="H7" s="1151">
        <f t="shared" ref="H7:I7" si="0">SUM(H8:H10)</f>
        <v>67940</v>
      </c>
      <c r="I7" s="1151">
        <f t="shared" si="0"/>
        <v>66708</v>
      </c>
      <c r="J7" s="131">
        <f>IF(H7=0,"",I7/H7*100)</f>
        <v>98.186635266411542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1113">
        <v>58030</v>
      </c>
      <c r="H8" s="1121">
        <v>58030</v>
      </c>
      <c r="I8" s="583">
        <v>57412</v>
      </c>
      <c r="J8" s="132">
        <f t="shared" ref="J8:J58" si="1">IF(H8=0,"",I8/H8*100)</f>
        <v>98.935033603308625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1113">
        <v>9910</v>
      </c>
      <c r="H9" s="1121">
        <v>9910</v>
      </c>
      <c r="I9" s="583">
        <v>9296</v>
      </c>
      <c r="J9" s="132">
        <f t="shared" si="1"/>
        <v>93.804238143289609</v>
      </c>
    </row>
    <row r="10" spans="2:12" ht="17.100000000000001" customHeight="1">
      <c r="B10" s="14"/>
      <c r="C10" s="15"/>
      <c r="D10" s="15"/>
      <c r="E10" s="16">
        <v>611200</v>
      </c>
      <c r="F10" s="26" t="s">
        <v>657</v>
      </c>
      <c r="G10" s="1113">
        <v>0</v>
      </c>
      <c r="H10" s="1121">
        <v>0</v>
      </c>
      <c r="I10" s="583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15"/>
      <c r="G11" s="1114"/>
      <c r="H11" s="1122"/>
      <c r="I11" s="584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1114">
        <f>SUM(G13)</f>
        <v>6220</v>
      </c>
      <c r="H12" s="1151">
        <f t="shared" ref="H12:I12" si="2">SUM(H13)</f>
        <v>6220</v>
      </c>
      <c r="I12" s="1151">
        <f t="shared" si="2"/>
        <v>6107</v>
      </c>
      <c r="J12" s="161">
        <f t="shared" si="1"/>
        <v>98.183279742765279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1113">
        <v>6220</v>
      </c>
      <c r="H13" s="1121">
        <v>6220</v>
      </c>
      <c r="I13" s="583">
        <v>6107</v>
      </c>
      <c r="J13" s="132">
        <f t="shared" si="1"/>
        <v>98.183279742765279</v>
      </c>
    </row>
    <row r="14" spans="2:12" ht="17.100000000000001" customHeight="1">
      <c r="B14" s="14"/>
      <c r="C14" s="15"/>
      <c r="D14" s="15"/>
      <c r="E14" s="16"/>
      <c r="F14" s="15"/>
      <c r="G14" s="1109"/>
      <c r="H14" s="1117"/>
      <c r="I14" s="579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1109">
        <f>SUM(G16:G25)</f>
        <v>6400</v>
      </c>
      <c r="H15" s="1148">
        <f t="shared" ref="H15:I15" si="3">SUM(H16:H25)</f>
        <v>6400</v>
      </c>
      <c r="I15" s="1148">
        <f t="shared" si="3"/>
        <v>5888</v>
      </c>
      <c r="J15" s="161">
        <f t="shared" si="1"/>
        <v>92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1108">
        <v>200</v>
      </c>
      <c r="H16" s="1116">
        <v>200</v>
      </c>
      <c r="I16" s="578">
        <v>0</v>
      </c>
      <c r="J16" s="132">
        <f t="shared" si="1"/>
        <v>0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1108">
        <v>0</v>
      </c>
      <c r="H17" s="1116">
        <v>0</v>
      </c>
      <c r="I17" s="578">
        <v>0</v>
      </c>
      <c r="J17" s="132" t="str">
        <f t="shared" si="1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205</v>
      </c>
      <c r="G18" s="1110">
        <v>3500</v>
      </c>
      <c r="H18" s="1118">
        <v>3500</v>
      </c>
      <c r="I18" s="580">
        <v>3318</v>
      </c>
      <c r="J18" s="132">
        <f t="shared" si="1"/>
        <v>94.8</v>
      </c>
      <c r="K18" s="69"/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1108">
        <v>1200</v>
      </c>
      <c r="H19" s="1116">
        <v>1200</v>
      </c>
      <c r="I19" s="578">
        <v>1200</v>
      </c>
      <c r="J19" s="132">
        <f t="shared" si="1"/>
        <v>100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1108">
        <v>0</v>
      </c>
      <c r="H20" s="1116">
        <v>0</v>
      </c>
      <c r="I20" s="578">
        <v>0</v>
      </c>
      <c r="J20" s="132" t="str">
        <f t="shared" si="1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206</v>
      </c>
      <c r="G21" s="1108">
        <v>0</v>
      </c>
      <c r="H21" s="1116">
        <v>0</v>
      </c>
      <c r="I21" s="578">
        <v>0</v>
      </c>
      <c r="J21" s="132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1110">
        <v>500</v>
      </c>
      <c r="H22" s="1118">
        <v>500</v>
      </c>
      <c r="I22" s="580">
        <v>464</v>
      </c>
      <c r="J22" s="132">
        <f t="shared" si="1"/>
        <v>92.800000000000011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1110">
        <v>0</v>
      </c>
      <c r="H23" s="1118">
        <v>0</v>
      </c>
      <c r="I23" s="580">
        <v>0</v>
      </c>
      <c r="J23" s="132" t="str">
        <f t="shared" si="1"/>
        <v/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1110">
        <v>1000</v>
      </c>
      <c r="H24" s="1118">
        <v>1000</v>
      </c>
      <c r="I24" s="580">
        <v>906</v>
      </c>
      <c r="J24" s="132">
        <f t="shared" si="1"/>
        <v>90.600000000000009</v>
      </c>
    </row>
    <row r="25" spans="2:11" ht="17.100000000000001" customHeight="1">
      <c r="B25" s="14"/>
      <c r="C25" s="15"/>
      <c r="D25" s="15"/>
      <c r="E25" s="16">
        <v>613900</v>
      </c>
      <c r="F25" s="26" t="s">
        <v>658</v>
      </c>
      <c r="G25" s="1112">
        <v>0</v>
      </c>
      <c r="H25" s="1120">
        <v>0</v>
      </c>
      <c r="I25" s="582">
        <v>0</v>
      </c>
      <c r="J25" s="132" t="str">
        <f t="shared" si="1"/>
        <v/>
      </c>
    </row>
    <row r="26" spans="2:11" ht="17.100000000000001" customHeight="1">
      <c r="B26" s="14"/>
      <c r="C26" s="15"/>
      <c r="D26" s="15"/>
      <c r="E26" s="16"/>
      <c r="F26" s="15"/>
      <c r="G26" s="1111"/>
      <c r="H26" s="1119"/>
      <c r="I26" s="581"/>
      <c r="J26" s="132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1111">
        <f>SUM(G28:G29)</f>
        <v>500</v>
      </c>
      <c r="H27" s="1151">
        <f t="shared" ref="H27:I27" si="4">SUM(H28:H29)</f>
        <v>500</v>
      </c>
      <c r="I27" s="1151">
        <f t="shared" si="4"/>
        <v>500</v>
      </c>
      <c r="J27" s="161">
        <f t="shared" si="1"/>
        <v>100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1110">
        <v>0</v>
      </c>
      <c r="H28" s="1118">
        <v>0</v>
      </c>
      <c r="I28" s="580">
        <v>0</v>
      </c>
      <c r="J28" s="132" t="str">
        <f t="shared" si="1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1110">
        <v>500</v>
      </c>
      <c r="H29" s="1118">
        <v>500</v>
      </c>
      <c r="I29" s="580">
        <v>500</v>
      </c>
      <c r="J29" s="132">
        <f t="shared" si="1"/>
        <v>100</v>
      </c>
    </row>
    <row r="30" spans="2:11" ht="17.100000000000001" customHeight="1">
      <c r="B30" s="14"/>
      <c r="C30" s="15"/>
      <c r="D30" s="15"/>
      <c r="E30" s="16"/>
      <c r="F30" s="15"/>
      <c r="G30" s="1107"/>
      <c r="H30" s="1115"/>
      <c r="I30" s="577"/>
      <c r="J30" s="132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1107">
        <v>3</v>
      </c>
      <c r="H31" s="1115">
        <v>3</v>
      </c>
      <c r="I31" s="577">
        <v>3</v>
      </c>
      <c r="J31" s="132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81060</v>
      </c>
      <c r="H32" s="20">
        <f>H7+H12+H15+H27</f>
        <v>81060</v>
      </c>
      <c r="I32" s="20">
        <f t="shared" ref="I32" si="5">I7+I12+I15+I27</f>
        <v>79203</v>
      </c>
      <c r="J32" s="161">
        <f t="shared" si="1"/>
        <v>97.709104367135453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81060</v>
      </c>
      <c r="H33" s="20">
        <f>H32</f>
        <v>81060</v>
      </c>
      <c r="I33" s="20">
        <f t="shared" ref="I33" si="6">I32</f>
        <v>79203</v>
      </c>
      <c r="J33" s="161">
        <f t="shared" si="1"/>
        <v>97.709104367135453</v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81060</v>
      </c>
      <c r="H34" s="20">
        <f>H33</f>
        <v>81060</v>
      </c>
      <c r="I34" s="20">
        <f t="shared" ref="I34" si="7">I33</f>
        <v>79203</v>
      </c>
      <c r="J34" s="161">
        <f t="shared" si="1"/>
        <v>97.709104367135453</v>
      </c>
    </row>
    <row r="35" spans="2:10" ht="17.100000000000001" customHeight="1" thickBot="1">
      <c r="B35" s="21"/>
      <c r="C35" s="22"/>
      <c r="D35" s="22"/>
      <c r="E35" s="23"/>
      <c r="F35" s="22"/>
      <c r="G35" s="22"/>
      <c r="H35" s="22"/>
      <c r="I35" s="22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B37" s="69"/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J39" s="121" t="str">
        <f t="shared" si="1"/>
        <v/>
      </c>
    </row>
    <row r="40" spans="2:10" ht="17.100000000000001" customHeight="1">
      <c r="J40" s="121" t="str">
        <f t="shared" si="1"/>
        <v/>
      </c>
    </row>
    <row r="41" spans="2:10" ht="17.100000000000001" customHeight="1">
      <c r="J41" s="121" t="str">
        <f t="shared" si="1"/>
        <v/>
      </c>
    </row>
    <row r="42" spans="2:10" ht="17.100000000000001" customHeight="1"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I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/>
  <dimension ref="B2:L59"/>
  <sheetViews>
    <sheetView topLeftCell="A7" zoomScaleNormal="100" workbookViewId="0">
      <selection activeCell="I30" sqref="I30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6384" width="9.140625" style="13"/>
  </cols>
  <sheetData>
    <row r="2" spans="2:12" ht="15" customHeight="1">
      <c r="B2" s="1241" t="s">
        <v>158</v>
      </c>
      <c r="C2" s="1241"/>
      <c r="D2" s="1241"/>
      <c r="E2" s="1241"/>
      <c r="F2" s="1241"/>
      <c r="G2" s="1241"/>
      <c r="H2" s="361"/>
      <c r="I2" s="361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157</v>
      </c>
      <c r="C6" s="11" t="s">
        <v>81</v>
      </c>
      <c r="D6" s="11" t="s">
        <v>82</v>
      </c>
      <c r="E6" s="9"/>
      <c r="F6" s="9"/>
      <c r="G6" s="137"/>
      <c r="H6" s="137"/>
      <c r="I6" s="137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1129">
        <f>SUM(G8:G10)</f>
        <v>454610</v>
      </c>
      <c r="H7" s="1151">
        <f t="shared" ref="H7:I7" si="0">SUM(H8:H10)</f>
        <v>454610</v>
      </c>
      <c r="I7" s="1151">
        <f t="shared" si="0"/>
        <v>446942</v>
      </c>
      <c r="J7" s="131">
        <f>IF(H7=0,"",I7/H7*100)</f>
        <v>98.313279514308974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1130">
        <v>395100</v>
      </c>
      <c r="H8" s="1137">
        <v>395100</v>
      </c>
      <c r="I8" s="591">
        <v>391199</v>
      </c>
      <c r="J8" s="132">
        <f t="shared" ref="J8:J58" si="1">IF(H8=0,"",I8/H8*100)</f>
        <v>99.012655024044548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1130">
        <v>59510</v>
      </c>
      <c r="H9" s="1137">
        <v>59510</v>
      </c>
      <c r="I9" s="591">
        <v>55743</v>
      </c>
      <c r="J9" s="132">
        <f t="shared" si="1"/>
        <v>93.669971433372552</v>
      </c>
    </row>
    <row r="10" spans="2:12" ht="17.100000000000001" customHeight="1">
      <c r="B10" s="14"/>
      <c r="C10" s="15"/>
      <c r="D10" s="15"/>
      <c r="E10" s="16">
        <v>611200</v>
      </c>
      <c r="F10" s="26" t="s">
        <v>659</v>
      </c>
      <c r="G10" s="1128">
        <v>0</v>
      </c>
      <c r="H10" s="1135">
        <v>0</v>
      </c>
      <c r="I10" s="589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15"/>
      <c r="G11" s="1129"/>
      <c r="H11" s="1136"/>
      <c r="I11" s="590"/>
      <c r="J11" s="132" t="str">
        <f t="shared" si="1"/>
        <v/>
      </c>
      <c r="L11" s="69"/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1129">
        <f>SUM(G13)</f>
        <v>42700</v>
      </c>
      <c r="H12" s="1151">
        <f t="shared" ref="H12:I12" si="2">SUM(H13)</f>
        <v>42700</v>
      </c>
      <c r="I12" s="1151">
        <f t="shared" si="2"/>
        <v>42008</v>
      </c>
      <c r="J12" s="161">
        <f t="shared" si="1"/>
        <v>98.379391100702577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1130">
        <v>42700</v>
      </c>
      <c r="H13" s="1137">
        <v>42700</v>
      </c>
      <c r="I13" s="591">
        <v>42008</v>
      </c>
      <c r="J13" s="132">
        <f t="shared" si="1"/>
        <v>98.379391100702577</v>
      </c>
    </row>
    <row r="14" spans="2:12" ht="17.100000000000001" customHeight="1">
      <c r="B14" s="14"/>
      <c r="C14" s="15"/>
      <c r="D14" s="15"/>
      <c r="E14" s="16"/>
      <c r="F14" s="15"/>
      <c r="G14" s="1123"/>
      <c r="H14" s="1131"/>
      <c r="I14" s="585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1125">
        <f>SUM(G16:G25)</f>
        <v>88800</v>
      </c>
      <c r="H15" s="1148">
        <f t="shared" ref="H15:I15" si="3">SUM(H16:H25)</f>
        <v>88800</v>
      </c>
      <c r="I15" s="1148">
        <f t="shared" si="3"/>
        <v>82564</v>
      </c>
      <c r="J15" s="161">
        <f t="shared" si="1"/>
        <v>92.977477477477478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1124">
        <v>2500</v>
      </c>
      <c r="H16" s="1132">
        <v>2500</v>
      </c>
      <c r="I16" s="586">
        <v>1508</v>
      </c>
      <c r="J16" s="132">
        <f t="shared" si="1"/>
        <v>60.319999999999993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1124">
        <v>4500</v>
      </c>
      <c r="H17" s="1132">
        <v>4500</v>
      </c>
      <c r="I17" s="586">
        <v>4049</v>
      </c>
      <c r="J17" s="132">
        <f t="shared" si="1"/>
        <v>89.977777777777774</v>
      </c>
    </row>
    <row r="18" spans="2:11" ht="17.100000000000001" customHeight="1">
      <c r="B18" s="14"/>
      <c r="C18" s="15"/>
      <c r="D18" s="15"/>
      <c r="E18" s="16">
        <v>613300</v>
      </c>
      <c r="F18" s="26" t="s">
        <v>205</v>
      </c>
      <c r="G18" s="1127">
        <v>11500</v>
      </c>
      <c r="H18" s="1134">
        <v>11500</v>
      </c>
      <c r="I18" s="588">
        <v>10414</v>
      </c>
      <c r="J18" s="132">
        <f t="shared" si="1"/>
        <v>90.556521739130432</v>
      </c>
      <c r="K18" s="69"/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1124">
        <v>9500</v>
      </c>
      <c r="H19" s="1132">
        <v>9500</v>
      </c>
      <c r="I19" s="586">
        <v>8800</v>
      </c>
      <c r="J19" s="132">
        <f t="shared" si="1"/>
        <v>92.631578947368425</v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1127">
        <v>2000</v>
      </c>
      <c r="H20" s="1134">
        <v>2000</v>
      </c>
      <c r="I20" s="588">
        <v>1682</v>
      </c>
      <c r="J20" s="132">
        <f t="shared" si="1"/>
        <v>84.1</v>
      </c>
      <c r="K20" s="69"/>
    </row>
    <row r="21" spans="2:11" ht="17.100000000000001" customHeight="1">
      <c r="B21" s="14"/>
      <c r="C21" s="15"/>
      <c r="D21" s="15"/>
      <c r="E21" s="16">
        <v>613600</v>
      </c>
      <c r="F21" s="26" t="s">
        <v>206</v>
      </c>
      <c r="G21" s="1124">
        <v>0</v>
      </c>
      <c r="H21" s="1132">
        <v>0</v>
      </c>
      <c r="I21" s="586">
        <v>0</v>
      </c>
      <c r="J21" s="132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1127">
        <v>3000</v>
      </c>
      <c r="H22" s="1134">
        <v>3000</v>
      </c>
      <c r="I22" s="588">
        <v>2342</v>
      </c>
      <c r="J22" s="132">
        <f t="shared" si="1"/>
        <v>78.066666666666663</v>
      </c>
      <c r="K22" s="69"/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1127">
        <v>800</v>
      </c>
      <c r="H23" s="1134">
        <v>800</v>
      </c>
      <c r="I23" s="588">
        <v>647</v>
      </c>
      <c r="J23" s="132">
        <f t="shared" si="1"/>
        <v>80.875</v>
      </c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1127">
        <v>55000</v>
      </c>
      <c r="H24" s="1134">
        <v>55000</v>
      </c>
      <c r="I24" s="588">
        <v>53122</v>
      </c>
      <c r="J24" s="132">
        <f t="shared" si="1"/>
        <v>96.585454545454539</v>
      </c>
    </row>
    <row r="25" spans="2:11" ht="17.100000000000001" customHeight="1">
      <c r="B25" s="14"/>
      <c r="C25" s="15"/>
      <c r="D25" s="15"/>
      <c r="E25" s="16">
        <v>613900</v>
      </c>
      <c r="F25" s="26" t="s">
        <v>660</v>
      </c>
      <c r="G25" s="1127">
        <v>0</v>
      </c>
      <c r="H25" s="1134">
        <v>0</v>
      </c>
      <c r="I25" s="588">
        <v>0</v>
      </c>
      <c r="J25" s="132" t="str">
        <f t="shared" si="1"/>
        <v/>
      </c>
    </row>
    <row r="26" spans="2:11" s="1" customFormat="1" ht="17.100000000000001" customHeight="1">
      <c r="B26" s="17"/>
      <c r="C26" s="12"/>
      <c r="D26" s="12"/>
      <c r="E26" s="9"/>
      <c r="F26" s="12"/>
      <c r="G26" s="1127"/>
      <c r="H26" s="1134"/>
      <c r="I26" s="588"/>
      <c r="J26" s="132" t="str">
        <f t="shared" si="1"/>
        <v/>
      </c>
    </row>
    <row r="27" spans="2:11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1126">
        <f>SUM(G28:G29)</f>
        <v>1000</v>
      </c>
      <c r="H27" s="1151">
        <f t="shared" ref="H27:I27" si="4">SUM(H28:H29)</f>
        <v>1000</v>
      </c>
      <c r="I27" s="1151">
        <f t="shared" si="4"/>
        <v>0</v>
      </c>
      <c r="J27" s="161">
        <f t="shared" si="1"/>
        <v>0</v>
      </c>
    </row>
    <row r="28" spans="2:11" ht="17.100000000000001" customHeight="1">
      <c r="B28" s="14"/>
      <c r="C28" s="15"/>
      <c r="D28" s="15"/>
      <c r="E28" s="16">
        <v>821200</v>
      </c>
      <c r="F28" s="15" t="s">
        <v>91</v>
      </c>
      <c r="G28" s="1127">
        <v>0</v>
      </c>
      <c r="H28" s="1134">
        <v>0</v>
      </c>
      <c r="I28" s="588">
        <v>0</v>
      </c>
      <c r="J28" s="132" t="str">
        <f t="shared" si="1"/>
        <v/>
      </c>
    </row>
    <row r="29" spans="2:11" ht="17.100000000000001" customHeight="1">
      <c r="B29" s="14"/>
      <c r="C29" s="15"/>
      <c r="D29" s="15"/>
      <c r="E29" s="16">
        <v>821300</v>
      </c>
      <c r="F29" s="15" t="s">
        <v>92</v>
      </c>
      <c r="G29" s="1127">
        <v>1000</v>
      </c>
      <c r="H29" s="1134">
        <v>1000</v>
      </c>
      <c r="I29" s="588">
        <v>0</v>
      </c>
      <c r="J29" s="132">
        <f t="shared" si="1"/>
        <v>0</v>
      </c>
    </row>
    <row r="30" spans="2:11" ht="17.100000000000001" customHeight="1">
      <c r="B30" s="14"/>
      <c r="C30" s="15"/>
      <c r="D30" s="15"/>
      <c r="E30" s="16"/>
      <c r="F30" s="15"/>
      <c r="G30" s="1124"/>
      <c r="H30" s="1132"/>
      <c r="I30" s="586"/>
      <c r="J30" s="132" t="str">
        <f t="shared" si="1"/>
        <v/>
      </c>
    </row>
    <row r="31" spans="2:11" s="1" customFormat="1" ht="17.100000000000001" customHeight="1">
      <c r="B31" s="17"/>
      <c r="C31" s="12"/>
      <c r="D31" s="12"/>
      <c r="E31" s="9"/>
      <c r="F31" s="12" t="s">
        <v>93</v>
      </c>
      <c r="G31" s="1126">
        <v>13</v>
      </c>
      <c r="H31" s="1133">
        <v>13</v>
      </c>
      <c r="I31" s="587">
        <v>13</v>
      </c>
      <c r="J31" s="132"/>
    </row>
    <row r="32" spans="2:11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587110</v>
      </c>
      <c r="H32" s="20">
        <f>H7+H12+H15+H27</f>
        <v>587110</v>
      </c>
      <c r="I32" s="20">
        <f t="shared" ref="I32" si="5">I7+I12+I15+I27</f>
        <v>571514</v>
      </c>
      <c r="J32" s="161">
        <f t="shared" si="1"/>
        <v>97.3435983035547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587110</v>
      </c>
      <c r="H33" s="20">
        <f>H32</f>
        <v>587110</v>
      </c>
      <c r="I33" s="20">
        <f t="shared" ref="I33" si="6">I32</f>
        <v>571514</v>
      </c>
      <c r="J33" s="161">
        <f t="shared" si="1"/>
        <v>97.3435983035547</v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587110</v>
      </c>
      <c r="H34" s="20">
        <f>H33</f>
        <v>587110</v>
      </c>
      <c r="I34" s="20">
        <f t="shared" ref="I34" si="7">I33</f>
        <v>571514</v>
      </c>
      <c r="J34" s="161">
        <f t="shared" si="1"/>
        <v>97.3435983035547</v>
      </c>
    </row>
    <row r="35" spans="2:10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B37" s="69"/>
      <c r="J37" s="121" t="str">
        <f t="shared" si="1"/>
        <v/>
      </c>
    </row>
    <row r="38" spans="2:10" ht="17.100000000000001" customHeight="1">
      <c r="B38" s="69"/>
      <c r="J38" s="121" t="str">
        <f t="shared" si="1"/>
        <v/>
      </c>
    </row>
    <row r="39" spans="2:10" ht="17.100000000000001" customHeight="1">
      <c r="B39" s="69"/>
      <c r="J39" s="121" t="str">
        <f t="shared" si="1"/>
        <v/>
      </c>
    </row>
    <row r="40" spans="2:10" ht="17.100000000000001" customHeight="1">
      <c r="J40" s="121" t="str">
        <f t="shared" si="1"/>
        <v/>
      </c>
    </row>
    <row r="41" spans="2:10" ht="17.100000000000001" customHeight="1">
      <c r="J41" s="121" t="str">
        <f t="shared" si="1"/>
        <v/>
      </c>
    </row>
    <row r="42" spans="2:10" ht="17.100000000000001" customHeight="1"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4"/>
  <dimension ref="B2:L59"/>
  <sheetViews>
    <sheetView topLeftCell="A16" zoomScaleNormal="100" workbookViewId="0">
      <selection activeCell="I19" sqref="I19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78" customWidth="1"/>
    <col min="10" max="10" width="7.7109375" style="121" customWidth="1"/>
    <col min="11" max="16384" width="9.140625" style="13"/>
  </cols>
  <sheetData>
    <row r="2" spans="2:12" ht="15" customHeight="1">
      <c r="B2" s="1241" t="s">
        <v>182</v>
      </c>
      <c r="C2" s="1241"/>
      <c r="D2" s="1241"/>
      <c r="E2" s="1241"/>
      <c r="F2" s="1241"/>
      <c r="G2" s="1241"/>
      <c r="H2" s="361"/>
      <c r="I2" s="361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260" t="s">
        <v>641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 t="s">
        <v>181</v>
      </c>
      <c r="C6" s="11" t="s">
        <v>81</v>
      </c>
      <c r="D6" s="11" t="s">
        <v>82</v>
      </c>
      <c r="E6" s="9"/>
      <c r="F6" s="9"/>
      <c r="G6" s="137"/>
      <c r="H6" s="137"/>
      <c r="I6" s="137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1144">
        <f>SUM(G8:G10)</f>
        <v>367980</v>
      </c>
      <c r="H7" s="1151">
        <f t="shared" ref="H7:I7" si="0">SUM(H8:H10)</f>
        <v>367980</v>
      </c>
      <c r="I7" s="1151">
        <f t="shared" si="0"/>
        <v>355734</v>
      </c>
      <c r="J7" s="131">
        <f>IF(H7=0,"",I7/H7*100)</f>
        <v>96.67210174466004</v>
      </c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1145">
        <v>306200</v>
      </c>
      <c r="H8" s="1152">
        <v>306200</v>
      </c>
      <c r="I8" s="598">
        <v>303025</v>
      </c>
      <c r="J8" s="132">
        <f t="shared" ref="J8:J58" si="1">IF(H8=0,"",I8/H8*100)</f>
        <v>98.96309601567603</v>
      </c>
    </row>
    <row r="9" spans="2:12" ht="17.100000000000001" customHeight="1">
      <c r="B9" s="14"/>
      <c r="C9" s="15"/>
      <c r="D9" s="15"/>
      <c r="E9" s="16">
        <v>611200</v>
      </c>
      <c r="F9" s="15" t="s">
        <v>204</v>
      </c>
      <c r="G9" s="1145">
        <v>61780</v>
      </c>
      <c r="H9" s="1152">
        <v>61780</v>
      </c>
      <c r="I9" s="598">
        <v>52709</v>
      </c>
      <c r="J9" s="132">
        <f t="shared" si="1"/>
        <v>85.317254775008095</v>
      </c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1143">
        <v>0</v>
      </c>
      <c r="H10" s="1150">
        <v>0</v>
      </c>
      <c r="I10" s="596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15"/>
      <c r="G11" s="1144"/>
      <c r="H11" s="1151"/>
      <c r="I11" s="597"/>
      <c r="J11" s="132" t="str">
        <f t="shared" si="1"/>
        <v/>
      </c>
    </row>
    <row r="12" spans="2:12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1144">
        <f>SUM(G13)</f>
        <v>33900</v>
      </c>
      <c r="H12" s="1151">
        <f t="shared" ref="H12:I12" si="2">SUM(H13)</f>
        <v>33900</v>
      </c>
      <c r="I12" s="1151">
        <f t="shared" si="2"/>
        <v>32305</v>
      </c>
      <c r="J12" s="161">
        <f t="shared" si="1"/>
        <v>95.294985250737469</v>
      </c>
    </row>
    <row r="13" spans="2:12" ht="17.100000000000001" customHeight="1">
      <c r="B13" s="14"/>
      <c r="C13" s="15"/>
      <c r="D13" s="15"/>
      <c r="E13" s="16">
        <v>612100</v>
      </c>
      <c r="F13" s="18" t="s">
        <v>83</v>
      </c>
      <c r="G13" s="1145">
        <v>33900</v>
      </c>
      <c r="H13" s="1152">
        <v>33900</v>
      </c>
      <c r="I13" s="598">
        <v>32305</v>
      </c>
      <c r="J13" s="132">
        <f t="shared" si="1"/>
        <v>95.294985250737469</v>
      </c>
    </row>
    <row r="14" spans="2:12" ht="17.100000000000001" customHeight="1">
      <c r="B14" s="14"/>
      <c r="C14" s="15"/>
      <c r="D14" s="15"/>
      <c r="E14" s="16"/>
      <c r="F14" s="15"/>
      <c r="G14" s="1139"/>
      <c r="H14" s="1147"/>
      <c r="I14" s="593"/>
      <c r="J14" s="132" t="str">
        <f t="shared" si="1"/>
        <v/>
      </c>
    </row>
    <row r="15" spans="2:12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1140">
        <f>SUM(G16:G25)</f>
        <v>28890</v>
      </c>
      <c r="H15" s="1148">
        <f t="shared" ref="H15:I15" si="3">SUM(H16:H25)</f>
        <v>28890</v>
      </c>
      <c r="I15" s="1148">
        <f t="shared" si="3"/>
        <v>25643</v>
      </c>
      <c r="J15" s="161">
        <f t="shared" si="1"/>
        <v>88.76081689165801</v>
      </c>
    </row>
    <row r="16" spans="2:12" ht="17.100000000000001" customHeight="1">
      <c r="B16" s="14"/>
      <c r="C16" s="15"/>
      <c r="D16" s="15"/>
      <c r="E16" s="16">
        <v>613100</v>
      </c>
      <c r="F16" s="15" t="s">
        <v>84</v>
      </c>
      <c r="G16" s="1139">
        <v>2000</v>
      </c>
      <c r="H16" s="1147">
        <v>2000</v>
      </c>
      <c r="I16" s="593">
        <v>1678</v>
      </c>
      <c r="J16" s="132">
        <f t="shared" si="1"/>
        <v>83.899999999999991</v>
      </c>
    </row>
    <row r="17" spans="2:12" ht="17.100000000000001" customHeight="1">
      <c r="B17" s="14"/>
      <c r="C17" s="15"/>
      <c r="D17" s="15"/>
      <c r="E17" s="16">
        <v>613200</v>
      </c>
      <c r="F17" s="15" t="s">
        <v>85</v>
      </c>
      <c r="G17" s="1139">
        <v>6000</v>
      </c>
      <c r="H17" s="1147">
        <v>6000</v>
      </c>
      <c r="I17" s="593">
        <v>5078</v>
      </c>
      <c r="J17" s="132">
        <f t="shared" si="1"/>
        <v>84.63333333333334</v>
      </c>
    </row>
    <row r="18" spans="2:12" ht="17.100000000000001" customHeight="1">
      <c r="B18" s="14"/>
      <c r="C18" s="15"/>
      <c r="D18" s="15"/>
      <c r="E18" s="16">
        <v>613300</v>
      </c>
      <c r="F18" s="26" t="s">
        <v>205</v>
      </c>
      <c r="G18" s="1139">
        <v>7500</v>
      </c>
      <c r="H18" s="1147">
        <v>7500</v>
      </c>
      <c r="I18" s="593">
        <v>7268</v>
      </c>
      <c r="J18" s="132">
        <f t="shared" si="1"/>
        <v>96.906666666666666</v>
      </c>
    </row>
    <row r="19" spans="2:12" ht="17.100000000000001" customHeight="1">
      <c r="B19" s="14"/>
      <c r="C19" s="15"/>
      <c r="D19" s="15"/>
      <c r="E19" s="16">
        <v>613400</v>
      </c>
      <c r="F19" s="15" t="s">
        <v>165</v>
      </c>
      <c r="G19" s="1139">
        <v>800</v>
      </c>
      <c r="H19" s="1147">
        <v>800</v>
      </c>
      <c r="I19" s="593">
        <v>793</v>
      </c>
      <c r="J19" s="132">
        <f t="shared" si="1"/>
        <v>99.125</v>
      </c>
    </row>
    <row r="20" spans="2:12" ht="17.100000000000001" customHeight="1">
      <c r="B20" s="14"/>
      <c r="C20" s="15"/>
      <c r="D20" s="15"/>
      <c r="E20" s="16">
        <v>613500</v>
      </c>
      <c r="F20" s="15" t="s">
        <v>86</v>
      </c>
      <c r="G20" s="1139">
        <v>5500</v>
      </c>
      <c r="H20" s="1147">
        <v>5380</v>
      </c>
      <c r="I20" s="593">
        <v>4238</v>
      </c>
      <c r="J20" s="132">
        <f t="shared" si="1"/>
        <v>78.773234200743488</v>
      </c>
    </row>
    <row r="21" spans="2:12" ht="17.100000000000001" customHeight="1">
      <c r="B21" s="14"/>
      <c r="C21" s="15"/>
      <c r="D21" s="15"/>
      <c r="E21" s="16">
        <v>613600</v>
      </c>
      <c r="F21" s="26" t="s">
        <v>206</v>
      </c>
      <c r="G21" s="1142">
        <v>0</v>
      </c>
      <c r="H21" s="1149">
        <v>0</v>
      </c>
      <c r="I21" s="594">
        <v>0</v>
      </c>
      <c r="J21" s="132" t="str">
        <f t="shared" si="1"/>
        <v/>
      </c>
    </row>
    <row r="22" spans="2:12" ht="17.100000000000001" customHeight="1">
      <c r="B22" s="14"/>
      <c r="C22" s="15"/>
      <c r="D22" s="15"/>
      <c r="E22" s="16">
        <v>613700</v>
      </c>
      <c r="F22" s="15" t="s">
        <v>87</v>
      </c>
      <c r="G22" s="1142">
        <v>3500</v>
      </c>
      <c r="H22" s="1149">
        <v>3500</v>
      </c>
      <c r="I22" s="594">
        <v>3040</v>
      </c>
      <c r="J22" s="132">
        <f t="shared" si="1"/>
        <v>86.857142857142861</v>
      </c>
      <c r="K22" s="69"/>
      <c r="L22" s="78"/>
    </row>
    <row r="23" spans="2:12" ht="17.100000000000001" customHeight="1">
      <c r="B23" s="14"/>
      <c r="C23" s="15"/>
      <c r="D23" s="15"/>
      <c r="E23" s="16">
        <v>613800</v>
      </c>
      <c r="F23" s="15" t="s">
        <v>166</v>
      </c>
      <c r="G23" s="1142">
        <v>890</v>
      </c>
      <c r="H23" s="1149">
        <v>890</v>
      </c>
      <c r="I23" s="594">
        <v>888</v>
      </c>
      <c r="J23" s="132">
        <f t="shared" si="1"/>
        <v>99.775280898876403</v>
      </c>
    </row>
    <row r="24" spans="2:12" ht="17.100000000000001" customHeight="1">
      <c r="B24" s="14"/>
      <c r="C24" s="15"/>
      <c r="D24" s="15"/>
      <c r="E24" s="16">
        <v>613900</v>
      </c>
      <c r="F24" s="15" t="s">
        <v>167</v>
      </c>
      <c r="G24" s="1142">
        <v>2700</v>
      </c>
      <c r="H24" s="1149">
        <v>2820</v>
      </c>
      <c r="I24" s="594">
        <v>2660</v>
      </c>
      <c r="J24" s="132">
        <f t="shared" si="1"/>
        <v>94.326241134751783</v>
      </c>
      <c r="K24" s="69"/>
    </row>
    <row r="25" spans="2:12" ht="17.100000000000001" customHeight="1">
      <c r="B25" s="14"/>
      <c r="C25" s="15"/>
      <c r="D25" s="15"/>
      <c r="E25" s="16">
        <v>613900</v>
      </c>
      <c r="F25" s="293" t="s">
        <v>581</v>
      </c>
      <c r="G25" s="1142">
        <v>0</v>
      </c>
      <c r="H25" s="1149">
        <v>0</v>
      </c>
      <c r="I25" s="594">
        <v>0</v>
      </c>
      <c r="J25" s="132" t="str">
        <f t="shared" si="1"/>
        <v/>
      </c>
    </row>
    <row r="26" spans="2:12" s="1" customFormat="1" ht="17.100000000000001" customHeight="1">
      <c r="B26" s="17"/>
      <c r="C26" s="12"/>
      <c r="D26" s="12"/>
      <c r="E26" s="9"/>
      <c r="F26" s="12"/>
      <c r="G26" s="1142"/>
      <c r="H26" s="1149"/>
      <c r="I26" s="594"/>
      <c r="J26" s="132" t="str">
        <f t="shared" si="1"/>
        <v/>
      </c>
    </row>
    <row r="27" spans="2:12" s="1" customFormat="1" ht="17.100000000000001" customHeight="1">
      <c r="B27" s="17"/>
      <c r="C27" s="12"/>
      <c r="D27" s="12"/>
      <c r="E27" s="9">
        <v>821000</v>
      </c>
      <c r="F27" s="12" t="s">
        <v>90</v>
      </c>
      <c r="G27" s="1141">
        <f>SUM(G28:G29)</f>
        <v>2000</v>
      </c>
      <c r="H27" s="1151">
        <f t="shared" ref="H27:I27" si="4">SUM(H28:H29)</f>
        <v>2000</v>
      </c>
      <c r="I27" s="1151">
        <f t="shared" si="4"/>
        <v>1919</v>
      </c>
      <c r="J27" s="161">
        <f t="shared" si="1"/>
        <v>95.95</v>
      </c>
    </row>
    <row r="28" spans="2:12" ht="17.100000000000001" customHeight="1">
      <c r="B28" s="14"/>
      <c r="C28" s="15"/>
      <c r="D28" s="15"/>
      <c r="E28" s="16">
        <v>821200</v>
      </c>
      <c r="F28" s="15" t="s">
        <v>91</v>
      </c>
      <c r="G28" s="1142">
        <v>0</v>
      </c>
      <c r="H28" s="1149">
        <v>0</v>
      </c>
      <c r="I28" s="594">
        <v>0</v>
      </c>
      <c r="J28" s="132" t="str">
        <f t="shared" si="1"/>
        <v/>
      </c>
    </row>
    <row r="29" spans="2:12" ht="17.100000000000001" customHeight="1">
      <c r="B29" s="14"/>
      <c r="C29" s="15"/>
      <c r="D29" s="15"/>
      <c r="E29" s="16">
        <v>821300</v>
      </c>
      <c r="F29" s="15" t="s">
        <v>92</v>
      </c>
      <c r="G29" s="1142">
        <v>2000</v>
      </c>
      <c r="H29" s="1149">
        <v>2000</v>
      </c>
      <c r="I29" s="594">
        <v>1919</v>
      </c>
      <c r="J29" s="132">
        <f t="shared" si="1"/>
        <v>95.95</v>
      </c>
    </row>
    <row r="30" spans="2:12" ht="17.100000000000001" customHeight="1">
      <c r="B30" s="14"/>
      <c r="C30" s="15"/>
      <c r="D30" s="15"/>
      <c r="E30" s="16"/>
      <c r="F30" s="15"/>
      <c r="G30" s="1142"/>
      <c r="H30" s="1149"/>
      <c r="I30" s="594"/>
      <c r="J30" s="132" t="str">
        <f t="shared" si="1"/>
        <v/>
      </c>
    </row>
    <row r="31" spans="2:12" s="1" customFormat="1" ht="17.100000000000001" customHeight="1">
      <c r="B31" s="17"/>
      <c r="C31" s="12"/>
      <c r="D31" s="12"/>
      <c r="E31" s="9"/>
      <c r="F31" s="12" t="s">
        <v>93</v>
      </c>
      <c r="G31" s="1138">
        <v>14</v>
      </c>
      <c r="H31" s="1146">
        <v>14</v>
      </c>
      <c r="I31" s="592">
        <v>14</v>
      </c>
      <c r="J31" s="132"/>
    </row>
    <row r="32" spans="2:12" s="1" customFormat="1" ht="17.100000000000001" customHeight="1">
      <c r="B32" s="17"/>
      <c r="C32" s="12"/>
      <c r="D32" s="12"/>
      <c r="E32" s="9"/>
      <c r="F32" s="12" t="s">
        <v>113</v>
      </c>
      <c r="G32" s="20">
        <f>G7+G12+G15+G27</f>
        <v>432770</v>
      </c>
      <c r="H32" s="20">
        <f>H7+H12+H15+H27</f>
        <v>432770</v>
      </c>
      <c r="I32" s="20">
        <f t="shared" ref="I32" si="5">I7+I12+I15+I27</f>
        <v>415601</v>
      </c>
      <c r="J32" s="161">
        <f t="shared" si="1"/>
        <v>96.03276567229706</v>
      </c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>
        <f>G32</f>
        <v>432770</v>
      </c>
      <c r="H33" s="20">
        <f>H32</f>
        <v>432770</v>
      </c>
      <c r="I33" s="20">
        <f t="shared" ref="I33" si="6">I32</f>
        <v>415601</v>
      </c>
      <c r="J33" s="161">
        <f t="shared" si="1"/>
        <v>96.03276567229706</v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20">
        <f>G33</f>
        <v>432770</v>
      </c>
      <c r="H34" s="20">
        <f>H33</f>
        <v>432770</v>
      </c>
      <c r="I34" s="20">
        <f t="shared" ref="I34" si="7">I33</f>
        <v>415601</v>
      </c>
      <c r="J34" s="161">
        <f t="shared" si="1"/>
        <v>96.03276567229706</v>
      </c>
    </row>
    <row r="35" spans="2:10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B37" s="69"/>
      <c r="J37" s="121" t="str">
        <f t="shared" si="1"/>
        <v/>
      </c>
    </row>
    <row r="38" spans="2:10" ht="17.100000000000001" customHeight="1">
      <c r="J38" s="121" t="str">
        <f t="shared" si="1"/>
        <v/>
      </c>
    </row>
    <row r="39" spans="2:10" ht="17.100000000000001" customHeight="1">
      <c r="J39" s="121" t="str">
        <f t="shared" si="1"/>
        <v/>
      </c>
    </row>
    <row r="40" spans="2:10" ht="17.100000000000001" customHeight="1">
      <c r="J40" s="121" t="str">
        <f t="shared" si="1"/>
        <v/>
      </c>
    </row>
    <row r="41" spans="2:10" ht="17.100000000000001" customHeight="1">
      <c r="J41" s="121" t="str">
        <f t="shared" si="1"/>
        <v/>
      </c>
    </row>
    <row r="42" spans="2:10" ht="17.100000000000001" customHeight="1"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G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&amp;R44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List4"/>
  <dimension ref="A2:L44"/>
  <sheetViews>
    <sheetView topLeftCell="A10" zoomScaleNormal="100" workbookViewId="0">
      <selection activeCell="O42" sqref="O42"/>
    </sheetView>
  </sheetViews>
  <sheetFormatPr defaultRowHeight="12.75"/>
  <cols>
    <col min="1" max="1" width="11.85546875" style="47" customWidth="1"/>
    <col min="2" max="2" width="82.28515625" customWidth="1"/>
    <col min="3" max="11" width="10.7109375" customWidth="1"/>
    <col min="12" max="12" width="11.42578125" style="59" customWidth="1"/>
  </cols>
  <sheetData>
    <row r="2" spans="1:12" ht="15.75">
      <c r="A2" s="1213" t="s">
        <v>780</v>
      </c>
      <c r="B2" s="1243"/>
      <c r="C2" s="1243"/>
      <c r="D2" s="1243"/>
      <c r="E2" s="1243"/>
      <c r="F2" s="1243"/>
      <c r="G2" s="1243"/>
      <c r="H2" s="1243"/>
      <c r="I2" s="1243"/>
      <c r="J2" s="1243"/>
      <c r="K2" s="1243"/>
      <c r="L2" s="1243"/>
    </row>
    <row r="4" spans="1:12" s="59" customFormat="1" ht="51">
      <c r="A4" s="227" t="s">
        <v>426</v>
      </c>
      <c r="B4" s="228" t="s">
        <v>444</v>
      </c>
      <c r="C4" s="227" t="s">
        <v>437</v>
      </c>
      <c r="D4" s="227" t="s">
        <v>438</v>
      </c>
      <c r="E4" s="227" t="s">
        <v>445</v>
      </c>
      <c r="F4" s="227" t="s">
        <v>446</v>
      </c>
      <c r="G4" s="227" t="s">
        <v>439</v>
      </c>
      <c r="H4" s="227" t="s">
        <v>440</v>
      </c>
      <c r="I4" s="227" t="s">
        <v>441</v>
      </c>
      <c r="J4" s="227" t="s">
        <v>447</v>
      </c>
      <c r="K4" s="227" t="s">
        <v>442</v>
      </c>
      <c r="L4" s="227" t="s">
        <v>443</v>
      </c>
    </row>
    <row r="5" spans="1:12" ht="15.95" customHeight="1">
      <c r="A5" s="221">
        <v>10010001</v>
      </c>
      <c r="B5" s="29" t="s">
        <v>235</v>
      </c>
      <c r="C5" s="219">
        <f>'1'!I8</f>
        <v>367521</v>
      </c>
      <c r="D5" s="219">
        <f>'1'!I9</f>
        <v>74875</v>
      </c>
      <c r="E5" s="219">
        <f>'1'!I12</f>
        <v>39033</v>
      </c>
      <c r="F5" s="219">
        <f>'1'!I15</f>
        <v>275442</v>
      </c>
      <c r="G5" s="219">
        <v>0</v>
      </c>
      <c r="H5" s="219">
        <v>0</v>
      </c>
      <c r="I5" s="29">
        <v>0</v>
      </c>
      <c r="J5" s="219">
        <f>'1'!I27</f>
        <v>8866</v>
      </c>
      <c r="K5" s="29">
        <v>0</v>
      </c>
      <c r="L5" s="220">
        <f>SUM(C5:K5)</f>
        <v>765737</v>
      </c>
    </row>
    <row r="6" spans="1:12" ht="15.95" customHeight="1">
      <c r="A6" s="221">
        <v>11010001</v>
      </c>
      <c r="B6" s="29" t="s">
        <v>236</v>
      </c>
      <c r="C6" s="219">
        <f>'3'!I13</f>
        <v>123855</v>
      </c>
      <c r="D6" s="219">
        <f>'3'!I14+'3'!I15</f>
        <v>127622</v>
      </c>
      <c r="E6" s="219">
        <f>'3'!I17</f>
        <v>13155</v>
      </c>
      <c r="F6" s="219">
        <f>'3'!I20</f>
        <v>363605</v>
      </c>
      <c r="G6" s="219">
        <f>'3'!I33</f>
        <v>810500</v>
      </c>
      <c r="H6" s="219">
        <f>'3'!I46</f>
        <v>600000</v>
      </c>
      <c r="I6" s="29">
        <v>0</v>
      </c>
      <c r="J6" s="219">
        <f>'3'!I49</f>
        <v>137967</v>
      </c>
      <c r="K6" s="29">
        <v>0</v>
      </c>
      <c r="L6" s="220">
        <f t="shared" ref="L6:L40" si="0">SUM(C6:K6)</f>
        <v>2176704</v>
      </c>
    </row>
    <row r="7" spans="1:12" ht="15.95" customHeight="1">
      <c r="A7" s="221">
        <v>11010002</v>
      </c>
      <c r="B7" s="29" t="s">
        <v>237</v>
      </c>
      <c r="C7" s="219">
        <f>'4'!I8</f>
        <v>18260</v>
      </c>
      <c r="D7" s="219">
        <f>'4'!I9</f>
        <v>4309</v>
      </c>
      <c r="E7" s="219">
        <f>'4'!I12</f>
        <v>1946</v>
      </c>
      <c r="F7" s="219">
        <f>'4'!I15</f>
        <v>4411</v>
      </c>
      <c r="G7" s="219">
        <f>'4'!I27</f>
        <v>19500</v>
      </c>
      <c r="H7" s="29">
        <v>0</v>
      </c>
      <c r="I7" s="29">
        <v>0</v>
      </c>
      <c r="J7" s="219">
        <f>'4'!I30</f>
        <v>999</v>
      </c>
      <c r="K7" s="29">
        <v>0</v>
      </c>
      <c r="L7" s="220">
        <f t="shared" si="0"/>
        <v>49425</v>
      </c>
    </row>
    <row r="8" spans="1:12" ht="15.95" customHeight="1">
      <c r="A8" s="221">
        <v>11010003</v>
      </c>
      <c r="B8" s="29" t="s">
        <v>238</v>
      </c>
      <c r="C8" s="219">
        <f>'5'!I8</f>
        <v>29389</v>
      </c>
      <c r="D8" s="219">
        <f>'5'!I9</f>
        <v>2750</v>
      </c>
      <c r="E8" s="219">
        <f>'5'!I12</f>
        <v>3111</v>
      </c>
      <c r="F8" s="219">
        <f>'5'!I15</f>
        <v>1586</v>
      </c>
      <c r="G8" s="29">
        <v>0</v>
      </c>
      <c r="H8" s="29">
        <v>0</v>
      </c>
      <c r="I8" s="29">
        <v>0</v>
      </c>
      <c r="J8" s="219">
        <f>'5'!I27</f>
        <v>0</v>
      </c>
      <c r="K8" s="29">
        <v>0</v>
      </c>
      <c r="L8" s="220">
        <f t="shared" si="0"/>
        <v>36836</v>
      </c>
    </row>
    <row r="9" spans="1:12" ht="15.95" customHeight="1">
      <c r="A9" s="221">
        <v>11010004</v>
      </c>
      <c r="B9" s="29" t="s">
        <v>239</v>
      </c>
      <c r="C9" s="219">
        <f>'6'!I8</f>
        <v>63268</v>
      </c>
      <c r="D9" s="219">
        <f>'6'!I9</f>
        <v>11239</v>
      </c>
      <c r="E9" s="219">
        <f>'6'!I12</f>
        <v>6729</v>
      </c>
      <c r="F9" s="219">
        <f>'6'!I15</f>
        <v>4877</v>
      </c>
      <c r="G9" s="29">
        <v>0</v>
      </c>
      <c r="H9" s="29">
        <v>0</v>
      </c>
      <c r="I9" s="29">
        <v>0</v>
      </c>
      <c r="J9" s="219">
        <f>'6'!I27</f>
        <v>1450</v>
      </c>
      <c r="K9" s="29">
        <v>0</v>
      </c>
      <c r="L9" s="220">
        <f t="shared" si="0"/>
        <v>87563</v>
      </c>
    </row>
    <row r="10" spans="1:12" ht="15.95" customHeight="1">
      <c r="A10" s="221">
        <v>11010005</v>
      </c>
      <c r="B10" s="336" t="s">
        <v>655</v>
      </c>
      <c r="C10" s="219">
        <f>'7'!I8</f>
        <v>112574</v>
      </c>
      <c r="D10" s="219">
        <f>'7'!I9</f>
        <v>30837</v>
      </c>
      <c r="E10" s="219">
        <f>'7'!I12</f>
        <v>11977</v>
      </c>
      <c r="F10" s="219">
        <f>'7'!I15</f>
        <v>9127</v>
      </c>
      <c r="G10" s="29">
        <v>0</v>
      </c>
      <c r="H10" s="29">
        <v>0</v>
      </c>
      <c r="I10" s="29">
        <v>0</v>
      </c>
      <c r="J10" s="219">
        <f>'7'!I27</f>
        <v>4838</v>
      </c>
      <c r="K10" s="29">
        <v>0</v>
      </c>
      <c r="L10" s="220">
        <f t="shared" si="0"/>
        <v>169353</v>
      </c>
    </row>
    <row r="11" spans="1:12" ht="15.95" customHeight="1">
      <c r="A11" s="221">
        <v>12010001</v>
      </c>
      <c r="B11" s="29" t="s">
        <v>240</v>
      </c>
      <c r="C11" s="219">
        <f>'8'!I8</f>
        <v>206104</v>
      </c>
      <c r="D11" s="219">
        <f>'8'!I9</f>
        <v>57636</v>
      </c>
      <c r="E11" s="219">
        <f>'8'!I12</f>
        <v>22132</v>
      </c>
      <c r="F11" s="219">
        <f>'8'!I15</f>
        <v>406863</v>
      </c>
      <c r="G11" s="29">
        <v>0</v>
      </c>
      <c r="H11" s="29">
        <v>0</v>
      </c>
      <c r="I11" s="29">
        <v>0</v>
      </c>
      <c r="J11" s="219">
        <f>'8'!I27</f>
        <v>12453</v>
      </c>
      <c r="K11" s="29">
        <v>0</v>
      </c>
      <c r="L11" s="220">
        <f t="shared" si="0"/>
        <v>705188</v>
      </c>
    </row>
    <row r="12" spans="1:12" ht="15.95" customHeight="1">
      <c r="A12" s="221">
        <v>13010001</v>
      </c>
      <c r="B12" s="29" t="s">
        <v>425</v>
      </c>
      <c r="C12" s="219">
        <f>'9'!I8</f>
        <v>3847072</v>
      </c>
      <c r="D12" s="219">
        <f>'9'!I9</f>
        <v>826751</v>
      </c>
      <c r="E12" s="219">
        <f>'9'!I12</f>
        <v>601310</v>
      </c>
      <c r="F12" s="219">
        <f>'9'!I15</f>
        <v>768094</v>
      </c>
      <c r="G12" s="29">
        <v>0</v>
      </c>
      <c r="H12" s="29">
        <v>0</v>
      </c>
      <c r="I12" s="29">
        <v>0</v>
      </c>
      <c r="J12" s="219">
        <f>'9'!I27</f>
        <v>79874</v>
      </c>
      <c r="K12" s="29">
        <v>0</v>
      </c>
      <c r="L12" s="220">
        <f t="shared" si="0"/>
        <v>6123101</v>
      </c>
    </row>
    <row r="13" spans="1:12" ht="15.95" customHeight="1">
      <c r="A13" s="221">
        <v>14010001</v>
      </c>
      <c r="B13" s="29" t="s">
        <v>242</v>
      </c>
      <c r="C13" s="219">
        <f>'10'!I8</f>
        <v>70401</v>
      </c>
      <c r="D13" s="219">
        <f>'10'!I9</f>
        <v>10878</v>
      </c>
      <c r="E13" s="219">
        <f>'10'!I12</f>
        <v>7049</v>
      </c>
      <c r="F13" s="219">
        <f>'10'!I15</f>
        <v>78901</v>
      </c>
      <c r="G13" s="29">
        <v>0</v>
      </c>
      <c r="H13" s="29">
        <v>0</v>
      </c>
      <c r="I13" s="29">
        <v>0</v>
      </c>
      <c r="J13" s="219">
        <f>'10'!I27</f>
        <v>984</v>
      </c>
      <c r="K13" s="29">
        <v>0</v>
      </c>
      <c r="L13" s="220">
        <f t="shared" si="0"/>
        <v>168213</v>
      </c>
    </row>
    <row r="14" spans="1:12" ht="15.95" customHeight="1">
      <c r="A14" s="221">
        <v>14020003</v>
      </c>
      <c r="B14" s="29" t="s">
        <v>243</v>
      </c>
      <c r="C14" s="219">
        <f>'11'!I8</f>
        <v>948265</v>
      </c>
      <c r="D14" s="219">
        <f>'11'!I9</f>
        <v>183845</v>
      </c>
      <c r="E14" s="219">
        <f>'11'!I12</f>
        <v>102274</v>
      </c>
      <c r="F14" s="219">
        <f>'11'!I15</f>
        <v>290127</v>
      </c>
      <c r="G14" s="29">
        <v>0</v>
      </c>
      <c r="H14" s="29">
        <v>0</v>
      </c>
      <c r="I14" s="29">
        <v>0</v>
      </c>
      <c r="J14" s="219">
        <f>'11'!I28</f>
        <v>7376</v>
      </c>
      <c r="K14" s="29">
        <v>0</v>
      </c>
      <c r="L14" s="220">
        <f t="shared" si="0"/>
        <v>1531887</v>
      </c>
    </row>
    <row r="15" spans="1:12" ht="15.95" customHeight="1">
      <c r="A15" s="221">
        <v>14050001</v>
      </c>
      <c r="B15" s="29" t="s">
        <v>244</v>
      </c>
      <c r="C15" s="219">
        <f>'12'!I8</f>
        <v>28285</v>
      </c>
      <c r="D15" s="219">
        <f>'12'!I9</f>
        <v>5280</v>
      </c>
      <c r="E15" s="219">
        <f>'12'!I12</f>
        <v>2997</v>
      </c>
      <c r="F15" s="219">
        <f>'12'!I15</f>
        <v>3040</v>
      </c>
      <c r="G15" s="29">
        <v>0</v>
      </c>
      <c r="H15" s="29">
        <v>0</v>
      </c>
      <c r="I15" s="29">
        <v>0</v>
      </c>
      <c r="J15" s="219">
        <f>'12'!I27</f>
        <v>0</v>
      </c>
      <c r="K15" s="29">
        <v>0</v>
      </c>
      <c r="L15" s="220">
        <f t="shared" si="0"/>
        <v>39602</v>
      </c>
    </row>
    <row r="16" spans="1:12" ht="15.95" customHeight="1">
      <c r="A16" s="221">
        <v>14050002</v>
      </c>
      <c r="B16" s="29" t="s">
        <v>245</v>
      </c>
      <c r="C16" s="219">
        <f>'13'!I8</f>
        <v>17975</v>
      </c>
      <c r="D16" s="219">
        <f>'13'!I9</f>
        <v>5535</v>
      </c>
      <c r="E16" s="219">
        <f>'13'!I12</f>
        <v>2077</v>
      </c>
      <c r="F16" s="219">
        <f>'13'!I15</f>
        <v>1417</v>
      </c>
      <c r="G16" s="29">
        <v>0</v>
      </c>
      <c r="H16" s="29">
        <v>0</v>
      </c>
      <c r="I16" s="29">
        <v>0</v>
      </c>
      <c r="J16" s="219">
        <f>'13'!I27</f>
        <v>885</v>
      </c>
      <c r="K16" s="29">
        <v>0</v>
      </c>
      <c r="L16" s="220">
        <f t="shared" si="0"/>
        <v>27889</v>
      </c>
    </row>
    <row r="17" spans="1:12" ht="15.95" customHeight="1">
      <c r="A17" s="221">
        <v>14060001</v>
      </c>
      <c r="B17" s="29" t="s">
        <v>246</v>
      </c>
      <c r="C17" s="219">
        <f>'14'!I8</f>
        <v>60973</v>
      </c>
      <c r="D17" s="219">
        <f>'14'!I9</f>
        <v>8101</v>
      </c>
      <c r="E17" s="219">
        <f>'14'!I12</f>
        <v>6470</v>
      </c>
      <c r="F17" s="219">
        <f>'14'!I15</f>
        <v>4106</v>
      </c>
      <c r="G17" s="29">
        <v>0</v>
      </c>
      <c r="H17" s="29">
        <v>0</v>
      </c>
      <c r="I17" s="29">
        <v>0</v>
      </c>
      <c r="J17" s="219">
        <f>'14'!I27</f>
        <v>753</v>
      </c>
      <c r="K17" s="29">
        <v>0</v>
      </c>
      <c r="L17" s="220">
        <f t="shared" si="0"/>
        <v>80403</v>
      </c>
    </row>
    <row r="18" spans="1:12" ht="15.95" customHeight="1">
      <c r="A18" s="221">
        <v>15010001</v>
      </c>
      <c r="B18" s="29" t="s">
        <v>247</v>
      </c>
      <c r="C18" s="219">
        <f>'15'!I8</f>
        <v>146505</v>
      </c>
      <c r="D18" s="219">
        <f>'15'!I9</f>
        <v>28959</v>
      </c>
      <c r="E18" s="219">
        <f>'15'!I12</f>
        <v>15922</v>
      </c>
      <c r="F18" s="219">
        <f>'15'!I15</f>
        <v>30177</v>
      </c>
      <c r="G18" s="219">
        <f>'15'!I28</f>
        <v>1144513</v>
      </c>
      <c r="H18" s="29">
        <v>0</v>
      </c>
      <c r="I18" s="29">
        <v>0</v>
      </c>
      <c r="J18" s="219">
        <f>'15'!I31</f>
        <v>409</v>
      </c>
      <c r="K18" s="29">
        <v>0</v>
      </c>
      <c r="L18" s="220">
        <f t="shared" si="0"/>
        <v>1366485</v>
      </c>
    </row>
    <row r="19" spans="1:12" ht="15.95" customHeight="1">
      <c r="A19" s="221">
        <v>16010001</v>
      </c>
      <c r="B19" s="29" t="s">
        <v>248</v>
      </c>
      <c r="C19" s="219">
        <f>'16'!I11</f>
        <v>291060</v>
      </c>
      <c r="D19" s="219">
        <f>'16'!I12</f>
        <v>67577</v>
      </c>
      <c r="E19" s="219">
        <f>'16'!I15</f>
        <v>31726</v>
      </c>
      <c r="F19" s="219">
        <f>'16'!I18</f>
        <v>102514</v>
      </c>
      <c r="G19" s="219">
        <f>'16'!I31</f>
        <v>585693</v>
      </c>
      <c r="H19" s="29">
        <v>0</v>
      </c>
      <c r="I19" s="219">
        <f>'16'!I36</f>
        <v>54967</v>
      </c>
      <c r="J19" s="219">
        <f>'16'!I40</f>
        <v>2375</v>
      </c>
      <c r="K19" s="219">
        <f>'16'!I44</f>
        <v>516694</v>
      </c>
      <c r="L19" s="220">
        <f t="shared" si="0"/>
        <v>1652606</v>
      </c>
    </row>
    <row r="20" spans="1:12" ht="15.95" customHeight="1">
      <c r="A20" s="221">
        <v>17010001</v>
      </c>
      <c r="B20" s="29" t="s">
        <v>249</v>
      </c>
      <c r="C20" s="219">
        <f>'17'!I8</f>
        <v>177308</v>
      </c>
      <c r="D20" s="219">
        <f>'17'!I9</f>
        <v>31819</v>
      </c>
      <c r="E20" s="219">
        <f>'17'!I12</f>
        <v>20068</v>
      </c>
      <c r="F20" s="219">
        <f>'17'!I15</f>
        <v>79732</v>
      </c>
      <c r="G20" s="219">
        <f>'17'!I27</f>
        <v>4079836</v>
      </c>
      <c r="H20" s="219">
        <v>0</v>
      </c>
      <c r="I20" s="29">
        <v>0</v>
      </c>
      <c r="J20" s="219">
        <f>'17'!I31</f>
        <v>1496</v>
      </c>
      <c r="K20" s="29">
        <v>0</v>
      </c>
      <c r="L20" s="220">
        <f t="shared" si="0"/>
        <v>4390259</v>
      </c>
    </row>
    <row r="21" spans="1:12" ht="15.95" customHeight="1">
      <c r="A21" s="221">
        <v>18010001</v>
      </c>
      <c r="B21" s="29" t="s">
        <v>250</v>
      </c>
      <c r="C21" s="219">
        <f>'18'!I8</f>
        <v>193045</v>
      </c>
      <c r="D21" s="219">
        <f>'18'!I9</f>
        <v>41112</v>
      </c>
      <c r="E21" s="219">
        <f>'18'!I12</f>
        <v>20530</v>
      </c>
      <c r="F21" s="219">
        <f>'18'!I15</f>
        <v>211396</v>
      </c>
      <c r="G21" s="219">
        <f>'18'!I28</f>
        <v>176114</v>
      </c>
      <c r="H21" s="29">
        <v>0</v>
      </c>
      <c r="I21" s="29">
        <v>0</v>
      </c>
      <c r="J21" s="219">
        <f>'18'!I32</f>
        <v>1105089</v>
      </c>
      <c r="K21" s="29">
        <v>0</v>
      </c>
      <c r="L21" s="220">
        <f t="shared" si="0"/>
        <v>1747286</v>
      </c>
    </row>
    <row r="22" spans="1:12" ht="15.95" customHeight="1">
      <c r="A22" s="221">
        <v>19010001</v>
      </c>
      <c r="B22" s="29" t="s">
        <v>251</v>
      </c>
      <c r="C22" s="219">
        <f>'19'!I8</f>
        <v>456634</v>
      </c>
      <c r="D22" s="219">
        <f>'19'!I9</f>
        <v>92477</v>
      </c>
      <c r="E22" s="219">
        <f>'19'!I12</f>
        <v>48650</v>
      </c>
      <c r="F22" s="219">
        <f>'19'!I15</f>
        <v>94556</v>
      </c>
      <c r="G22" s="219">
        <f>'19'!I27</f>
        <v>2112391</v>
      </c>
      <c r="H22" s="29">
        <v>0</v>
      </c>
      <c r="I22" s="29">
        <v>0</v>
      </c>
      <c r="J22" s="219">
        <f>'19'!I33</f>
        <v>7879</v>
      </c>
      <c r="K22" s="29">
        <v>0</v>
      </c>
      <c r="L22" s="220">
        <f t="shared" si="0"/>
        <v>2812587</v>
      </c>
    </row>
    <row r="23" spans="1:12" ht="15.95" customHeight="1">
      <c r="A23" s="221">
        <v>20010001</v>
      </c>
      <c r="B23" s="29" t="s">
        <v>252</v>
      </c>
      <c r="C23" s="219">
        <f>'20'!I8</f>
        <v>235230</v>
      </c>
      <c r="D23" s="219">
        <f>'20'!I9</f>
        <v>37794</v>
      </c>
      <c r="E23" s="219">
        <f>'20'!I12</f>
        <v>24964</v>
      </c>
      <c r="F23" s="219">
        <f>'20'!I15</f>
        <v>107990</v>
      </c>
      <c r="G23" s="219">
        <f>'20'!I29</f>
        <v>1216834</v>
      </c>
      <c r="H23" s="219">
        <v>0</v>
      </c>
      <c r="I23" s="219">
        <f>'20'!I41</f>
        <v>5438</v>
      </c>
      <c r="J23" s="219">
        <f>'20'!I44</f>
        <v>989</v>
      </c>
      <c r="K23" s="219">
        <f>'20'!I48</f>
        <v>69152</v>
      </c>
      <c r="L23" s="220">
        <f t="shared" si="0"/>
        <v>1698391</v>
      </c>
    </row>
    <row r="24" spans="1:12" ht="15.95" customHeight="1">
      <c r="A24" s="221">
        <v>20020002</v>
      </c>
      <c r="B24" s="29" t="s">
        <v>427</v>
      </c>
      <c r="C24" s="219">
        <f>'21'!I8</f>
        <v>863105</v>
      </c>
      <c r="D24" s="219">
        <f>'21'!I9</f>
        <v>197660</v>
      </c>
      <c r="E24" s="219">
        <f>'21'!I12</f>
        <v>95338</v>
      </c>
      <c r="F24" s="219">
        <f>'21'!I15</f>
        <v>147488</v>
      </c>
      <c r="G24" s="29">
        <v>0</v>
      </c>
      <c r="H24" s="29">
        <v>0</v>
      </c>
      <c r="I24" s="29">
        <v>0</v>
      </c>
      <c r="J24" s="219">
        <f>'21'!I27</f>
        <v>46452</v>
      </c>
      <c r="K24" s="29">
        <v>0</v>
      </c>
      <c r="L24" s="220">
        <f t="shared" si="0"/>
        <v>1350043</v>
      </c>
    </row>
    <row r="25" spans="1:12" ht="15.95" customHeight="1">
      <c r="A25" s="221">
        <v>20020003</v>
      </c>
      <c r="B25" s="29" t="s">
        <v>428</v>
      </c>
      <c r="C25" s="219">
        <f>'22'!I8</f>
        <v>797457</v>
      </c>
      <c r="D25" s="219">
        <f>'22'!I9</f>
        <v>192434</v>
      </c>
      <c r="E25" s="219">
        <f>'22'!I12</f>
        <v>86693</v>
      </c>
      <c r="F25" s="219">
        <f>'22'!I15</f>
        <v>214272</v>
      </c>
      <c r="G25" s="29">
        <v>0</v>
      </c>
      <c r="H25" s="29">
        <v>0</v>
      </c>
      <c r="I25" s="29">
        <v>0</v>
      </c>
      <c r="J25" s="219">
        <f>'22'!I27</f>
        <v>4998</v>
      </c>
      <c r="K25" s="29">
        <v>0</v>
      </c>
      <c r="L25" s="220">
        <f t="shared" si="0"/>
        <v>1295854</v>
      </c>
    </row>
    <row r="26" spans="1:12" ht="15.95" customHeight="1">
      <c r="A26" s="221">
        <v>20020004</v>
      </c>
      <c r="B26" s="29" t="s">
        <v>429</v>
      </c>
      <c r="C26" s="219">
        <f>'23'!I8</f>
        <v>694286</v>
      </c>
      <c r="D26" s="219">
        <f>'23'!I9</f>
        <v>152606</v>
      </c>
      <c r="E26" s="219">
        <f>'23'!I12</f>
        <v>75504</v>
      </c>
      <c r="F26" s="219">
        <f>'23'!I15</f>
        <v>137242</v>
      </c>
      <c r="G26" s="29">
        <v>0</v>
      </c>
      <c r="H26" s="29">
        <v>0</v>
      </c>
      <c r="I26" s="29">
        <v>0</v>
      </c>
      <c r="J26" s="219">
        <f>'23'!I28</f>
        <v>20748</v>
      </c>
      <c r="K26" s="29">
        <v>0</v>
      </c>
      <c r="L26" s="220">
        <f t="shared" si="0"/>
        <v>1080386</v>
      </c>
    </row>
    <row r="27" spans="1:12" ht="15.95" customHeight="1">
      <c r="A27" s="221">
        <v>20030001</v>
      </c>
      <c r="B27" s="29" t="s">
        <v>430</v>
      </c>
      <c r="C27" s="219">
        <f>'24'!I8</f>
        <v>832777</v>
      </c>
      <c r="D27" s="219">
        <f>'24'!I9</f>
        <v>173070</v>
      </c>
      <c r="E27" s="219">
        <f>'24'!I13</f>
        <v>91105</v>
      </c>
      <c r="F27" s="219">
        <f>'24'!I15</f>
        <v>86641</v>
      </c>
      <c r="G27" s="29">
        <v>0</v>
      </c>
      <c r="H27" s="29">
        <v>0</v>
      </c>
      <c r="I27" s="29">
        <v>0</v>
      </c>
      <c r="J27" s="219">
        <f>'24'!I27</f>
        <v>9966</v>
      </c>
      <c r="K27" s="29">
        <v>0</v>
      </c>
      <c r="L27" s="220">
        <f t="shared" si="0"/>
        <v>1193559</v>
      </c>
    </row>
    <row r="28" spans="1:12" ht="15.95" customHeight="1">
      <c r="A28" s="221">
        <v>20030002</v>
      </c>
      <c r="B28" s="29" t="s">
        <v>431</v>
      </c>
      <c r="C28" s="219">
        <f>'25'!I8</f>
        <v>1738936</v>
      </c>
      <c r="D28" s="219">
        <f>'25'!I9</f>
        <v>393247</v>
      </c>
      <c r="E28" s="219">
        <f>'25'!I12</f>
        <v>192290</v>
      </c>
      <c r="F28" s="219">
        <f>'25'!I15</f>
        <v>186647</v>
      </c>
      <c r="G28" s="29">
        <v>0</v>
      </c>
      <c r="H28" s="29">
        <v>0</v>
      </c>
      <c r="I28" s="29">
        <v>0</v>
      </c>
      <c r="J28" s="219">
        <f>'25'!I27</f>
        <v>21283</v>
      </c>
      <c r="K28" s="29">
        <v>0</v>
      </c>
      <c r="L28" s="220">
        <f t="shared" si="0"/>
        <v>2532403</v>
      </c>
    </row>
    <row r="29" spans="1:12" ht="15.95" customHeight="1">
      <c r="A29" s="221">
        <v>20030003</v>
      </c>
      <c r="B29" s="29" t="s">
        <v>432</v>
      </c>
      <c r="C29" s="219">
        <f>'26'!I8</f>
        <v>491537</v>
      </c>
      <c r="D29" s="219">
        <f>'26'!I9</f>
        <v>96756</v>
      </c>
      <c r="E29" s="219">
        <f>'26'!I12</f>
        <v>55102</v>
      </c>
      <c r="F29" s="219">
        <f>'26'!I15</f>
        <v>60093</v>
      </c>
      <c r="G29" s="29">
        <v>0</v>
      </c>
      <c r="H29" s="29">
        <v>0</v>
      </c>
      <c r="I29" s="29">
        <v>0</v>
      </c>
      <c r="J29" s="219">
        <f>'26'!I27</f>
        <v>40855</v>
      </c>
      <c r="K29" s="29">
        <v>0</v>
      </c>
      <c r="L29" s="220">
        <f t="shared" si="0"/>
        <v>744343</v>
      </c>
    </row>
    <row r="30" spans="1:12" ht="15.95" customHeight="1">
      <c r="A30" s="221">
        <v>20030004</v>
      </c>
      <c r="B30" s="29" t="s">
        <v>433</v>
      </c>
      <c r="C30" s="219">
        <f>'27'!I8</f>
        <v>614958</v>
      </c>
      <c r="D30" s="219">
        <f>'27'!I9</f>
        <v>118804</v>
      </c>
      <c r="E30" s="219">
        <f>'27'!I12</f>
        <v>69616</v>
      </c>
      <c r="F30" s="219">
        <f>'27'!I15</f>
        <v>65676</v>
      </c>
      <c r="G30" s="29">
        <v>0</v>
      </c>
      <c r="H30" s="29">
        <v>0</v>
      </c>
      <c r="I30" s="29">
        <v>0</v>
      </c>
      <c r="J30" s="219">
        <f>'27'!I27</f>
        <v>13496</v>
      </c>
      <c r="K30" s="29">
        <v>0</v>
      </c>
      <c r="L30" s="220">
        <f t="shared" si="0"/>
        <v>882550</v>
      </c>
    </row>
    <row r="31" spans="1:12" ht="15.95" customHeight="1">
      <c r="A31" s="221">
        <v>20030005</v>
      </c>
      <c r="B31" s="29" t="s">
        <v>434</v>
      </c>
      <c r="C31" s="219">
        <f>'28'!I8</f>
        <v>711925</v>
      </c>
      <c r="D31" s="219">
        <f>'28'!I9</f>
        <v>153857</v>
      </c>
      <c r="E31" s="219">
        <f>'28'!I12</f>
        <v>77398</v>
      </c>
      <c r="F31" s="219">
        <f>'28'!I15</f>
        <v>99008</v>
      </c>
      <c r="G31" s="29">
        <v>0</v>
      </c>
      <c r="H31" s="29">
        <v>0</v>
      </c>
      <c r="I31" s="29">
        <v>0</v>
      </c>
      <c r="J31" s="219">
        <f>'28'!I27</f>
        <v>29570</v>
      </c>
      <c r="K31" s="29">
        <v>0</v>
      </c>
      <c r="L31" s="220">
        <f t="shared" si="0"/>
        <v>1071758</v>
      </c>
    </row>
    <row r="32" spans="1:12" ht="15.95" customHeight="1">
      <c r="A32" s="221">
        <v>20030006</v>
      </c>
      <c r="B32" s="29" t="s">
        <v>435</v>
      </c>
      <c r="C32" s="219">
        <f>'29'!I8</f>
        <v>323448</v>
      </c>
      <c r="D32" s="219">
        <f>'29'!I9</f>
        <v>75986</v>
      </c>
      <c r="E32" s="219">
        <f>'29'!I12</f>
        <v>37045</v>
      </c>
      <c r="F32" s="219">
        <f>'29'!I15</f>
        <v>45882</v>
      </c>
      <c r="G32" s="29">
        <v>0</v>
      </c>
      <c r="H32" s="29">
        <v>0</v>
      </c>
      <c r="I32" s="29">
        <v>0</v>
      </c>
      <c r="J32" s="219">
        <f>'29'!I27</f>
        <v>3070</v>
      </c>
      <c r="K32" s="29">
        <v>0</v>
      </c>
      <c r="L32" s="220">
        <f t="shared" si="0"/>
        <v>485431</v>
      </c>
    </row>
    <row r="33" spans="1:12" ht="15.95" customHeight="1">
      <c r="A33" s="221">
        <v>20030007</v>
      </c>
      <c r="B33" s="29" t="s">
        <v>436</v>
      </c>
      <c r="C33" s="219">
        <f>'30'!I8</f>
        <v>435498</v>
      </c>
      <c r="D33" s="219">
        <f>'30'!I9</f>
        <v>97739</v>
      </c>
      <c r="E33" s="219">
        <f>'30'!I12</f>
        <v>47956</v>
      </c>
      <c r="F33" s="219">
        <f>'30'!I15</f>
        <v>63703</v>
      </c>
      <c r="G33" s="29">
        <v>0</v>
      </c>
      <c r="H33" s="29">
        <v>0</v>
      </c>
      <c r="I33" s="29">
        <v>0</v>
      </c>
      <c r="J33" s="219">
        <f>'30'!I27</f>
        <v>22942</v>
      </c>
      <c r="K33" s="29">
        <v>0</v>
      </c>
      <c r="L33" s="220">
        <f t="shared" si="0"/>
        <v>667838</v>
      </c>
    </row>
    <row r="34" spans="1:12" ht="15.95" customHeight="1">
      <c r="A34" s="221">
        <v>21010001</v>
      </c>
      <c r="B34" s="29" t="s">
        <v>262</v>
      </c>
      <c r="C34" s="219">
        <f>'31'!I8</f>
        <v>178992</v>
      </c>
      <c r="D34" s="219">
        <f>'31'!I9</f>
        <v>47850</v>
      </c>
      <c r="E34" s="219">
        <f>'31'!I12</f>
        <v>19093</v>
      </c>
      <c r="F34" s="219">
        <f>'31'!I15</f>
        <v>42002</v>
      </c>
      <c r="G34" s="219">
        <f>'31'!I27</f>
        <v>1099925</v>
      </c>
      <c r="H34" s="29">
        <v>0</v>
      </c>
      <c r="I34" s="29">
        <v>0</v>
      </c>
      <c r="J34" s="219">
        <f>'31'!I30</f>
        <v>1885</v>
      </c>
      <c r="K34" s="29">
        <v>0</v>
      </c>
      <c r="L34" s="220">
        <f t="shared" si="0"/>
        <v>1389747</v>
      </c>
    </row>
    <row r="35" spans="1:12" ht="15.95" customHeight="1">
      <c r="A35" s="221">
        <v>22010001</v>
      </c>
      <c r="B35" s="29" t="s">
        <v>263</v>
      </c>
      <c r="C35" s="219">
        <f>'32'!I8</f>
        <v>82568</v>
      </c>
      <c r="D35" s="219">
        <f>'32'!I9</f>
        <v>19879</v>
      </c>
      <c r="E35" s="219">
        <f>'32'!I12</f>
        <v>9022</v>
      </c>
      <c r="F35" s="219">
        <f>'32'!I15</f>
        <v>14191</v>
      </c>
      <c r="G35" s="29">
        <v>0</v>
      </c>
      <c r="H35" s="29">
        <v>0</v>
      </c>
      <c r="I35" s="29">
        <v>0</v>
      </c>
      <c r="J35" s="219">
        <f>'32'!I27</f>
        <v>0</v>
      </c>
      <c r="K35" s="29">
        <v>0</v>
      </c>
      <c r="L35" s="220">
        <f t="shared" si="0"/>
        <v>125660</v>
      </c>
    </row>
    <row r="36" spans="1:12" ht="15.95" customHeight="1">
      <c r="A36" s="221">
        <v>23010001</v>
      </c>
      <c r="B36" s="29" t="s">
        <v>264</v>
      </c>
      <c r="C36" s="219">
        <f>'33'!I8</f>
        <v>183208</v>
      </c>
      <c r="D36" s="219">
        <f>'33'!I9</f>
        <v>44850</v>
      </c>
      <c r="E36" s="219">
        <f>'33'!I12</f>
        <v>19663</v>
      </c>
      <c r="F36" s="219">
        <f>'33'!I15</f>
        <v>45077</v>
      </c>
      <c r="G36" s="219">
        <f>'33'!I27</f>
        <v>29892</v>
      </c>
      <c r="H36" s="29">
        <v>0</v>
      </c>
      <c r="I36" s="29">
        <v>0</v>
      </c>
      <c r="J36" s="219">
        <f>'33'!I31</f>
        <v>1491</v>
      </c>
      <c r="K36" s="29">
        <v>0</v>
      </c>
      <c r="L36" s="220">
        <f t="shared" si="0"/>
        <v>324181</v>
      </c>
    </row>
    <row r="37" spans="1:12" ht="15.95" customHeight="1">
      <c r="A37" s="221">
        <v>24010001</v>
      </c>
      <c r="B37" s="29" t="s">
        <v>265</v>
      </c>
      <c r="C37" s="219">
        <f>'34'!I8</f>
        <v>428671</v>
      </c>
      <c r="D37" s="219">
        <f>'34'!I9</f>
        <v>73988</v>
      </c>
      <c r="E37" s="219">
        <f>'34'!I12</f>
        <v>45939</v>
      </c>
      <c r="F37" s="219">
        <f>'34'!I15</f>
        <v>106493</v>
      </c>
      <c r="G37" s="29">
        <v>0</v>
      </c>
      <c r="H37" s="29">
        <v>0</v>
      </c>
      <c r="I37" s="29">
        <v>0</v>
      </c>
      <c r="J37" s="219">
        <f>'34'!I27</f>
        <v>36023</v>
      </c>
      <c r="K37" s="29">
        <v>0</v>
      </c>
      <c r="L37" s="220">
        <f t="shared" si="0"/>
        <v>691114</v>
      </c>
    </row>
    <row r="38" spans="1:12" ht="15.95" customHeight="1">
      <c r="A38" s="221">
        <v>26010001</v>
      </c>
      <c r="B38" s="29" t="s">
        <v>266</v>
      </c>
      <c r="C38" s="219">
        <f>'35'!I8</f>
        <v>57412</v>
      </c>
      <c r="D38" s="219">
        <f>'35'!I9</f>
        <v>9296</v>
      </c>
      <c r="E38" s="219">
        <f>'35'!I12</f>
        <v>6107</v>
      </c>
      <c r="F38" s="219">
        <f>'35'!I15</f>
        <v>5888</v>
      </c>
      <c r="G38" s="219">
        <v>0</v>
      </c>
      <c r="H38" s="29">
        <v>0</v>
      </c>
      <c r="I38" s="29">
        <v>0</v>
      </c>
      <c r="J38" s="219">
        <f>'35'!I27</f>
        <v>500</v>
      </c>
      <c r="K38" s="29">
        <v>0</v>
      </c>
      <c r="L38" s="220">
        <f t="shared" si="0"/>
        <v>79203</v>
      </c>
    </row>
    <row r="39" spans="1:12" ht="15.95" customHeight="1">
      <c r="A39" s="221">
        <v>27010001</v>
      </c>
      <c r="B39" s="29" t="s">
        <v>267</v>
      </c>
      <c r="C39" s="219">
        <f>'36'!I8</f>
        <v>391199</v>
      </c>
      <c r="D39" s="219">
        <f>'36'!I9</f>
        <v>55743</v>
      </c>
      <c r="E39" s="219">
        <f>'36'!I12</f>
        <v>42008</v>
      </c>
      <c r="F39" s="219">
        <f>'36'!I15</f>
        <v>82564</v>
      </c>
      <c r="G39" s="29">
        <v>0</v>
      </c>
      <c r="H39" s="29">
        <v>0</v>
      </c>
      <c r="I39" s="29">
        <v>0</v>
      </c>
      <c r="J39" s="219">
        <f>'36'!I27</f>
        <v>0</v>
      </c>
      <c r="K39" s="29">
        <v>0</v>
      </c>
      <c r="L39" s="220">
        <f t="shared" si="0"/>
        <v>571514</v>
      </c>
    </row>
    <row r="40" spans="1:12" ht="15.95" customHeight="1">
      <c r="A40" s="221">
        <v>28010001</v>
      </c>
      <c r="B40" s="29" t="s">
        <v>268</v>
      </c>
      <c r="C40" s="219">
        <f>'37'!I8</f>
        <v>303025</v>
      </c>
      <c r="D40" s="219">
        <f>'37'!I9</f>
        <v>52709</v>
      </c>
      <c r="E40" s="219">
        <f>'37'!I12</f>
        <v>32305</v>
      </c>
      <c r="F40" s="219">
        <f>'37'!I15</f>
        <v>25643</v>
      </c>
      <c r="G40" s="219">
        <v>0</v>
      </c>
      <c r="H40" s="29">
        <v>0</v>
      </c>
      <c r="I40" s="29">
        <v>0</v>
      </c>
      <c r="J40" s="219">
        <f>'37'!I27</f>
        <v>1919</v>
      </c>
      <c r="K40" s="29">
        <v>0</v>
      </c>
      <c r="L40" s="220">
        <f t="shared" si="0"/>
        <v>415601</v>
      </c>
    </row>
    <row r="41" spans="1:12" s="59" customFormat="1" ht="15.95" customHeight="1">
      <c r="A41" s="113"/>
      <c r="B41" s="225" t="s">
        <v>448</v>
      </c>
      <c r="C41" s="226">
        <f>SUM(C5:C40)</f>
        <v>16522726</v>
      </c>
      <c r="D41" s="226">
        <f t="shared" ref="D41:K41" si="1">SUM(D5:D40)</f>
        <v>3605870</v>
      </c>
      <c r="E41" s="226">
        <f t="shared" si="1"/>
        <v>1984304</v>
      </c>
      <c r="F41" s="226">
        <f t="shared" si="1"/>
        <v>4266471</v>
      </c>
      <c r="G41" s="226">
        <f t="shared" si="1"/>
        <v>11275198</v>
      </c>
      <c r="H41" s="226">
        <f t="shared" si="1"/>
        <v>600000</v>
      </c>
      <c r="I41" s="226">
        <f t="shared" si="1"/>
        <v>60405</v>
      </c>
      <c r="J41" s="226">
        <f t="shared" si="1"/>
        <v>1629880</v>
      </c>
      <c r="K41" s="226">
        <f t="shared" si="1"/>
        <v>585846</v>
      </c>
      <c r="L41" s="226">
        <f>SUM(L5:L40)</f>
        <v>40530700</v>
      </c>
    </row>
    <row r="42" spans="1:12" ht="18" customHeight="1">
      <c r="B42" t="s">
        <v>449</v>
      </c>
      <c r="L42" s="144">
        <f>'3'!I7+'16'!I7</f>
        <v>657546</v>
      </c>
    </row>
    <row r="43" spans="1:12" ht="18" customHeight="1">
      <c r="B43" t="s">
        <v>470</v>
      </c>
      <c r="L43" s="144">
        <f>Uvod!D48</f>
        <v>-487537</v>
      </c>
    </row>
    <row r="44" spans="1:12" ht="18" customHeight="1">
      <c r="A44" s="222"/>
      <c r="B44" s="224" t="s">
        <v>448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9">
        <f>L41+L42+L43</f>
        <v>40700709</v>
      </c>
    </row>
  </sheetData>
  <mergeCells count="1">
    <mergeCell ref="A2:L2"/>
  </mergeCells>
  <phoneticPr fontId="0" type="noConversion"/>
  <pageMargins left="0.31" right="0.32" top="0.34" bottom="0.53" header="0.34" footer="0.5"/>
  <pageSetup paperSize="9" scale="71" orientation="landscape" r:id="rId1"/>
  <headerFooter alignWithMargins="0">
    <oddFooter>&amp;R45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List5"/>
  <dimension ref="A2:H119"/>
  <sheetViews>
    <sheetView zoomScaleNormal="100" zoomScaleSheetLayoutView="100" workbookViewId="0">
      <selection activeCell="N9" sqref="N9"/>
    </sheetView>
  </sheetViews>
  <sheetFormatPr defaultRowHeight="12.75"/>
  <cols>
    <col min="1" max="1" width="5.28515625" customWidth="1"/>
    <col min="2" max="2" width="8" customWidth="1"/>
    <col min="3" max="3" width="59.140625" customWidth="1"/>
    <col min="4" max="4" width="16.140625" customWidth="1"/>
    <col min="5" max="5" width="14.42578125" customWidth="1"/>
    <col min="6" max="6" width="8.85546875" customWidth="1"/>
    <col min="8" max="8" width="10.140625" bestFit="1" customWidth="1"/>
  </cols>
  <sheetData>
    <row r="2" spans="1:8" ht="31.5" customHeight="1">
      <c r="A2" s="1244" t="s">
        <v>754</v>
      </c>
      <c r="B2" s="1245"/>
      <c r="C2" s="1245"/>
      <c r="D2" s="1245"/>
      <c r="E2" s="1245"/>
      <c r="F2" s="1245"/>
    </row>
    <row r="3" spans="1:8" ht="6.75" customHeight="1">
      <c r="A3" s="238"/>
      <c r="B3" s="240"/>
      <c r="C3" s="239"/>
      <c r="D3" s="239"/>
      <c r="E3" s="239"/>
    </row>
    <row r="4" spans="1:8">
      <c r="A4" s="241"/>
      <c r="B4" s="241"/>
      <c r="C4" s="242"/>
      <c r="D4" s="243"/>
      <c r="E4" s="243"/>
    </row>
    <row r="5" spans="1:8" ht="66" customHeight="1">
      <c r="A5" s="244" t="s">
        <v>270</v>
      </c>
      <c r="B5" s="245" t="s">
        <v>474</v>
      </c>
      <c r="C5" s="245" t="s">
        <v>475</v>
      </c>
      <c r="D5" s="246" t="s">
        <v>781</v>
      </c>
      <c r="E5" s="246" t="s">
        <v>767</v>
      </c>
      <c r="F5" s="246" t="s">
        <v>55</v>
      </c>
    </row>
    <row r="6" spans="1:8">
      <c r="A6" s="247"/>
      <c r="B6" s="248">
        <v>1</v>
      </c>
      <c r="C6" s="248">
        <v>2</v>
      </c>
      <c r="D6" s="249">
        <v>3</v>
      </c>
      <c r="E6" s="249">
        <v>4</v>
      </c>
      <c r="F6" s="383">
        <v>5</v>
      </c>
    </row>
    <row r="7" spans="1:8" ht="25.5">
      <c r="A7" s="247">
        <v>1</v>
      </c>
      <c r="B7" s="250"/>
      <c r="C7" s="250" t="s">
        <v>54</v>
      </c>
      <c r="D7" s="253">
        <f>D8+D17+D23+D30+D40+D47+D54+D61+D68+D77</f>
        <v>42094170</v>
      </c>
      <c r="E7" s="253">
        <f>E8+E17+E23+E30+E40+E47+E54+E61+E68+E77</f>
        <v>41188246</v>
      </c>
      <c r="F7" s="259">
        <f>IF(D7=0,"",E7/D7*100)</f>
        <v>97.847863492735456</v>
      </c>
      <c r="H7" s="90"/>
    </row>
    <row r="8" spans="1:8">
      <c r="A8" s="247">
        <v>2</v>
      </c>
      <c r="B8" s="251" t="s">
        <v>81</v>
      </c>
      <c r="C8" s="252" t="s">
        <v>58</v>
      </c>
      <c r="D8" s="253">
        <f>SUM(D9:D16)</f>
        <v>6490690</v>
      </c>
      <c r="E8" s="253">
        <f>SUM(E9:E16)</f>
        <v>5931460</v>
      </c>
      <c r="F8" s="256">
        <f>IF(D8=0,"",E8/D8*100)</f>
        <v>91.38412094862025</v>
      </c>
    </row>
    <row r="9" spans="1:8" ht="14.1" customHeight="1">
      <c r="A9" s="247">
        <v>3</v>
      </c>
      <c r="B9" s="254" t="s">
        <v>476</v>
      </c>
      <c r="C9" s="255" t="s">
        <v>59</v>
      </c>
      <c r="D9" s="209">
        <f>'1'!H32+'3'!H55+'4'!H35+'5'!H32+'6'!H32+'7'!H32+'16'!H49</f>
        <v>5768930</v>
      </c>
      <c r="E9" s="209">
        <f>5207867+62</f>
        <v>5207929</v>
      </c>
      <c r="F9" s="257">
        <f>IF(D9=0,"",E9/D9*100)</f>
        <v>90.275475694799553</v>
      </c>
    </row>
    <row r="10" spans="1:8" ht="14.1" customHeight="1">
      <c r="A10" s="247">
        <v>4</v>
      </c>
      <c r="B10" s="254" t="s">
        <v>477</v>
      </c>
      <c r="C10" s="255" t="s">
        <v>478</v>
      </c>
      <c r="D10" s="209">
        <v>0</v>
      </c>
      <c r="E10" s="209">
        <v>0</v>
      </c>
      <c r="F10" s="257" t="str">
        <f t="shared" ref="F10:F73" si="0">IF(D10=0,"",E10/D10*100)</f>
        <v/>
      </c>
    </row>
    <row r="11" spans="1:8" ht="14.1" customHeight="1">
      <c r="A11" s="247">
        <v>5</v>
      </c>
      <c r="B11" s="254" t="s">
        <v>479</v>
      </c>
      <c r="C11" s="255" t="s">
        <v>480</v>
      </c>
      <c r="D11" s="209">
        <f>'8'!H32</f>
        <v>721760</v>
      </c>
      <c r="E11" s="209">
        <v>723531</v>
      </c>
      <c r="F11" s="257">
        <f t="shared" si="0"/>
        <v>100.24537242296607</v>
      </c>
    </row>
    <row r="12" spans="1:8" ht="14.1" customHeight="1">
      <c r="A12" s="247">
        <v>6</v>
      </c>
      <c r="B12" s="254" t="s">
        <v>481</v>
      </c>
      <c r="C12" s="255" t="s">
        <v>482</v>
      </c>
      <c r="D12" s="209">
        <v>0</v>
      </c>
      <c r="E12" s="209">
        <v>0</v>
      </c>
      <c r="F12" s="257" t="str">
        <f t="shared" si="0"/>
        <v/>
      </c>
    </row>
    <row r="13" spans="1:8" ht="14.1" customHeight="1">
      <c r="A13" s="247">
        <v>7</v>
      </c>
      <c r="B13" s="254" t="s">
        <v>483</v>
      </c>
      <c r="C13" s="255" t="s">
        <v>484</v>
      </c>
      <c r="D13" s="209">
        <v>0</v>
      </c>
      <c r="E13" s="209">
        <v>0</v>
      </c>
      <c r="F13" s="257" t="str">
        <f t="shared" si="0"/>
        <v/>
      </c>
    </row>
    <row r="14" spans="1:8" ht="14.1" customHeight="1">
      <c r="A14" s="247">
        <v>8</v>
      </c>
      <c r="B14" s="254" t="s">
        <v>485</v>
      </c>
      <c r="C14" s="255" t="s">
        <v>486</v>
      </c>
      <c r="D14" s="209">
        <v>0</v>
      </c>
      <c r="E14" s="209">
        <v>0</v>
      </c>
      <c r="F14" s="257" t="str">
        <f t="shared" si="0"/>
        <v/>
      </c>
    </row>
    <row r="15" spans="1:8" ht="14.1" customHeight="1">
      <c r="A15" s="247">
        <v>9</v>
      </c>
      <c r="B15" s="254" t="s">
        <v>487</v>
      </c>
      <c r="C15" s="255" t="s">
        <v>488</v>
      </c>
      <c r="D15" s="209">
        <v>0</v>
      </c>
      <c r="E15" s="209">
        <v>0</v>
      </c>
      <c r="F15" s="257" t="str">
        <f t="shared" si="0"/>
        <v/>
      </c>
    </row>
    <row r="16" spans="1:8" ht="14.1" customHeight="1">
      <c r="A16" s="247">
        <v>10</v>
      </c>
      <c r="B16" s="254" t="s">
        <v>489</v>
      </c>
      <c r="C16" s="255" t="s">
        <v>60</v>
      </c>
      <c r="D16" s="209">
        <v>0</v>
      </c>
      <c r="E16" s="209">
        <v>0</v>
      </c>
      <c r="F16" s="257" t="str">
        <f t="shared" si="0"/>
        <v/>
      </c>
    </row>
    <row r="17" spans="1:6" ht="14.1" customHeight="1">
      <c r="A17" s="247">
        <v>11</v>
      </c>
      <c r="B17" s="251" t="s">
        <v>132</v>
      </c>
      <c r="C17" s="252" t="s">
        <v>61</v>
      </c>
      <c r="D17" s="253">
        <f>SUM(D18:D22)</f>
        <v>0</v>
      </c>
      <c r="E17" s="253">
        <f>SUM(E18:E22)</f>
        <v>0</v>
      </c>
      <c r="F17" s="256" t="str">
        <f t="shared" si="0"/>
        <v/>
      </c>
    </row>
    <row r="18" spans="1:6" ht="14.1" customHeight="1">
      <c r="A18" s="247">
        <v>12</v>
      </c>
      <c r="B18" s="254" t="s">
        <v>490</v>
      </c>
      <c r="C18" s="255" t="s">
        <v>62</v>
      </c>
      <c r="D18" s="209">
        <v>0</v>
      </c>
      <c r="E18" s="209">
        <v>0</v>
      </c>
      <c r="F18" s="257" t="str">
        <f t="shared" si="0"/>
        <v/>
      </c>
    </row>
    <row r="19" spans="1:6" ht="14.1" customHeight="1">
      <c r="A19" s="247">
        <v>13</v>
      </c>
      <c r="B19" s="254" t="s">
        <v>491</v>
      </c>
      <c r="C19" s="255" t="s">
        <v>63</v>
      </c>
      <c r="D19" s="209">
        <v>0</v>
      </c>
      <c r="E19" s="209">
        <v>0</v>
      </c>
      <c r="F19" s="257" t="str">
        <f t="shared" si="0"/>
        <v/>
      </c>
    </row>
    <row r="20" spans="1:6" ht="14.1" customHeight="1">
      <c r="A20" s="247">
        <v>14</v>
      </c>
      <c r="B20" s="254" t="s">
        <v>492</v>
      </c>
      <c r="C20" s="255" t="s">
        <v>64</v>
      </c>
      <c r="D20" s="209">
        <v>0</v>
      </c>
      <c r="E20" s="209">
        <v>0</v>
      </c>
      <c r="F20" s="257" t="str">
        <f t="shared" si="0"/>
        <v/>
      </c>
    </row>
    <row r="21" spans="1:6" ht="14.1" customHeight="1">
      <c r="A21" s="247">
        <v>15</v>
      </c>
      <c r="B21" s="254" t="s">
        <v>493</v>
      </c>
      <c r="C21" s="255" t="s">
        <v>65</v>
      </c>
      <c r="D21" s="209">
        <v>0</v>
      </c>
      <c r="E21" s="209">
        <v>0</v>
      </c>
      <c r="F21" s="257" t="str">
        <f t="shared" si="0"/>
        <v/>
      </c>
    </row>
    <row r="22" spans="1:6" ht="14.1" customHeight="1">
      <c r="A22" s="247">
        <v>16</v>
      </c>
      <c r="B22" s="254" t="s">
        <v>494</v>
      </c>
      <c r="C22" s="255" t="s">
        <v>66</v>
      </c>
      <c r="D22" s="209">
        <v>0</v>
      </c>
      <c r="E22" s="209">
        <v>0</v>
      </c>
      <c r="F22" s="257" t="str">
        <f t="shared" si="0"/>
        <v/>
      </c>
    </row>
    <row r="23" spans="1:6" ht="14.1" customHeight="1">
      <c r="A23" s="247">
        <v>17</v>
      </c>
      <c r="B23" s="251" t="s">
        <v>145</v>
      </c>
      <c r="C23" s="252" t="s">
        <v>661</v>
      </c>
      <c r="D23" s="253">
        <f>SUM(D24:D29)</f>
        <v>9759070</v>
      </c>
      <c r="E23" s="253">
        <f>SUM(E24:E29)</f>
        <v>9766981</v>
      </c>
      <c r="F23" s="256">
        <f t="shared" si="0"/>
        <v>100.08106305211459</v>
      </c>
    </row>
    <row r="24" spans="1:6" ht="14.1" customHeight="1">
      <c r="A24" s="247">
        <v>18</v>
      </c>
      <c r="B24" s="254" t="s">
        <v>495</v>
      </c>
      <c r="C24" s="255" t="s">
        <v>496</v>
      </c>
      <c r="D24" s="209">
        <f>'9'!H32</f>
        <v>6164180</v>
      </c>
      <c r="E24" s="209">
        <v>6252845</v>
      </c>
      <c r="F24" s="257">
        <f t="shared" si="0"/>
        <v>101.43839083219504</v>
      </c>
    </row>
    <row r="25" spans="1:6" ht="14.1" customHeight="1">
      <c r="A25" s="247">
        <v>19</v>
      </c>
      <c r="B25" s="254" t="s">
        <v>497</v>
      </c>
      <c r="C25" s="255" t="s">
        <v>662</v>
      </c>
      <c r="D25" s="209">
        <f>'33'!H36</f>
        <v>327840</v>
      </c>
      <c r="E25" s="209">
        <v>324913</v>
      </c>
      <c r="F25" s="257">
        <f t="shared" si="0"/>
        <v>99.107186432406053</v>
      </c>
    </row>
    <row r="26" spans="1:6" ht="14.1" customHeight="1">
      <c r="A26" s="247">
        <v>20</v>
      </c>
      <c r="B26" s="254" t="s">
        <v>498</v>
      </c>
      <c r="C26" s="255" t="s">
        <v>499</v>
      </c>
      <c r="D26" s="209">
        <f>'11'!H33+'12'!H32+'13'!H32+'14'!H32+'34'!H32+'35'!H32+'36'!H32</f>
        <v>3096500</v>
      </c>
      <c r="E26" s="209">
        <v>3021209</v>
      </c>
      <c r="F26" s="257">
        <f t="shared" si="0"/>
        <v>97.568512837074124</v>
      </c>
    </row>
    <row r="27" spans="1:6" ht="14.1" customHeight="1">
      <c r="A27" s="247">
        <v>21</v>
      </c>
      <c r="B27" s="254" t="s">
        <v>500</v>
      </c>
      <c r="C27" s="255" t="s">
        <v>501</v>
      </c>
      <c r="D27" s="209">
        <v>0</v>
      </c>
      <c r="E27" s="209">
        <v>0</v>
      </c>
      <c r="F27" s="257" t="str">
        <f t="shared" si="0"/>
        <v/>
      </c>
    </row>
    <row r="28" spans="1:6" ht="14.1" customHeight="1">
      <c r="A28" s="247">
        <v>22</v>
      </c>
      <c r="B28" s="254" t="s">
        <v>502</v>
      </c>
      <c r="C28" s="255" t="s">
        <v>503</v>
      </c>
      <c r="D28" s="209">
        <v>0</v>
      </c>
      <c r="E28" s="209">
        <v>0</v>
      </c>
      <c r="F28" s="257" t="str">
        <f t="shared" si="0"/>
        <v/>
      </c>
    </row>
    <row r="29" spans="1:6" ht="14.1" customHeight="1">
      <c r="A29" s="247">
        <v>23</v>
      </c>
      <c r="B29" s="254" t="s">
        <v>504</v>
      </c>
      <c r="C29" s="255" t="s">
        <v>505</v>
      </c>
      <c r="D29" s="209">
        <f>'10'!H32</f>
        <v>170550</v>
      </c>
      <c r="E29" s="209">
        <v>168014</v>
      </c>
      <c r="F29" s="257">
        <f t="shared" si="0"/>
        <v>98.513046027557905</v>
      </c>
    </row>
    <row r="30" spans="1:6" ht="14.1" customHeight="1">
      <c r="A30" s="247">
        <v>24</v>
      </c>
      <c r="B30" s="251" t="s">
        <v>506</v>
      </c>
      <c r="C30" s="252" t="s">
        <v>507</v>
      </c>
      <c r="D30" s="253">
        <f>SUM(D31:D39)</f>
        <v>6758770</v>
      </c>
      <c r="E30" s="253">
        <f>SUM(E31:E39)</f>
        <v>6467797</v>
      </c>
      <c r="F30" s="256">
        <f t="shared" si="0"/>
        <v>95.694882352854137</v>
      </c>
    </row>
    <row r="31" spans="1:6" ht="14.1" customHeight="1">
      <c r="A31" s="247">
        <v>25</v>
      </c>
      <c r="B31" s="254" t="s">
        <v>508</v>
      </c>
      <c r="C31" s="255" t="s">
        <v>509</v>
      </c>
      <c r="D31" s="209">
        <v>0</v>
      </c>
      <c r="E31" s="209">
        <v>0</v>
      </c>
      <c r="F31" s="257" t="str">
        <f t="shared" si="0"/>
        <v/>
      </c>
    </row>
    <row r="32" spans="1:6" ht="14.1" customHeight="1">
      <c r="A32" s="247">
        <v>26</v>
      </c>
      <c r="B32" s="254" t="s">
        <v>510</v>
      </c>
      <c r="C32" s="255" t="s">
        <v>511</v>
      </c>
      <c r="D32" s="209">
        <f>'19'!H38</f>
        <v>3005860</v>
      </c>
      <c r="E32" s="209">
        <v>2812768</v>
      </c>
      <c r="F32" s="257">
        <f t="shared" si="0"/>
        <v>93.576147924387698</v>
      </c>
    </row>
    <row r="33" spans="1:6" ht="14.1" customHeight="1">
      <c r="A33" s="247">
        <v>27</v>
      </c>
      <c r="B33" s="254" t="s">
        <v>512</v>
      </c>
      <c r="C33" s="255" t="s">
        <v>513</v>
      </c>
      <c r="D33" s="209">
        <v>0</v>
      </c>
      <c r="E33" s="209">
        <v>0</v>
      </c>
      <c r="F33" s="257" t="str">
        <f t="shared" si="0"/>
        <v/>
      </c>
    </row>
    <row r="34" spans="1:6" ht="14.1" customHeight="1">
      <c r="A34" s="247">
        <v>28</v>
      </c>
      <c r="B34" s="254" t="s">
        <v>514</v>
      </c>
      <c r="C34" s="255" t="s">
        <v>515</v>
      </c>
      <c r="D34" s="209">
        <v>0</v>
      </c>
      <c r="E34" s="209">
        <v>0</v>
      </c>
      <c r="F34" s="257" t="str">
        <f t="shared" si="0"/>
        <v/>
      </c>
    </row>
    <row r="35" spans="1:6" ht="14.1" customHeight="1">
      <c r="A35" s="247">
        <v>29</v>
      </c>
      <c r="B35" s="254" t="s">
        <v>516</v>
      </c>
      <c r="C35" s="255" t="s">
        <v>67</v>
      </c>
      <c r="D35" s="209">
        <v>0</v>
      </c>
      <c r="E35" s="209">
        <v>0</v>
      </c>
      <c r="F35" s="257" t="str">
        <f t="shared" si="0"/>
        <v/>
      </c>
    </row>
    <row r="36" spans="1:6" ht="14.1" customHeight="1">
      <c r="A36" s="247">
        <v>30</v>
      </c>
      <c r="B36" s="254" t="s">
        <v>517</v>
      </c>
      <c r="C36" s="255" t="s">
        <v>518</v>
      </c>
      <c r="D36" s="209">
        <v>0</v>
      </c>
      <c r="E36" s="209">
        <v>0</v>
      </c>
      <c r="F36" s="257" t="str">
        <f t="shared" si="0"/>
        <v/>
      </c>
    </row>
    <row r="37" spans="1:6" ht="14.1" customHeight="1">
      <c r="A37" s="247">
        <v>31</v>
      </c>
      <c r="B37" s="254" t="s">
        <v>519</v>
      </c>
      <c r="C37" s="255" t="s">
        <v>520</v>
      </c>
      <c r="D37" s="209">
        <v>0</v>
      </c>
      <c r="E37" s="209">
        <v>0</v>
      </c>
      <c r="F37" s="257" t="str">
        <f t="shared" si="0"/>
        <v/>
      </c>
    </row>
    <row r="38" spans="1:6" ht="14.1" customHeight="1">
      <c r="A38" s="247">
        <v>32</v>
      </c>
      <c r="B38" s="254" t="s">
        <v>521</v>
      </c>
      <c r="C38" s="255" t="s">
        <v>522</v>
      </c>
      <c r="D38" s="209">
        <v>0</v>
      </c>
      <c r="E38" s="209">
        <v>0</v>
      </c>
      <c r="F38" s="257" t="str">
        <f t="shared" si="0"/>
        <v/>
      </c>
    </row>
    <row r="39" spans="1:6" ht="14.1" customHeight="1">
      <c r="A39" s="247">
        <v>33</v>
      </c>
      <c r="B39" s="254" t="s">
        <v>523</v>
      </c>
      <c r="C39" s="255" t="s">
        <v>524</v>
      </c>
      <c r="D39" s="209">
        <f>'15'!H36+'18'!H38+'32'!H32+'37'!H32</f>
        <v>3752910</v>
      </c>
      <c r="E39" s="209">
        <v>3655029</v>
      </c>
      <c r="F39" s="257">
        <f t="shared" si="0"/>
        <v>97.391863913603046</v>
      </c>
    </row>
    <row r="40" spans="1:6" ht="14.1" customHeight="1">
      <c r="A40" s="247">
        <v>34</v>
      </c>
      <c r="B40" s="251" t="s">
        <v>133</v>
      </c>
      <c r="C40" s="252" t="s">
        <v>525</v>
      </c>
      <c r="D40" s="253">
        <f>SUM(D41:D46)</f>
        <v>0</v>
      </c>
      <c r="E40" s="253">
        <f>SUM(E41:E46)</f>
        <v>0</v>
      </c>
      <c r="F40" s="256" t="str">
        <f t="shared" si="0"/>
        <v/>
      </c>
    </row>
    <row r="41" spans="1:6" ht="14.1" customHeight="1">
      <c r="A41" s="247">
        <v>35</v>
      </c>
      <c r="B41" s="254" t="s">
        <v>526</v>
      </c>
      <c r="C41" s="255" t="s">
        <v>527</v>
      </c>
      <c r="D41" s="209">
        <v>0</v>
      </c>
      <c r="E41" s="209">
        <v>0</v>
      </c>
      <c r="F41" s="257" t="str">
        <f t="shared" si="0"/>
        <v/>
      </c>
    </row>
    <row r="42" spans="1:6" ht="14.1" customHeight="1">
      <c r="A42" s="247">
        <v>36</v>
      </c>
      <c r="B42" s="254" t="s">
        <v>528</v>
      </c>
      <c r="C42" s="255" t="s">
        <v>529</v>
      </c>
      <c r="D42" s="209">
        <v>0</v>
      </c>
      <c r="E42" s="209">
        <v>0</v>
      </c>
      <c r="F42" s="257" t="str">
        <f t="shared" si="0"/>
        <v/>
      </c>
    </row>
    <row r="43" spans="1:6" ht="14.1" customHeight="1">
      <c r="A43" s="247">
        <v>37</v>
      </c>
      <c r="B43" s="254" t="s">
        <v>530</v>
      </c>
      <c r="C43" s="255" t="s">
        <v>531</v>
      </c>
      <c r="D43" s="209">
        <v>0</v>
      </c>
      <c r="E43" s="209">
        <v>0</v>
      </c>
      <c r="F43" s="257" t="str">
        <f t="shared" si="0"/>
        <v/>
      </c>
    </row>
    <row r="44" spans="1:6" ht="14.1" customHeight="1">
      <c r="A44" s="247">
        <v>38</v>
      </c>
      <c r="B44" s="254" t="s">
        <v>532</v>
      </c>
      <c r="C44" s="255" t="s">
        <v>68</v>
      </c>
      <c r="D44" s="209">
        <v>0</v>
      </c>
      <c r="E44" s="209">
        <v>0</v>
      </c>
      <c r="F44" s="257" t="str">
        <f t="shared" si="0"/>
        <v/>
      </c>
    </row>
    <row r="45" spans="1:6" ht="14.1" customHeight="1">
      <c r="A45" s="247">
        <v>39</v>
      </c>
      <c r="B45" s="254" t="s">
        <v>533</v>
      </c>
      <c r="C45" s="255" t="s">
        <v>56</v>
      </c>
      <c r="D45" s="209">
        <v>0</v>
      </c>
      <c r="E45" s="209">
        <v>0</v>
      </c>
      <c r="F45" s="257" t="str">
        <f t="shared" si="0"/>
        <v/>
      </c>
    </row>
    <row r="46" spans="1:6" ht="14.1" customHeight="1">
      <c r="A46" s="247">
        <v>40</v>
      </c>
      <c r="B46" s="254" t="s">
        <v>534</v>
      </c>
      <c r="C46" s="255" t="s">
        <v>535</v>
      </c>
      <c r="D46" s="209">
        <v>0</v>
      </c>
      <c r="E46" s="209">
        <v>0</v>
      </c>
      <c r="F46" s="257" t="str">
        <f t="shared" si="0"/>
        <v/>
      </c>
    </row>
    <row r="47" spans="1:6" ht="14.1" customHeight="1">
      <c r="A47" s="247">
        <v>41</v>
      </c>
      <c r="B47" s="251" t="s">
        <v>197</v>
      </c>
      <c r="C47" s="252" t="s">
        <v>536</v>
      </c>
      <c r="D47" s="253">
        <f>SUM(D48:D53)</f>
        <v>0</v>
      </c>
      <c r="E47" s="253">
        <f>SUM(E48:E53)</f>
        <v>0</v>
      </c>
      <c r="F47" s="256" t="str">
        <f t="shared" si="0"/>
        <v/>
      </c>
    </row>
    <row r="48" spans="1:6" ht="14.1" customHeight="1">
      <c r="A48" s="247">
        <v>42</v>
      </c>
      <c r="B48" s="254" t="s">
        <v>537</v>
      </c>
      <c r="C48" s="255" t="s">
        <v>538</v>
      </c>
      <c r="D48" s="209">
        <v>0</v>
      </c>
      <c r="E48" s="209">
        <v>0</v>
      </c>
      <c r="F48" s="257" t="str">
        <f t="shared" si="0"/>
        <v/>
      </c>
    </row>
    <row r="49" spans="1:6" ht="14.1" customHeight="1">
      <c r="A49" s="247">
        <v>43</v>
      </c>
      <c r="B49" s="254" t="s">
        <v>539</v>
      </c>
      <c r="C49" s="255" t="s">
        <v>540</v>
      </c>
      <c r="D49" s="209">
        <v>0</v>
      </c>
      <c r="E49" s="209">
        <v>0</v>
      </c>
      <c r="F49" s="257" t="str">
        <f t="shared" si="0"/>
        <v/>
      </c>
    </row>
    <row r="50" spans="1:6" ht="14.1" customHeight="1">
      <c r="A50" s="247">
        <v>44</v>
      </c>
      <c r="B50" s="254" t="s">
        <v>541</v>
      </c>
      <c r="C50" s="255" t="s">
        <v>69</v>
      </c>
      <c r="D50" s="209">
        <v>0</v>
      </c>
      <c r="E50" s="209">
        <v>0</v>
      </c>
      <c r="F50" s="257" t="str">
        <f t="shared" si="0"/>
        <v/>
      </c>
    </row>
    <row r="51" spans="1:6" ht="14.1" customHeight="1">
      <c r="A51" s="247">
        <v>45</v>
      </c>
      <c r="B51" s="254" t="s">
        <v>542</v>
      </c>
      <c r="C51" s="255" t="s">
        <v>543</v>
      </c>
      <c r="D51" s="209">
        <v>0</v>
      </c>
      <c r="E51" s="209">
        <v>0</v>
      </c>
      <c r="F51" s="257" t="str">
        <f t="shared" si="0"/>
        <v/>
      </c>
    </row>
    <row r="52" spans="1:6" ht="14.1" customHeight="1">
      <c r="A52" s="247">
        <v>46</v>
      </c>
      <c r="B52" s="254" t="s">
        <v>544</v>
      </c>
      <c r="C52" s="255" t="s">
        <v>545</v>
      </c>
      <c r="D52" s="209">
        <v>0</v>
      </c>
      <c r="E52" s="209">
        <v>0</v>
      </c>
      <c r="F52" s="257" t="str">
        <f t="shared" si="0"/>
        <v/>
      </c>
    </row>
    <row r="53" spans="1:6" ht="14.1" customHeight="1">
      <c r="A53" s="247">
        <v>47</v>
      </c>
      <c r="B53" s="254" t="s">
        <v>546</v>
      </c>
      <c r="C53" s="255" t="s">
        <v>547</v>
      </c>
      <c r="D53" s="209">
        <v>0</v>
      </c>
      <c r="E53" s="209">
        <v>0</v>
      </c>
      <c r="F53" s="257" t="str">
        <f t="shared" si="0"/>
        <v/>
      </c>
    </row>
    <row r="54" spans="1:6" ht="14.1" customHeight="1">
      <c r="A54" s="247">
        <v>48</v>
      </c>
      <c r="B54" s="251" t="s">
        <v>548</v>
      </c>
      <c r="C54" s="252" t="s">
        <v>549</v>
      </c>
      <c r="D54" s="253">
        <f>SUM(D55:D60)</f>
        <v>0</v>
      </c>
      <c r="E54" s="253">
        <f>SUM(E55:E60)</f>
        <v>0</v>
      </c>
      <c r="F54" s="256" t="str">
        <f t="shared" si="0"/>
        <v/>
      </c>
    </row>
    <row r="55" spans="1:6" ht="14.1" customHeight="1">
      <c r="A55" s="247">
        <v>49</v>
      </c>
      <c r="B55" s="254" t="s">
        <v>550</v>
      </c>
      <c r="C55" s="255" t="s">
        <v>551</v>
      </c>
      <c r="D55" s="209">
        <v>0</v>
      </c>
      <c r="E55" s="209">
        <v>0</v>
      </c>
      <c r="F55" s="257" t="str">
        <f t="shared" si="0"/>
        <v/>
      </c>
    </row>
    <row r="56" spans="1:6" ht="14.1" customHeight="1">
      <c r="A56" s="247">
        <v>50</v>
      </c>
      <c r="B56" s="254" t="s">
        <v>552</v>
      </c>
      <c r="C56" s="255" t="s">
        <v>70</v>
      </c>
      <c r="D56" s="209">
        <v>0</v>
      </c>
      <c r="E56" s="209">
        <v>0</v>
      </c>
      <c r="F56" s="257" t="str">
        <f t="shared" si="0"/>
        <v/>
      </c>
    </row>
    <row r="57" spans="1:6" ht="14.1" customHeight="1">
      <c r="A57" s="247">
        <v>51</v>
      </c>
      <c r="B57" s="254" t="s">
        <v>0</v>
      </c>
      <c r="C57" s="255" t="s">
        <v>1</v>
      </c>
      <c r="D57" s="209">
        <v>0</v>
      </c>
      <c r="E57" s="209">
        <v>0</v>
      </c>
      <c r="F57" s="257" t="str">
        <f t="shared" si="0"/>
        <v/>
      </c>
    </row>
    <row r="58" spans="1:6" ht="14.1" customHeight="1">
      <c r="A58" s="247">
        <v>52</v>
      </c>
      <c r="B58" s="254" t="s">
        <v>2</v>
      </c>
      <c r="C58" s="255" t="s">
        <v>3</v>
      </c>
      <c r="D58" s="209">
        <v>0</v>
      </c>
      <c r="E58" s="209">
        <v>0</v>
      </c>
      <c r="F58" s="257" t="str">
        <f t="shared" si="0"/>
        <v/>
      </c>
    </row>
    <row r="59" spans="1:6" ht="14.1" customHeight="1">
      <c r="A59" s="247">
        <v>53</v>
      </c>
      <c r="B59" s="254" t="s">
        <v>4</v>
      </c>
      <c r="C59" s="255" t="s">
        <v>5</v>
      </c>
      <c r="D59" s="209">
        <v>0</v>
      </c>
      <c r="E59" s="209">
        <v>0</v>
      </c>
      <c r="F59" s="257" t="str">
        <f t="shared" si="0"/>
        <v/>
      </c>
    </row>
    <row r="60" spans="1:6" ht="14.1" customHeight="1">
      <c r="A60" s="247">
        <v>54</v>
      </c>
      <c r="B60" s="254" t="s">
        <v>6</v>
      </c>
      <c r="C60" s="255" t="s">
        <v>7</v>
      </c>
      <c r="D60" s="209">
        <v>0</v>
      </c>
      <c r="E60" s="209">
        <v>0</v>
      </c>
      <c r="F60" s="257" t="str">
        <f t="shared" si="0"/>
        <v/>
      </c>
    </row>
    <row r="61" spans="1:6">
      <c r="A61" s="247">
        <v>55</v>
      </c>
      <c r="B61" s="251" t="s">
        <v>8</v>
      </c>
      <c r="C61" s="252" t="s">
        <v>9</v>
      </c>
      <c r="D61" s="253">
        <f>SUM(D62:D67)</f>
        <v>590000</v>
      </c>
      <c r="E61" s="253">
        <f>SUM(E62:E67)</f>
        <v>750100</v>
      </c>
      <c r="F61" s="256">
        <f t="shared" si="0"/>
        <v>127.13559322033899</v>
      </c>
    </row>
    <row r="62" spans="1:6">
      <c r="A62" s="247">
        <v>56</v>
      </c>
      <c r="B62" s="254" t="s">
        <v>10</v>
      </c>
      <c r="C62" s="255" t="s">
        <v>71</v>
      </c>
      <c r="D62" s="209">
        <v>290000</v>
      </c>
      <c r="E62" s="209">
        <v>315800</v>
      </c>
      <c r="F62" s="258">
        <f t="shared" si="0"/>
        <v>108.89655172413792</v>
      </c>
    </row>
    <row r="63" spans="1:6">
      <c r="A63" s="247">
        <v>57</v>
      </c>
      <c r="B63" s="254" t="s">
        <v>11</v>
      </c>
      <c r="C63" s="255" t="s">
        <v>12</v>
      </c>
      <c r="D63" s="209">
        <v>60000</v>
      </c>
      <c r="E63" s="209">
        <v>75000</v>
      </c>
      <c r="F63" s="258">
        <f t="shared" si="0"/>
        <v>125</v>
      </c>
    </row>
    <row r="64" spans="1:6">
      <c r="A64" s="247">
        <v>58</v>
      </c>
      <c r="B64" s="254" t="s">
        <v>13</v>
      </c>
      <c r="C64" s="255" t="s">
        <v>72</v>
      </c>
      <c r="D64" s="209">
        <f>'20'!H35</f>
        <v>40000</v>
      </c>
      <c r="E64" s="209">
        <v>63000</v>
      </c>
      <c r="F64" s="258">
        <f t="shared" si="0"/>
        <v>157.5</v>
      </c>
    </row>
    <row r="65" spans="1:6">
      <c r="A65" s="247">
        <v>59</v>
      </c>
      <c r="B65" s="254" t="s">
        <v>14</v>
      </c>
      <c r="C65" s="255" t="s">
        <v>57</v>
      </c>
      <c r="D65" s="209">
        <f>'20'!H36</f>
        <v>200000</v>
      </c>
      <c r="E65" s="209">
        <v>296300</v>
      </c>
      <c r="F65" s="258">
        <f t="shared" si="0"/>
        <v>148.15</v>
      </c>
    </row>
    <row r="66" spans="1:6">
      <c r="A66" s="247">
        <v>60</v>
      </c>
      <c r="B66" s="254" t="s">
        <v>15</v>
      </c>
      <c r="C66" s="255" t="s">
        <v>16</v>
      </c>
      <c r="D66" s="209">
        <v>0</v>
      </c>
      <c r="E66" s="209">
        <v>0</v>
      </c>
      <c r="F66" s="258" t="str">
        <f t="shared" si="0"/>
        <v/>
      </c>
    </row>
    <row r="67" spans="1:6">
      <c r="A67" s="247">
        <v>61</v>
      </c>
      <c r="B67" s="254" t="s">
        <v>17</v>
      </c>
      <c r="C67" s="255" t="s">
        <v>18</v>
      </c>
      <c r="D67" s="209">
        <v>0</v>
      </c>
      <c r="E67" s="209">
        <v>0</v>
      </c>
      <c r="F67" s="258" t="str">
        <f t="shared" si="0"/>
        <v/>
      </c>
    </row>
    <row r="68" spans="1:6">
      <c r="A68" s="247">
        <v>62</v>
      </c>
      <c r="B68" s="251" t="s">
        <v>19</v>
      </c>
      <c r="C68" s="252" t="s">
        <v>20</v>
      </c>
      <c r="D68" s="253">
        <f>SUM(D69:D76)</f>
        <v>12704550</v>
      </c>
      <c r="E68" s="253">
        <f>SUM(E69:E76)</f>
        <v>12431599</v>
      </c>
      <c r="F68" s="256">
        <f t="shared" si="0"/>
        <v>97.851549248104035</v>
      </c>
    </row>
    <row r="69" spans="1:6">
      <c r="A69" s="247">
        <v>63</v>
      </c>
      <c r="B69" s="254" t="s">
        <v>21</v>
      </c>
      <c r="C69" s="255" t="s">
        <v>22</v>
      </c>
      <c r="D69" s="209">
        <f>'24'!H32+'25'!H32+'26'!H32+'27'!H32+'28'!H32+'29'!H32+'30'!H32+10000</f>
        <v>7769160</v>
      </c>
      <c r="E69" s="209">
        <v>7598896</v>
      </c>
      <c r="F69" s="258">
        <f t="shared" si="0"/>
        <v>97.808463205803463</v>
      </c>
    </row>
    <row r="70" spans="1:6">
      <c r="A70" s="247">
        <v>64</v>
      </c>
      <c r="B70" s="254" t="s">
        <v>23</v>
      </c>
      <c r="C70" s="255" t="s">
        <v>24</v>
      </c>
      <c r="D70" s="209">
        <f>'21'!H32+'22'!H32+'23'!H33+5000</f>
        <v>3828000</v>
      </c>
      <c r="E70" s="209">
        <v>3730221</v>
      </c>
      <c r="F70" s="258">
        <f t="shared" si="0"/>
        <v>97.445689655172416</v>
      </c>
    </row>
    <row r="71" spans="1:6">
      <c r="A71" s="247">
        <v>65</v>
      </c>
      <c r="B71" s="254" t="s">
        <v>25</v>
      </c>
      <c r="C71" s="255" t="s">
        <v>26</v>
      </c>
      <c r="D71" s="209">
        <v>0</v>
      </c>
      <c r="E71" s="209">
        <v>0</v>
      </c>
      <c r="F71" s="258" t="str">
        <f t="shared" si="0"/>
        <v/>
      </c>
    </row>
    <row r="72" spans="1:6">
      <c r="A72" s="247">
        <v>66</v>
      </c>
      <c r="B72" s="254" t="s">
        <v>27</v>
      </c>
      <c r="C72" s="255" t="s">
        <v>28</v>
      </c>
      <c r="D72" s="209">
        <f>'20'!H30+'20'!H33</f>
        <v>277000</v>
      </c>
      <c r="E72" s="209">
        <v>277250</v>
      </c>
      <c r="F72" s="258">
        <f t="shared" si="0"/>
        <v>100.09025270758123</v>
      </c>
    </row>
    <row r="73" spans="1:6">
      <c r="A73" s="247">
        <v>67</v>
      </c>
      <c r="B73" s="254" t="s">
        <v>29</v>
      </c>
      <c r="C73" s="255" t="s">
        <v>73</v>
      </c>
      <c r="D73" s="209">
        <v>0</v>
      </c>
      <c r="E73" s="209">
        <v>0</v>
      </c>
      <c r="F73" s="258" t="str">
        <f t="shared" si="0"/>
        <v/>
      </c>
    </row>
    <row r="74" spans="1:6">
      <c r="A74" s="247">
        <v>68</v>
      </c>
      <c r="B74" s="254" t="s">
        <v>30</v>
      </c>
      <c r="C74" s="255" t="s">
        <v>31</v>
      </c>
      <c r="D74" s="209">
        <v>0</v>
      </c>
      <c r="E74" s="209">
        <v>0</v>
      </c>
      <c r="F74" s="258" t="str">
        <f t="shared" ref="F74:F86" si="1">IF(D74=0,"",E74/D74*100)</f>
        <v/>
      </c>
    </row>
    <row r="75" spans="1:6">
      <c r="A75" s="247">
        <v>69</v>
      </c>
      <c r="B75" s="254" t="s">
        <v>32</v>
      </c>
      <c r="C75" s="255" t="s">
        <v>33</v>
      </c>
      <c r="D75" s="209">
        <v>0</v>
      </c>
      <c r="E75" s="209">
        <v>0</v>
      </c>
      <c r="F75" s="258" t="str">
        <f t="shared" si="1"/>
        <v/>
      </c>
    </row>
    <row r="76" spans="1:6">
      <c r="A76" s="247">
        <v>70</v>
      </c>
      <c r="B76" s="254" t="s">
        <v>34</v>
      </c>
      <c r="C76" s="255" t="s">
        <v>35</v>
      </c>
      <c r="D76" s="209">
        <f>'20'!H52-'20'!H30-'20'!H31-'20'!H33-'20'!H34-'20'!H35-'20'!H36</f>
        <v>830390</v>
      </c>
      <c r="E76" s="209">
        <v>825232</v>
      </c>
      <c r="F76" s="258">
        <f t="shared" si="1"/>
        <v>99.378846084369997</v>
      </c>
    </row>
    <row r="77" spans="1:6">
      <c r="A77" s="247">
        <v>71</v>
      </c>
      <c r="B77" s="251" t="s">
        <v>36</v>
      </c>
      <c r="C77" s="250" t="s">
        <v>37</v>
      </c>
      <c r="D77" s="253">
        <f>SUM(D78:D86)</f>
        <v>5791090</v>
      </c>
      <c r="E77" s="253">
        <f>SUM(E78:E86)</f>
        <v>5840309</v>
      </c>
      <c r="F77" s="256">
        <f t="shared" si="1"/>
        <v>100.84990908447287</v>
      </c>
    </row>
    <row r="78" spans="1:6">
      <c r="A78" s="247">
        <v>72</v>
      </c>
      <c r="B78" s="254" t="s">
        <v>38</v>
      </c>
      <c r="C78" s="255" t="s">
        <v>39</v>
      </c>
      <c r="D78" s="209">
        <v>0</v>
      </c>
      <c r="E78" s="209">
        <v>0</v>
      </c>
      <c r="F78" s="258" t="str">
        <f t="shared" si="1"/>
        <v/>
      </c>
    </row>
    <row r="79" spans="1:6">
      <c r="A79" s="247">
        <v>73</v>
      </c>
      <c r="B79" s="254" t="s">
        <v>40</v>
      </c>
      <c r="C79" s="255" t="s">
        <v>41</v>
      </c>
      <c r="D79" s="209">
        <v>0</v>
      </c>
      <c r="E79" s="209">
        <v>0</v>
      </c>
      <c r="F79" s="258" t="str">
        <f t="shared" si="1"/>
        <v/>
      </c>
    </row>
    <row r="80" spans="1:6">
      <c r="A80" s="247">
        <v>74</v>
      </c>
      <c r="B80" s="254" t="s">
        <v>42</v>
      </c>
      <c r="C80" s="255" t="s">
        <v>43</v>
      </c>
      <c r="D80" s="209">
        <v>0</v>
      </c>
      <c r="E80" s="209">
        <v>0</v>
      </c>
      <c r="F80" s="258" t="str">
        <f t="shared" si="1"/>
        <v/>
      </c>
    </row>
    <row r="81" spans="1:6">
      <c r="A81" s="247">
        <v>75</v>
      </c>
      <c r="B81" s="254" t="s">
        <v>44</v>
      </c>
      <c r="C81" s="255" t="s">
        <v>74</v>
      </c>
      <c r="D81" s="209">
        <v>0</v>
      </c>
      <c r="E81" s="209">
        <v>0</v>
      </c>
      <c r="F81" s="258" t="str">
        <f t="shared" si="1"/>
        <v/>
      </c>
    </row>
    <row r="82" spans="1:6">
      <c r="A82" s="247">
        <v>76</v>
      </c>
      <c r="B82" s="254" t="s">
        <v>45</v>
      </c>
      <c r="C82" s="255" t="s">
        <v>75</v>
      </c>
      <c r="D82" s="209">
        <v>0</v>
      </c>
      <c r="E82" s="209">
        <v>0</v>
      </c>
      <c r="F82" s="258" t="str">
        <f t="shared" si="1"/>
        <v/>
      </c>
    </row>
    <row r="83" spans="1:6">
      <c r="A83" s="247">
        <v>77</v>
      </c>
      <c r="B83" s="254" t="s">
        <v>46</v>
      </c>
      <c r="C83" s="255" t="s">
        <v>47</v>
      </c>
      <c r="D83" s="209">
        <v>0</v>
      </c>
      <c r="E83" s="209">
        <v>0</v>
      </c>
      <c r="F83" s="258" t="str">
        <f t="shared" si="1"/>
        <v/>
      </c>
    </row>
    <row r="84" spans="1:6">
      <c r="A84" s="247">
        <v>78</v>
      </c>
      <c r="B84" s="254" t="s">
        <v>48</v>
      </c>
      <c r="C84" s="255" t="s">
        <v>49</v>
      </c>
      <c r="D84" s="209">
        <v>0</v>
      </c>
      <c r="E84" s="209">
        <v>0</v>
      </c>
      <c r="F84" s="258" t="str">
        <f t="shared" si="1"/>
        <v/>
      </c>
    </row>
    <row r="85" spans="1:6">
      <c r="A85" s="247">
        <v>79</v>
      </c>
      <c r="B85" s="254" t="s">
        <v>50</v>
      </c>
      <c r="C85" s="255" t="s">
        <v>51</v>
      </c>
      <c r="D85" s="209">
        <v>0</v>
      </c>
      <c r="E85" s="209">
        <v>0</v>
      </c>
      <c r="F85" s="258" t="str">
        <f t="shared" si="1"/>
        <v/>
      </c>
    </row>
    <row r="86" spans="1:6">
      <c r="A86" s="247">
        <v>80</v>
      </c>
      <c r="B86" s="254" t="s">
        <v>52</v>
      </c>
      <c r="C86" s="255" t="s">
        <v>53</v>
      </c>
      <c r="D86" s="209">
        <f>'17'!H36+'31'!H35</f>
        <v>5791090</v>
      </c>
      <c r="E86" s="209">
        <v>5840309</v>
      </c>
      <c r="F86" s="258">
        <f t="shared" si="1"/>
        <v>100.84990908447287</v>
      </c>
    </row>
    <row r="87" spans="1:6">
      <c r="A87" s="86"/>
      <c r="B87" s="86"/>
      <c r="C87" s="86"/>
      <c r="D87" s="86"/>
      <c r="E87" s="86"/>
      <c r="F87" s="86"/>
    </row>
    <row r="88" spans="1:6">
      <c r="A88" s="86"/>
      <c r="B88" s="86"/>
      <c r="C88" s="86"/>
      <c r="D88" s="86"/>
      <c r="E88" s="86"/>
      <c r="F88" s="86"/>
    </row>
    <row r="89" spans="1:6">
      <c r="A89" s="86"/>
      <c r="B89" s="86"/>
      <c r="C89" s="86"/>
      <c r="D89" s="86"/>
      <c r="E89" s="86"/>
      <c r="F89" s="86"/>
    </row>
    <row r="90" spans="1:6">
      <c r="A90" s="86"/>
      <c r="B90" s="86"/>
      <c r="C90" s="86"/>
      <c r="D90" s="86"/>
      <c r="E90" s="86"/>
      <c r="F90" s="86"/>
    </row>
    <row r="91" spans="1:6">
      <c r="A91" s="86"/>
      <c r="B91" s="86"/>
      <c r="C91" s="86"/>
      <c r="D91" s="86"/>
      <c r="E91" s="86"/>
      <c r="F91" s="86"/>
    </row>
    <row r="92" spans="1:6">
      <c r="A92" s="86"/>
      <c r="B92" s="86"/>
      <c r="C92" s="86"/>
      <c r="D92" s="86"/>
      <c r="E92" s="86"/>
      <c r="F92" s="86"/>
    </row>
    <row r="93" spans="1:6">
      <c r="A93" s="86"/>
      <c r="B93" s="86"/>
      <c r="C93" s="86"/>
      <c r="D93" s="86"/>
      <c r="E93" s="86"/>
      <c r="F93" s="86"/>
    </row>
    <row r="94" spans="1:6">
      <c r="A94" s="86"/>
      <c r="B94" s="86"/>
      <c r="C94" s="86"/>
      <c r="D94" s="86"/>
      <c r="E94" s="86"/>
      <c r="F94" s="86"/>
    </row>
    <row r="95" spans="1:6">
      <c r="A95" s="86"/>
      <c r="B95" s="86"/>
      <c r="C95" s="86"/>
      <c r="D95" s="86"/>
      <c r="E95" s="86"/>
      <c r="F95" s="86"/>
    </row>
    <row r="96" spans="1:6">
      <c r="A96" s="86"/>
      <c r="B96" s="86"/>
      <c r="C96" s="86"/>
      <c r="D96" s="86"/>
      <c r="E96" s="86"/>
      <c r="F96" s="86"/>
    </row>
    <row r="97" spans="1:6">
      <c r="A97" s="86"/>
      <c r="B97" s="86"/>
      <c r="C97" s="86"/>
      <c r="D97" s="86"/>
      <c r="E97" s="86"/>
      <c r="F97" s="86"/>
    </row>
    <row r="98" spans="1:6">
      <c r="A98" s="86"/>
      <c r="B98" s="86"/>
      <c r="C98" s="86"/>
      <c r="D98" s="86"/>
      <c r="E98" s="86"/>
      <c r="F98" s="86"/>
    </row>
    <row r="99" spans="1:6">
      <c r="A99" s="86"/>
      <c r="B99" s="86"/>
      <c r="C99" s="86"/>
      <c r="D99" s="86"/>
      <c r="E99" s="86"/>
      <c r="F99" s="86"/>
    </row>
    <row r="100" spans="1:6">
      <c r="A100" s="86"/>
      <c r="B100" s="86"/>
      <c r="C100" s="86"/>
      <c r="D100" s="86"/>
      <c r="E100" s="86"/>
      <c r="F100" s="86"/>
    </row>
    <row r="101" spans="1:6">
      <c r="A101" s="86"/>
      <c r="B101" s="86"/>
      <c r="C101" s="86"/>
      <c r="D101" s="86"/>
      <c r="E101" s="86"/>
      <c r="F101" s="86"/>
    </row>
    <row r="102" spans="1:6">
      <c r="A102" s="86"/>
      <c r="B102" s="86"/>
      <c r="C102" s="86"/>
      <c r="D102" s="86"/>
      <c r="E102" s="86"/>
      <c r="F102" s="86"/>
    </row>
    <row r="103" spans="1:6">
      <c r="A103" s="86"/>
      <c r="B103" s="86"/>
      <c r="C103" s="86"/>
      <c r="D103" s="86"/>
      <c r="E103" s="86"/>
      <c r="F103" s="86"/>
    </row>
    <row r="104" spans="1:6">
      <c r="A104" s="86"/>
      <c r="B104" s="86"/>
      <c r="C104" s="86"/>
      <c r="D104" s="86"/>
      <c r="E104" s="86"/>
      <c r="F104" s="86"/>
    </row>
    <row r="105" spans="1:6">
      <c r="A105" s="86"/>
      <c r="B105" s="86"/>
      <c r="C105" s="86"/>
      <c r="D105" s="86"/>
      <c r="E105" s="86"/>
      <c r="F105" s="86"/>
    </row>
    <row r="106" spans="1:6">
      <c r="A106" s="86"/>
      <c r="B106" s="86"/>
      <c r="C106" s="86"/>
      <c r="D106" s="86"/>
      <c r="E106" s="86"/>
      <c r="F106" s="86"/>
    </row>
    <row r="107" spans="1:6">
      <c r="A107" s="86"/>
      <c r="B107" s="86"/>
      <c r="C107" s="86"/>
      <c r="D107" s="86"/>
      <c r="E107" s="86"/>
      <c r="F107" s="86"/>
    </row>
    <row r="108" spans="1:6">
      <c r="A108" s="86"/>
      <c r="B108" s="86"/>
      <c r="C108" s="86"/>
      <c r="D108" s="86"/>
      <c r="E108" s="86"/>
      <c r="F108" s="86"/>
    </row>
    <row r="109" spans="1:6">
      <c r="A109" s="86"/>
      <c r="B109" s="86"/>
      <c r="C109" s="86"/>
      <c r="D109" s="86"/>
      <c r="E109" s="86"/>
      <c r="F109" s="86"/>
    </row>
    <row r="110" spans="1:6">
      <c r="A110" s="86"/>
      <c r="B110" s="86"/>
      <c r="C110" s="86"/>
      <c r="D110" s="86"/>
      <c r="E110" s="86"/>
      <c r="F110" s="86"/>
    </row>
    <row r="111" spans="1:6">
      <c r="A111" s="86"/>
      <c r="B111" s="86"/>
      <c r="C111" s="86"/>
      <c r="D111" s="86"/>
      <c r="E111" s="86"/>
      <c r="F111" s="86"/>
    </row>
    <row r="112" spans="1:6">
      <c r="A112" s="86"/>
      <c r="B112" s="86"/>
      <c r="C112" s="86"/>
      <c r="D112" s="86"/>
      <c r="E112" s="86"/>
      <c r="F112" s="86"/>
    </row>
    <row r="113" spans="1:6">
      <c r="A113" s="86"/>
      <c r="B113" s="86"/>
      <c r="C113" s="86"/>
      <c r="D113" s="86"/>
      <c r="E113" s="86"/>
      <c r="F113" s="86"/>
    </row>
    <row r="114" spans="1:6">
      <c r="A114" s="86"/>
      <c r="B114" s="86"/>
      <c r="C114" s="86"/>
      <c r="D114" s="86"/>
      <c r="E114" s="86"/>
      <c r="F114" s="86"/>
    </row>
    <row r="115" spans="1:6">
      <c r="A115" s="86"/>
      <c r="B115" s="86"/>
      <c r="C115" s="86"/>
      <c r="D115" s="86"/>
      <c r="E115" s="86"/>
      <c r="F115" s="86"/>
    </row>
    <row r="116" spans="1:6">
      <c r="A116" s="86"/>
      <c r="B116" s="86"/>
      <c r="C116" s="86"/>
      <c r="D116" s="86"/>
      <c r="E116" s="86"/>
      <c r="F116" s="86"/>
    </row>
    <row r="117" spans="1:6">
      <c r="A117" s="86"/>
      <c r="B117" s="86"/>
      <c r="C117" s="86"/>
      <c r="D117" s="86"/>
      <c r="E117" s="86"/>
      <c r="F117" s="86"/>
    </row>
    <row r="118" spans="1:6">
      <c r="A118" s="86"/>
      <c r="B118" s="86"/>
      <c r="C118" s="86"/>
      <c r="D118" s="86"/>
      <c r="E118" s="86"/>
      <c r="F118" s="86"/>
    </row>
    <row r="119" spans="1:6">
      <c r="A119" s="86"/>
      <c r="B119" s="86"/>
      <c r="C119" s="86"/>
      <c r="D119" s="86"/>
      <c r="E119" s="86"/>
      <c r="F119" s="86"/>
    </row>
  </sheetData>
  <mergeCells count="1">
    <mergeCell ref="A2:F2"/>
  </mergeCells>
  <phoneticPr fontId="0" type="noConversion"/>
  <pageMargins left="0.35433070866141736" right="0.27559055118110237" top="0.51181102362204722" bottom="0.74803149606299213" header="0.51181102362204722" footer="0.51181102362204722"/>
  <pageSetup paperSize="9" scale="88" firstPageNumber="46" orientation="portrait" useFirstPageNumber="1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List6"/>
  <dimension ref="A2:J44"/>
  <sheetViews>
    <sheetView zoomScaleNormal="100" workbookViewId="0">
      <selection activeCell="K19" sqref="K19"/>
    </sheetView>
  </sheetViews>
  <sheetFormatPr defaultRowHeight="12.75"/>
  <cols>
    <col min="1" max="1" width="15.7109375" style="47" customWidth="1"/>
    <col min="2" max="2" width="82.28515625" customWidth="1"/>
    <col min="3" max="6" width="18.7109375" customWidth="1"/>
  </cols>
  <sheetData>
    <row r="2" spans="1:6" ht="15.75">
      <c r="A2" s="1213" t="s">
        <v>755</v>
      </c>
      <c r="B2" s="1243"/>
      <c r="C2" s="1243"/>
      <c r="D2" s="1243"/>
      <c r="E2" s="1243"/>
      <c r="F2" s="1243"/>
    </row>
    <row r="4" spans="1:6" s="59" customFormat="1">
      <c r="A4" s="1249" t="s">
        <v>426</v>
      </c>
      <c r="B4" s="1249" t="s">
        <v>444</v>
      </c>
      <c r="C4" s="1249" t="s">
        <v>782</v>
      </c>
      <c r="D4" s="1246" t="s">
        <v>451</v>
      </c>
      <c r="E4" s="1247"/>
      <c r="F4" s="1248"/>
    </row>
    <row r="5" spans="1:6" s="59" customFormat="1" ht="39" customHeight="1">
      <c r="A5" s="1250"/>
      <c r="B5" s="1250"/>
      <c r="C5" s="1250"/>
      <c r="D5" s="227" t="s">
        <v>450</v>
      </c>
      <c r="E5" s="227" t="s">
        <v>586</v>
      </c>
      <c r="F5" s="227" t="s">
        <v>587</v>
      </c>
    </row>
    <row r="6" spans="1:6" s="59" customFormat="1">
      <c r="A6" s="227">
        <v>1</v>
      </c>
      <c r="B6" s="228">
        <v>2</v>
      </c>
      <c r="C6" s="227" t="s">
        <v>452</v>
      </c>
      <c r="D6" s="227">
        <v>4</v>
      </c>
      <c r="E6" s="227">
        <v>5</v>
      </c>
      <c r="F6" s="227">
        <v>6</v>
      </c>
    </row>
    <row r="7" spans="1:6" ht="15.95" customHeight="1">
      <c r="A7" s="221">
        <v>10010001</v>
      </c>
      <c r="B7" s="29" t="s">
        <v>235</v>
      </c>
      <c r="C7" s="219">
        <f>D7+E7+F7</f>
        <v>8866</v>
      </c>
      <c r="D7" s="219">
        <f>'1'!I27-E7-F7</f>
        <v>8866</v>
      </c>
      <c r="E7" s="219">
        <v>0</v>
      </c>
      <c r="F7" s="219">
        <v>0</v>
      </c>
    </row>
    <row r="8" spans="1:6" ht="15.95" customHeight="1">
      <c r="A8" s="221">
        <v>11010001</v>
      </c>
      <c r="B8" s="29" t="s">
        <v>236</v>
      </c>
      <c r="C8" s="219">
        <f t="shared" ref="C8:C42" si="0">D8+E8+F8</f>
        <v>137967</v>
      </c>
      <c r="D8" s="219">
        <f>'3'!I49-E8-F8</f>
        <v>60441</v>
      </c>
      <c r="E8" s="219">
        <v>0</v>
      </c>
      <c r="F8" s="219">
        <v>77526</v>
      </c>
    </row>
    <row r="9" spans="1:6" ht="15.95" customHeight="1">
      <c r="A9" s="221">
        <v>11010002</v>
      </c>
      <c r="B9" s="29" t="s">
        <v>237</v>
      </c>
      <c r="C9" s="219">
        <f t="shared" si="0"/>
        <v>999</v>
      </c>
      <c r="D9" s="219">
        <f>'4'!I30-E9-F9</f>
        <v>999</v>
      </c>
      <c r="E9" s="219">
        <v>0</v>
      </c>
      <c r="F9" s="219">
        <v>0</v>
      </c>
    </row>
    <row r="10" spans="1:6" ht="15.95" customHeight="1">
      <c r="A10" s="221">
        <v>11010003</v>
      </c>
      <c r="B10" s="29" t="s">
        <v>238</v>
      </c>
      <c r="C10" s="219">
        <f t="shared" si="0"/>
        <v>0</v>
      </c>
      <c r="D10" s="219">
        <f>'5'!I27-E10-F10</f>
        <v>0</v>
      </c>
      <c r="E10" s="219">
        <v>0</v>
      </c>
      <c r="F10" s="219">
        <v>0</v>
      </c>
    </row>
    <row r="11" spans="1:6" ht="15.95" customHeight="1">
      <c r="A11" s="221">
        <v>11010004</v>
      </c>
      <c r="B11" s="29" t="s">
        <v>239</v>
      </c>
      <c r="C11" s="219">
        <f t="shared" si="0"/>
        <v>1450</v>
      </c>
      <c r="D11" s="219">
        <f>'6'!I27-E11-F11</f>
        <v>1450</v>
      </c>
      <c r="E11" s="219">
        <v>0</v>
      </c>
      <c r="F11" s="219">
        <v>0</v>
      </c>
    </row>
    <row r="12" spans="1:6" ht="15.95" customHeight="1">
      <c r="A12" s="221">
        <v>11010005</v>
      </c>
      <c r="B12" s="336" t="s">
        <v>655</v>
      </c>
      <c r="C12" s="219">
        <f t="shared" si="0"/>
        <v>4838</v>
      </c>
      <c r="D12" s="219">
        <f>'7'!I27-E12-F12</f>
        <v>4838</v>
      </c>
      <c r="E12" s="219">
        <v>0</v>
      </c>
      <c r="F12" s="219">
        <v>0</v>
      </c>
    </row>
    <row r="13" spans="1:6" ht="15.95" customHeight="1">
      <c r="A13" s="221">
        <v>12010001</v>
      </c>
      <c r="B13" s="29" t="s">
        <v>240</v>
      </c>
      <c r="C13" s="219">
        <f t="shared" si="0"/>
        <v>12453</v>
      </c>
      <c r="D13" s="219">
        <f>'8'!I27-E13-F13</f>
        <v>12453</v>
      </c>
      <c r="E13" s="219">
        <v>0</v>
      </c>
      <c r="F13" s="219">
        <v>0</v>
      </c>
    </row>
    <row r="14" spans="1:6" ht="15.95" customHeight="1">
      <c r="A14" s="221">
        <v>13010001</v>
      </c>
      <c r="B14" s="29" t="s">
        <v>425</v>
      </c>
      <c r="C14" s="219">
        <f t="shared" si="0"/>
        <v>79874</v>
      </c>
      <c r="D14" s="219">
        <f>'9'!I27-E14-F14</f>
        <v>79874</v>
      </c>
      <c r="E14" s="219">
        <v>0</v>
      </c>
      <c r="F14" s="219">
        <v>0</v>
      </c>
    </row>
    <row r="15" spans="1:6" ht="15.95" customHeight="1">
      <c r="A15" s="221">
        <v>14010001</v>
      </c>
      <c r="B15" s="29" t="s">
        <v>242</v>
      </c>
      <c r="C15" s="219">
        <f t="shared" si="0"/>
        <v>984</v>
      </c>
      <c r="D15" s="219">
        <f>'10'!I27-E15-F15</f>
        <v>984</v>
      </c>
      <c r="E15" s="219">
        <v>0</v>
      </c>
      <c r="F15" s="219">
        <v>0</v>
      </c>
    </row>
    <row r="16" spans="1:6" ht="15.95" customHeight="1">
      <c r="A16" s="221">
        <v>14020003</v>
      </c>
      <c r="B16" s="29" t="s">
        <v>243</v>
      </c>
      <c r="C16" s="219">
        <f t="shared" si="0"/>
        <v>7376</v>
      </c>
      <c r="D16" s="219">
        <f>'11'!I28-E16-F16</f>
        <v>7376</v>
      </c>
      <c r="E16" s="219">
        <v>0</v>
      </c>
      <c r="F16" s="219">
        <v>0</v>
      </c>
    </row>
    <row r="17" spans="1:10" ht="15.95" customHeight="1">
      <c r="A17" s="221">
        <v>14050001</v>
      </c>
      <c r="B17" s="29" t="s">
        <v>244</v>
      </c>
      <c r="C17" s="219">
        <f t="shared" si="0"/>
        <v>0</v>
      </c>
      <c r="D17" s="219">
        <f>'12'!I27-E17-F17</f>
        <v>0</v>
      </c>
      <c r="E17" s="219">
        <v>0</v>
      </c>
      <c r="F17" s="219">
        <v>0</v>
      </c>
    </row>
    <row r="18" spans="1:10" ht="15.95" customHeight="1">
      <c r="A18" s="221">
        <v>14050002</v>
      </c>
      <c r="B18" s="29" t="s">
        <v>245</v>
      </c>
      <c r="C18" s="219">
        <f t="shared" si="0"/>
        <v>885</v>
      </c>
      <c r="D18" s="219">
        <f>'13'!I27-E18-F18</f>
        <v>885</v>
      </c>
      <c r="E18" s="219">
        <v>0</v>
      </c>
      <c r="F18" s="219">
        <v>0</v>
      </c>
    </row>
    <row r="19" spans="1:10" ht="15.95" customHeight="1">
      <c r="A19" s="221">
        <v>14060001</v>
      </c>
      <c r="B19" s="29" t="s">
        <v>246</v>
      </c>
      <c r="C19" s="219">
        <f t="shared" si="0"/>
        <v>753</v>
      </c>
      <c r="D19" s="219">
        <f>'14'!I27-E19-F19</f>
        <v>753</v>
      </c>
      <c r="E19" s="219">
        <v>0</v>
      </c>
      <c r="F19" s="219">
        <v>0</v>
      </c>
    </row>
    <row r="20" spans="1:10" ht="15.95" customHeight="1">
      <c r="A20" s="221">
        <v>15010001</v>
      </c>
      <c r="B20" s="29" t="s">
        <v>247</v>
      </c>
      <c r="C20" s="219">
        <f t="shared" si="0"/>
        <v>409</v>
      </c>
      <c r="D20" s="219">
        <f>'15'!I31-E20-F20</f>
        <v>409</v>
      </c>
      <c r="E20" s="219">
        <v>0</v>
      </c>
      <c r="F20" s="219">
        <v>0</v>
      </c>
    </row>
    <row r="21" spans="1:10" ht="15.95" customHeight="1">
      <c r="A21" s="221">
        <v>16010001</v>
      </c>
      <c r="B21" s="29" t="s">
        <v>248</v>
      </c>
      <c r="C21" s="219">
        <f t="shared" si="0"/>
        <v>2375</v>
      </c>
      <c r="D21" s="219">
        <f>'16'!I40-E21-F21</f>
        <v>2375</v>
      </c>
      <c r="E21" s="219">
        <v>0</v>
      </c>
      <c r="F21" s="219">
        <v>0</v>
      </c>
    </row>
    <row r="22" spans="1:10" ht="15.95" customHeight="1">
      <c r="A22" s="221">
        <v>17010001</v>
      </c>
      <c r="B22" s="29" t="s">
        <v>249</v>
      </c>
      <c r="C22" s="219">
        <f t="shared" si="0"/>
        <v>1496</v>
      </c>
      <c r="D22" s="219">
        <f>'17'!I31-E22-F22</f>
        <v>1496</v>
      </c>
      <c r="E22" s="219">
        <v>0</v>
      </c>
      <c r="F22" s="219">
        <v>0</v>
      </c>
    </row>
    <row r="23" spans="1:10" ht="15.95" customHeight="1">
      <c r="A23" s="221">
        <v>18010001</v>
      </c>
      <c r="B23" s="29" t="s">
        <v>250</v>
      </c>
      <c r="C23" s="219">
        <f t="shared" si="0"/>
        <v>1105089</v>
      </c>
      <c r="D23" s="219">
        <f>'18'!I32-E23-F23</f>
        <v>1993</v>
      </c>
      <c r="E23" s="219">
        <v>953096</v>
      </c>
      <c r="F23" s="219">
        <v>150000</v>
      </c>
      <c r="J23" s="90"/>
    </row>
    <row r="24" spans="1:10" ht="15.95" customHeight="1">
      <c r="A24" s="221">
        <v>19010001</v>
      </c>
      <c r="B24" s="29" t="s">
        <v>251</v>
      </c>
      <c r="C24" s="219">
        <f t="shared" si="0"/>
        <v>7879</v>
      </c>
      <c r="D24" s="219">
        <f>'19'!I33-E24-F24</f>
        <v>7879</v>
      </c>
      <c r="E24" s="219">
        <v>0</v>
      </c>
      <c r="F24" s="219">
        <v>0</v>
      </c>
    </row>
    <row r="25" spans="1:10" ht="15.95" customHeight="1">
      <c r="A25" s="221">
        <v>20010001</v>
      </c>
      <c r="B25" s="29" t="s">
        <v>252</v>
      </c>
      <c r="C25" s="219">
        <f t="shared" si="0"/>
        <v>989</v>
      </c>
      <c r="D25" s="219">
        <f>'20'!I44-E25-F25</f>
        <v>989</v>
      </c>
      <c r="E25" s="219">
        <v>0</v>
      </c>
      <c r="F25" s="219">
        <v>0</v>
      </c>
    </row>
    <row r="26" spans="1:10" ht="15.95" customHeight="1">
      <c r="A26" s="221">
        <v>20020002</v>
      </c>
      <c r="B26" s="29" t="s">
        <v>427</v>
      </c>
      <c r="C26" s="219">
        <f t="shared" si="0"/>
        <v>46452</v>
      </c>
      <c r="D26" s="219">
        <f>'21'!I27-E26-F26</f>
        <v>30203</v>
      </c>
      <c r="E26" s="219">
        <v>0</v>
      </c>
      <c r="F26" s="219">
        <f>5000+4815+6434</f>
        <v>16249</v>
      </c>
    </row>
    <row r="27" spans="1:10" ht="15.95" customHeight="1">
      <c r="A27" s="221">
        <v>20020003</v>
      </c>
      <c r="B27" s="29" t="s">
        <v>428</v>
      </c>
      <c r="C27" s="219">
        <f t="shared" si="0"/>
        <v>4998</v>
      </c>
      <c r="D27" s="219">
        <f>'22'!I27-E27-F27</f>
        <v>4998</v>
      </c>
      <c r="E27" s="219">
        <v>0</v>
      </c>
      <c r="F27" s="219">
        <v>0</v>
      </c>
    </row>
    <row r="28" spans="1:10" ht="15.95" customHeight="1">
      <c r="A28" s="221">
        <v>20020004</v>
      </c>
      <c r="B28" s="29" t="s">
        <v>429</v>
      </c>
      <c r="C28" s="219">
        <f t="shared" si="0"/>
        <v>20748</v>
      </c>
      <c r="D28" s="219">
        <f>'23'!I28-E28-F28</f>
        <v>15748</v>
      </c>
      <c r="E28" s="219">
        <v>0</v>
      </c>
      <c r="F28" s="387">
        <v>5000</v>
      </c>
    </row>
    <row r="29" spans="1:10" ht="15.95" customHeight="1">
      <c r="A29" s="221">
        <v>20030001</v>
      </c>
      <c r="B29" s="297" t="s">
        <v>430</v>
      </c>
      <c r="C29" s="219">
        <f t="shared" si="0"/>
        <v>9966</v>
      </c>
      <c r="D29" s="219">
        <f>'24'!I27-E29-F29</f>
        <v>4826</v>
      </c>
      <c r="E29" s="219">
        <v>0</v>
      </c>
      <c r="F29" s="219">
        <v>5140</v>
      </c>
    </row>
    <row r="30" spans="1:10" ht="15.95" customHeight="1">
      <c r="A30" s="221">
        <v>20030002</v>
      </c>
      <c r="B30" s="29" t="s">
        <v>431</v>
      </c>
      <c r="C30" s="219">
        <f t="shared" si="0"/>
        <v>21283</v>
      </c>
      <c r="D30" s="219">
        <f>'25'!I27-E30-F30</f>
        <v>12283</v>
      </c>
      <c r="E30" s="219">
        <v>0</v>
      </c>
      <c r="F30" s="219">
        <v>9000</v>
      </c>
    </row>
    <row r="31" spans="1:10" ht="15.95" customHeight="1">
      <c r="A31" s="221">
        <v>20030003</v>
      </c>
      <c r="B31" s="29" t="s">
        <v>432</v>
      </c>
      <c r="C31" s="219">
        <f t="shared" si="0"/>
        <v>40855</v>
      </c>
      <c r="D31" s="219">
        <f>'26'!I27-E31-F31</f>
        <v>35855</v>
      </c>
      <c r="E31" s="219">
        <v>0</v>
      </c>
      <c r="F31" s="219">
        <v>5000</v>
      </c>
    </row>
    <row r="32" spans="1:10" ht="15.95" customHeight="1">
      <c r="A32" s="221">
        <v>20030004</v>
      </c>
      <c r="B32" s="297" t="s">
        <v>579</v>
      </c>
      <c r="C32" s="219">
        <f t="shared" si="0"/>
        <v>13496</v>
      </c>
      <c r="D32" s="219">
        <f>'27'!I27-E32-F32</f>
        <v>13496</v>
      </c>
      <c r="E32" s="219">
        <v>0</v>
      </c>
      <c r="F32" s="219">
        <v>0</v>
      </c>
    </row>
    <row r="33" spans="1:6" ht="15.95" customHeight="1">
      <c r="A33" s="221">
        <v>20030005</v>
      </c>
      <c r="B33" s="29" t="s">
        <v>588</v>
      </c>
      <c r="C33" s="219">
        <f t="shared" si="0"/>
        <v>29570</v>
      </c>
      <c r="D33" s="219">
        <f>'28'!I27-E33-F33</f>
        <v>29570</v>
      </c>
      <c r="E33" s="219">
        <v>0</v>
      </c>
      <c r="F33" s="219">
        <v>0</v>
      </c>
    </row>
    <row r="34" spans="1:6" ht="15.95" customHeight="1">
      <c r="A34" s="221">
        <v>20030006</v>
      </c>
      <c r="B34" s="29" t="s">
        <v>589</v>
      </c>
      <c r="C34" s="219">
        <f t="shared" si="0"/>
        <v>3070</v>
      </c>
      <c r="D34" s="219">
        <f>'29'!I27-E34-F34</f>
        <v>3070</v>
      </c>
      <c r="E34" s="219">
        <v>0</v>
      </c>
      <c r="F34" s="219">
        <v>0</v>
      </c>
    </row>
    <row r="35" spans="1:6" ht="15.95" customHeight="1">
      <c r="A35" s="221">
        <v>20030007</v>
      </c>
      <c r="B35" s="29" t="s">
        <v>590</v>
      </c>
      <c r="C35" s="219">
        <f t="shared" si="0"/>
        <v>22942</v>
      </c>
      <c r="D35" s="219">
        <f>'30'!I27-E35-F35</f>
        <v>2950</v>
      </c>
      <c r="E35" s="219">
        <v>0</v>
      </c>
      <c r="F35" s="219">
        <v>19992</v>
      </c>
    </row>
    <row r="36" spans="1:6" ht="15.95" customHeight="1">
      <c r="A36" s="221">
        <v>21010001</v>
      </c>
      <c r="B36" s="29" t="s">
        <v>262</v>
      </c>
      <c r="C36" s="219">
        <f t="shared" si="0"/>
        <v>1885</v>
      </c>
      <c r="D36" s="219">
        <f>'31'!I30-E36-F36</f>
        <v>1885</v>
      </c>
      <c r="E36" s="219">
        <v>0</v>
      </c>
      <c r="F36" s="219">
        <v>0</v>
      </c>
    </row>
    <row r="37" spans="1:6" ht="15.95" customHeight="1">
      <c r="A37" s="221">
        <v>22010001</v>
      </c>
      <c r="B37" s="29" t="s">
        <v>263</v>
      </c>
      <c r="C37" s="219">
        <f t="shared" si="0"/>
        <v>0</v>
      </c>
      <c r="D37" s="219">
        <f>'32'!I27-E37-F37</f>
        <v>0</v>
      </c>
      <c r="E37" s="219">
        <v>0</v>
      </c>
      <c r="F37" s="219">
        <v>0</v>
      </c>
    </row>
    <row r="38" spans="1:6" ht="15.95" customHeight="1">
      <c r="A38" s="221">
        <v>23010001</v>
      </c>
      <c r="B38" s="29" t="s">
        <v>264</v>
      </c>
      <c r="C38" s="219">
        <f t="shared" si="0"/>
        <v>1491</v>
      </c>
      <c r="D38" s="219">
        <f>'33'!I31-E38-F38</f>
        <v>1491</v>
      </c>
      <c r="E38" s="219">
        <v>0</v>
      </c>
      <c r="F38" s="219">
        <v>0</v>
      </c>
    </row>
    <row r="39" spans="1:6" ht="15.95" customHeight="1">
      <c r="A39" s="221">
        <v>24010001</v>
      </c>
      <c r="B39" s="29" t="s">
        <v>265</v>
      </c>
      <c r="C39" s="219">
        <f t="shared" si="0"/>
        <v>36023</v>
      </c>
      <c r="D39" s="219">
        <f>'34'!I27-E39-F39</f>
        <v>36023</v>
      </c>
      <c r="E39" s="219">
        <v>0</v>
      </c>
      <c r="F39" s="219">
        <v>0</v>
      </c>
    </row>
    <row r="40" spans="1:6" ht="15.95" customHeight="1">
      <c r="A40" s="221">
        <v>26010001</v>
      </c>
      <c r="B40" s="29" t="s">
        <v>266</v>
      </c>
      <c r="C40" s="219">
        <f t="shared" si="0"/>
        <v>500</v>
      </c>
      <c r="D40" s="219">
        <f>'35'!I27-E40-F40</f>
        <v>500</v>
      </c>
      <c r="E40" s="219">
        <v>0</v>
      </c>
      <c r="F40" s="219">
        <v>0</v>
      </c>
    </row>
    <row r="41" spans="1:6" ht="15.95" customHeight="1">
      <c r="A41" s="221">
        <v>27010001</v>
      </c>
      <c r="B41" s="29" t="s">
        <v>267</v>
      </c>
      <c r="C41" s="219">
        <f t="shared" si="0"/>
        <v>0</v>
      </c>
      <c r="D41" s="219">
        <f>'36'!I27-E41-F41</f>
        <v>0</v>
      </c>
      <c r="E41" s="219">
        <v>0</v>
      </c>
      <c r="F41" s="219">
        <v>0</v>
      </c>
    </row>
    <row r="42" spans="1:6" ht="15.95" customHeight="1">
      <c r="A42" s="221">
        <v>28010001</v>
      </c>
      <c r="B42" s="29" t="s">
        <v>268</v>
      </c>
      <c r="C42" s="219">
        <f t="shared" si="0"/>
        <v>1919</v>
      </c>
      <c r="D42" s="219">
        <f>'37'!I27-E42-F42</f>
        <v>1919</v>
      </c>
      <c r="E42" s="219">
        <v>0</v>
      </c>
      <c r="F42" s="219">
        <v>0</v>
      </c>
    </row>
    <row r="43" spans="1:6" s="59" customFormat="1" ht="15.95" customHeight="1">
      <c r="A43" s="113"/>
      <c r="B43" s="225" t="s">
        <v>448</v>
      </c>
      <c r="C43" s="226">
        <f>SUM(C7:C42)</f>
        <v>1629880</v>
      </c>
      <c r="D43" s="226">
        <f>SUM(D7:D42)</f>
        <v>388877</v>
      </c>
      <c r="E43" s="226">
        <f>SUM(E7:E42)</f>
        <v>953096</v>
      </c>
      <c r="F43" s="226">
        <f>SUM(F7:F42)</f>
        <v>287907</v>
      </c>
    </row>
    <row r="44" spans="1:6" ht="18" customHeight="1"/>
  </sheetData>
  <mergeCells count="5">
    <mergeCell ref="A2:F2"/>
    <mergeCell ref="D4:F4"/>
    <mergeCell ref="A4:A5"/>
    <mergeCell ref="B4:B5"/>
    <mergeCell ref="C4:C5"/>
  </mergeCells>
  <phoneticPr fontId="0" type="noConversion"/>
  <pageMargins left="1.31" right="0.32" top="0.56000000000000005" bottom="0.53" header="0.5" footer="0.5"/>
  <pageSetup paperSize="9" scale="71" orientation="landscape" r:id="rId1"/>
  <headerFooter alignWithMargins="0">
    <oddFooter>&amp;R48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7"/>
  <dimension ref="A4:H32"/>
  <sheetViews>
    <sheetView zoomScaleNormal="100" workbookViewId="0">
      <selection activeCell="H32" sqref="H32"/>
    </sheetView>
  </sheetViews>
  <sheetFormatPr defaultRowHeight="15" customHeight="1"/>
  <cols>
    <col min="2" max="2" width="46.7109375" customWidth="1"/>
    <col min="3" max="3" width="18" customWidth="1"/>
    <col min="4" max="4" width="12.42578125" customWidth="1"/>
    <col min="7" max="8" width="15.7109375" customWidth="1"/>
    <col min="9" max="9" width="8.7109375" customWidth="1"/>
    <col min="258" max="258" width="46.7109375" customWidth="1"/>
    <col min="259" max="259" width="18" customWidth="1"/>
    <col min="260" max="260" width="12.42578125" customWidth="1"/>
    <col min="263" max="264" width="15.7109375" customWidth="1"/>
    <col min="265" max="265" width="8.7109375" customWidth="1"/>
    <col min="514" max="514" width="46.7109375" customWidth="1"/>
    <col min="515" max="515" width="18" customWidth="1"/>
    <col min="516" max="516" width="12.42578125" customWidth="1"/>
    <col min="519" max="520" width="15.7109375" customWidth="1"/>
    <col min="521" max="521" width="8.7109375" customWidth="1"/>
    <col min="770" max="770" width="46.7109375" customWidth="1"/>
    <col min="771" max="771" width="18" customWidth="1"/>
    <col min="772" max="772" width="12.42578125" customWidth="1"/>
    <col min="775" max="776" width="15.7109375" customWidth="1"/>
    <col min="777" max="777" width="8.7109375" customWidth="1"/>
    <col min="1026" max="1026" width="46.7109375" customWidth="1"/>
    <col min="1027" max="1027" width="18" customWidth="1"/>
    <col min="1028" max="1028" width="12.42578125" customWidth="1"/>
    <col min="1031" max="1032" width="15.7109375" customWidth="1"/>
    <col min="1033" max="1033" width="8.7109375" customWidth="1"/>
    <col min="1282" max="1282" width="46.7109375" customWidth="1"/>
    <col min="1283" max="1283" width="18" customWidth="1"/>
    <col min="1284" max="1284" width="12.42578125" customWidth="1"/>
    <col min="1287" max="1288" width="15.7109375" customWidth="1"/>
    <col min="1289" max="1289" width="8.7109375" customWidth="1"/>
    <col min="1538" max="1538" width="46.7109375" customWidth="1"/>
    <col min="1539" max="1539" width="18" customWidth="1"/>
    <col min="1540" max="1540" width="12.42578125" customWidth="1"/>
    <col min="1543" max="1544" width="15.7109375" customWidth="1"/>
    <col min="1545" max="1545" width="8.7109375" customWidth="1"/>
    <col min="1794" max="1794" width="46.7109375" customWidth="1"/>
    <col min="1795" max="1795" width="18" customWidth="1"/>
    <col min="1796" max="1796" width="12.42578125" customWidth="1"/>
    <col min="1799" max="1800" width="15.7109375" customWidth="1"/>
    <col min="1801" max="1801" width="8.7109375" customWidth="1"/>
    <col min="2050" max="2050" width="46.7109375" customWidth="1"/>
    <col min="2051" max="2051" width="18" customWidth="1"/>
    <col min="2052" max="2052" width="12.42578125" customWidth="1"/>
    <col min="2055" max="2056" width="15.7109375" customWidth="1"/>
    <col min="2057" max="2057" width="8.7109375" customWidth="1"/>
    <col min="2306" max="2306" width="46.7109375" customWidth="1"/>
    <col min="2307" max="2307" width="18" customWidth="1"/>
    <col min="2308" max="2308" width="12.42578125" customWidth="1"/>
    <col min="2311" max="2312" width="15.7109375" customWidth="1"/>
    <col min="2313" max="2313" width="8.7109375" customWidth="1"/>
    <col min="2562" max="2562" width="46.7109375" customWidth="1"/>
    <col min="2563" max="2563" width="18" customWidth="1"/>
    <col min="2564" max="2564" width="12.42578125" customWidth="1"/>
    <col min="2567" max="2568" width="15.7109375" customWidth="1"/>
    <col min="2569" max="2569" width="8.7109375" customWidth="1"/>
    <col min="2818" max="2818" width="46.7109375" customWidth="1"/>
    <col min="2819" max="2819" width="18" customWidth="1"/>
    <col min="2820" max="2820" width="12.42578125" customWidth="1"/>
    <col min="2823" max="2824" width="15.7109375" customWidth="1"/>
    <col min="2825" max="2825" width="8.7109375" customWidth="1"/>
    <col min="3074" max="3074" width="46.7109375" customWidth="1"/>
    <col min="3075" max="3075" width="18" customWidth="1"/>
    <col min="3076" max="3076" width="12.42578125" customWidth="1"/>
    <col min="3079" max="3080" width="15.7109375" customWidth="1"/>
    <col min="3081" max="3081" width="8.7109375" customWidth="1"/>
    <col min="3330" max="3330" width="46.7109375" customWidth="1"/>
    <col min="3331" max="3331" width="18" customWidth="1"/>
    <col min="3332" max="3332" width="12.42578125" customWidth="1"/>
    <col min="3335" max="3336" width="15.7109375" customWidth="1"/>
    <col min="3337" max="3337" width="8.7109375" customWidth="1"/>
    <col min="3586" max="3586" width="46.7109375" customWidth="1"/>
    <col min="3587" max="3587" width="18" customWidth="1"/>
    <col min="3588" max="3588" width="12.42578125" customWidth="1"/>
    <col min="3591" max="3592" width="15.7109375" customWidth="1"/>
    <col min="3593" max="3593" width="8.7109375" customWidth="1"/>
    <col min="3842" max="3842" width="46.7109375" customWidth="1"/>
    <col min="3843" max="3843" width="18" customWidth="1"/>
    <col min="3844" max="3844" width="12.42578125" customWidth="1"/>
    <col min="3847" max="3848" width="15.7109375" customWidth="1"/>
    <col min="3849" max="3849" width="8.7109375" customWidth="1"/>
    <col min="4098" max="4098" width="46.7109375" customWidth="1"/>
    <col min="4099" max="4099" width="18" customWidth="1"/>
    <col min="4100" max="4100" width="12.42578125" customWidth="1"/>
    <col min="4103" max="4104" width="15.7109375" customWidth="1"/>
    <col min="4105" max="4105" width="8.7109375" customWidth="1"/>
    <col min="4354" max="4354" width="46.7109375" customWidth="1"/>
    <col min="4355" max="4355" width="18" customWidth="1"/>
    <col min="4356" max="4356" width="12.42578125" customWidth="1"/>
    <col min="4359" max="4360" width="15.7109375" customWidth="1"/>
    <col min="4361" max="4361" width="8.7109375" customWidth="1"/>
    <col min="4610" max="4610" width="46.7109375" customWidth="1"/>
    <col min="4611" max="4611" width="18" customWidth="1"/>
    <col min="4612" max="4612" width="12.42578125" customWidth="1"/>
    <col min="4615" max="4616" width="15.7109375" customWidth="1"/>
    <col min="4617" max="4617" width="8.7109375" customWidth="1"/>
    <col min="4866" max="4866" width="46.7109375" customWidth="1"/>
    <col min="4867" max="4867" width="18" customWidth="1"/>
    <col min="4868" max="4868" width="12.42578125" customWidth="1"/>
    <col min="4871" max="4872" width="15.7109375" customWidth="1"/>
    <col min="4873" max="4873" width="8.7109375" customWidth="1"/>
    <col min="5122" max="5122" width="46.7109375" customWidth="1"/>
    <col min="5123" max="5123" width="18" customWidth="1"/>
    <col min="5124" max="5124" width="12.42578125" customWidth="1"/>
    <col min="5127" max="5128" width="15.7109375" customWidth="1"/>
    <col min="5129" max="5129" width="8.7109375" customWidth="1"/>
    <col min="5378" max="5378" width="46.7109375" customWidth="1"/>
    <col min="5379" max="5379" width="18" customWidth="1"/>
    <col min="5380" max="5380" width="12.42578125" customWidth="1"/>
    <col min="5383" max="5384" width="15.7109375" customWidth="1"/>
    <col min="5385" max="5385" width="8.7109375" customWidth="1"/>
    <col min="5634" max="5634" width="46.7109375" customWidth="1"/>
    <col min="5635" max="5635" width="18" customWidth="1"/>
    <col min="5636" max="5636" width="12.42578125" customWidth="1"/>
    <col min="5639" max="5640" width="15.7109375" customWidth="1"/>
    <col min="5641" max="5641" width="8.7109375" customWidth="1"/>
    <col min="5890" max="5890" width="46.7109375" customWidth="1"/>
    <col min="5891" max="5891" width="18" customWidth="1"/>
    <col min="5892" max="5892" width="12.42578125" customWidth="1"/>
    <col min="5895" max="5896" width="15.7109375" customWidth="1"/>
    <col min="5897" max="5897" width="8.7109375" customWidth="1"/>
    <col min="6146" max="6146" width="46.7109375" customWidth="1"/>
    <col min="6147" max="6147" width="18" customWidth="1"/>
    <col min="6148" max="6148" width="12.42578125" customWidth="1"/>
    <col min="6151" max="6152" width="15.7109375" customWidth="1"/>
    <col min="6153" max="6153" width="8.7109375" customWidth="1"/>
    <col min="6402" max="6402" width="46.7109375" customWidth="1"/>
    <col min="6403" max="6403" width="18" customWidth="1"/>
    <col min="6404" max="6404" width="12.42578125" customWidth="1"/>
    <col min="6407" max="6408" width="15.7109375" customWidth="1"/>
    <col min="6409" max="6409" width="8.7109375" customWidth="1"/>
    <col min="6658" max="6658" width="46.7109375" customWidth="1"/>
    <col min="6659" max="6659" width="18" customWidth="1"/>
    <col min="6660" max="6660" width="12.42578125" customWidth="1"/>
    <col min="6663" max="6664" width="15.7109375" customWidth="1"/>
    <col min="6665" max="6665" width="8.7109375" customWidth="1"/>
    <col min="6914" max="6914" width="46.7109375" customWidth="1"/>
    <col min="6915" max="6915" width="18" customWidth="1"/>
    <col min="6916" max="6916" width="12.42578125" customWidth="1"/>
    <col min="6919" max="6920" width="15.7109375" customWidth="1"/>
    <col min="6921" max="6921" width="8.7109375" customWidth="1"/>
    <col min="7170" max="7170" width="46.7109375" customWidth="1"/>
    <col min="7171" max="7171" width="18" customWidth="1"/>
    <col min="7172" max="7172" width="12.42578125" customWidth="1"/>
    <col min="7175" max="7176" width="15.7109375" customWidth="1"/>
    <col min="7177" max="7177" width="8.7109375" customWidth="1"/>
    <col min="7426" max="7426" width="46.7109375" customWidth="1"/>
    <col min="7427" max="7427" width="18" customWidth="1"/>
    <col min="7428" max="7428" width="12.42578125" customWidth="1"/>
    <col min="7431" max="7432" width="15.7109375" customWidth="1"/>
    <col min="7433" max="7433" width="8.7109375" customWidth="1"/>
    <col min="7682" max="7682" width="46.7109375" customWidth="1"/>
    <col min="7683" max="7683" width="18" customWidth="1"/>
    <col min="7684" max="7684" width="12.42578125" customWidth="1"/>
    <col min="7687" max="7688" width="15.7109375" customWidth="1"/>
    <col min="7689" max="7689" width="8.7109375" customWidth="1"/>
    <col min="7938" max="7938" width="46.7109375" customWidth="1"/>
    <col min="7939" max="7939" width="18" customWidth="1"/>
    <col min="7940" max="7940" width="12.42578125" customWidth="1"/>
    <col min="7943" max="7944" width="15.7109375" customWidth="1"/>
    <col min="7945" max="7945" width="8.7109375" customWidth="1"/>
    <col min="8194" max="8194" width="46.7109375" customWidth="1"/>
    <col min="8195" max="8195" width="18" customWidth="1"/>
    <col min="8196" max="8196" width="12.42578125" customWidth="1"/>
    <col min="8199" max="8200" width="15.7109375" customWidth="1"/>
    <col min="8201" max="8201" width="8.7109375" customWidth="1"/>
    <col min="8450" max="8450" width="46.7109375" customWidth="1"/>
    <col min="8451" max="8451" width="18" customWidth="1"/>
    <col min="8452" max="8452" width="12.42578125" customWidth="1"/>
    <col min="8455" max="8456" width="15.7109375" customWidth="1"/>
    <col min="8457" max="8457" width="8.7109375" customWidth="1"/>
    <col min="8706" max="8706" width="46.7109375" customWidth="1"/>
    <col min="8707" max="8707" width="18" customWidth="1"/>
    <col min="8708" max="8708" width="12.42578125" customWidth="1"/>
    <col min="8711" max="8712" width="15.7109375" customWidth="1"/>
    <col min="8713" max="8713" width="8.7109375" customWidth="1"/>
    <col min="8962" max="8962" width="46.7109375" customWidth="1"/>
    <col min="8963" max="8963" width="18" customWidth="1"/>
    <col min="8964" max="8964" width="12.42578125" customWidth="1"/>
    <col min="8967" max="8968" width="15.7109375" customWidth="1"/>
    <col min="8969" max="8969" width="8.7109375" customWidth="1"/>
    <col min="9218" max="9218" width="46.7109375" customWidth="1"/>
    <col min="9219" max="9219" width="18" customWidth="1"/>
    <col min="9220" max="9220" width="12.42578125" customWidth="1"/>
    <col min="9223" max="9224" width="15.7109375" customWidth="1"/>
    <col min="9225" max="9225" width="8.7109375" customWidth="1"/>
    <col min="9474" max="9474" width="46.7109375" customWidth="1"/>
    <col min="9475" max="9475" width="18" customWidth="1"/>
    <col min="9476" max="9476" width="12.42578125" customWidth="1"/>
    <col min="9479" max="9480" width="15.7109375" customWidth="1"/>
    <col min="9481" max="9481" width="8.7109375" customWidth="1"/>
    <col min="9730" max="9730" width="46.7109375" customWidth="1"/>
    <col min="9731" max="9731" width="18" customWidth="1"/>
    <col min="9732" max="9732" width="12.42578125" customWidth="1"/>
    <col min="9735" max="9736" width="15.7109375" customWidth="1"/>
    <col min="9737" max="9737" width="8.7109375" customWidth="1"/>
    <col min="9986" max="9986" width="46.7109375" customWidth="1"/>
    <col min="9987" max="9987" width="18" customWidth="1"/>
    <col min="9988" max="9988" width="12.42578125" customWidth="1"/>
    <col min="9991" max="9992" width="15.7109375" customWidth="1"/>
    <col min="9993" max="9993" width="8.7109375" customWidth="1"/>
    <col min="10242" max="10242" width="46.7109375" customWidth="1"/>
    <col min="10243" max="10243" width="18" customWidth="1"/>
    <col min="10244" max="10244" width="12.42578125" customWidth="1"/>
    <col min="10247" max="10248" width="15.7109375" customWidth="1"/>
    <col min="10249" max="10249" width="8.7109375" customWidth="1"/>
    <col min="10498" max="10498" width="46.7109375" customWidth="1"/>
    <col min="10499" max="10499" width="18" customWidth="1"/>
    <col min="10500" max="10500" width="12.42578125" customWidth="1"/>
    <col min="10503" max="10504" width="15.7109375" customWidth="1"/>
    <col min="10505" max="10505" width="8.7109375" customWidth="1"/>
    <col min="10754" max="10754" width="46.7109375" customWidth="1"/>
    <col min="10755" max="10755" width="18" customWidth="1"/>
    <col min="10756" max="10756" width="12.42578125" customWidth="1"/>
    <col min="10759" max="10760" width="15.7109375" customWidth="1"/>
    <col min="10761" max="10761" width="8.7109375" customWidth="1"/>
    <col min="11010" max="11010" width="46.7109375" customWidth="1"/>
    <col min="11011" max="11011" width="18" customWidth="1"/>
    <col min="11012" max="11012" width="12.42578125" customWidth="1"/>
    <col min="11015" max="11016" width="15.7109375" customWidth="1"/>
    <col min="11017" max="11017" width="8.7109375" customWidth="1"/>
    <col min="11266" max="11266" width="46.7109375" customWidth="1"/>
    <col min="11267" max="11267" width="18" customWidth="1"/>
    <col min="11268" max="11268" width="12.42578125" customWidth="1"/>
    <col min="11271" max="11272" width="15.7109375" customWidth="1"/>
    <col min="11273" max="11273" width="8.7109375" customWidth="1"/>
    <col min="11522" max="11522" width="46.7109375" customWidth="1"/>
    <col min="11523" max="11523" width="18" customWidth="1"/>
    <col min="11524" max="11524" width="12.42578125" customWidth="1"/>
    <col min="11527" max="11528" width="15.7109375" customWidth="1"/>
    <col min="11529" max="11529" width="8.7109375" customWidth="1"/>
    <col min="11778" max="11778" width="46.7109375" customWidth="1"/>
    <col min="11779" max="11779" width="18" customWidth="1"/>
    <col min="11780" max="11780" width="12.42578125" customWidth="1"/>
    <col min="11783" max="11784" width="15.7109375" customWidth="1"/>
    <col min="11785" max="11785" width="8.7109375" customWidth="1"/>
    <col min="12034" max="12034" width="46.7109375" customWidth="1"/>
    <col min="12035" max="12035" width="18" customWidth="1"/>
    <col min="12036" max="12036" width="12.42578125" customWidth="1"/>
    <col min="12039" max="12040" width="15.7109375" customWidth="1"/>
    <col min="12041" max="12041" width="8.7109375" customWidth="1"/>
    <col min="12290" max="12290" width="46.7109375" customWidth="1"/>
    <col min="12291" max="12291" width="18" customWidth="1"/>
    <col min="12292" max="12292" width="12.42578125" customWidth="1"/>
    <col min="12295" max="12296" width="15.7109375" customWidth="1"/>
    <col min="12297" max="12297" width="8.7109375" customWidth="1"/>
    <col min="12546" max="12546" width="46.7109375" customWidth="1"/>
    <col min="12547" max="12547" width="18" customWidth="1"/>
    <col min="12548" max="12548" width="12.42578125" customWidth="1"/>
    <col min="12551" max="12552" width="15.7109375" customWidth="1"/>
    <col min="12553" max="12553" width="8.7109375" customWidth="1"/>
    <col min="12802" max="12802" width="46.7109375" customWidth="1"/>
    <col min="12803" max="12803" width="18" customWidth="1"/>
    <col min="12804" max="12804" width="12.42578125" customWidth="1"/>
    <col min="12807" max="12808" width="15.7109375" customWidth="1"/>
    <col min="12809" max="12809" width="8.7109375" customWidth="1"/>
    <col min="13058" max="13058" width="46.7109375" customWidth="1"/>
    <col min="13059" max="13059" width="18" customWidth="1"/>
    <col min="13060" max="13060" width="12.42578125" customWidth="1"/>
    <col min="13063" max="13064" width="15.7109375" customWidth="1"/>
    <col min="13065" max="13065" width="8.7109375" customWidth="1"/>
    <col min="13314" max="13314" width="46.7109375" customWidth="1"/>
    <col min="13315" max="13315" width="18" customWidth="1"/>
    <col min="13316" max="13316" width="12.42578125" customWidth="1"/>
    <col min="13319" max="13320" width="15.7109375" customWidth="1"/>
    <col min="13321" max="13321" width="8.7109375" customWidth="1"/>
    <col min="13570" max="13570" width="46.7109375" customWidth="1"/>
    <col min="13571" max="13571" width="18" customWidth="1"/>
    <col min="13572" max="13572" width="12.42578125" customWidth="1"/>
    <col min="13575" max="13576" width="15.7109375" customWidth="1"/>
    <col min="13577" max="13577" width="8.7109375" customWidth="1"/>
    <col min="13826" max="13826" width="46.7109375" customWidth="1"/>
    <col min="13827" max="13827" width="18" customWidth="1"/>
    <col min="13828" max="13828" width="12.42578125" customWidth="1"/>
    <col min="13831" max="13832" width="15.7109375" customWidth="1"/>
    <col min="13833" max="13833" width="8.7109375" customWidth="1"/>
    <col min="14082" max="14082" width="46.7109375" customWidth="1"/>
    <col min="14083" max="14083" width="18" customWidth="1"/>
    <col min="14084" max="14084" width="12.42578125" customWidth="1"/>
    <col min="14087" max="14088" width="15.7109375" customWidth="1"/>
    <col min="14089" max="14089" width="8.7109375" customWidth="1"/>
    <col min="14338" max="14338" width="46.7109375" customWidth="1"/>
    <col min="14339" max="14339" width="18" customWidth="1"/>
    <col min="14340" max="14340" width="12.42578125" customWidth="1"/>
    <col min="14343" max="14344" width="15.7109375" customWidth="1"/>
    <col min="14345" max="14345" width="8.7109375" customWidth="1"/>
    <col min="14594" max="14594" width="46.7109375" customWidth="1"/>
    <col min="14595" max="14595" width="18" customWidth="1"/>
    <col min="14596" max="14596" width="12.42578125" customWidth="1"/>
    <col min="14599" max="14600" width="15.7109375" customWidth="1"/>
    <col min="14601" max="14601" width="8.7109375" customWidth="1"/>
    <col min="14850" max="14850" width="46.7109375" customWidth="1"/>
    <col min="14851" max="14851" width="18" customWidth="1"/>
    <col min="14852" max="14852" width="12.42578125" customWidth="1"/>
    <col min="14855" max="14856" width="15.7109375" customWidth="1"/>
    <col min="14857" max="14857" width="8.7109375" customWidth="1"/>
    <col min="15106" max="15106" width="46.7109375" customWidth="1"/>
    <col min="15107" max="15107" width="18" customWidth="1"/>
    <col min="15108" max="15108" width="12.42578125" customWidth="1"/>
    <col min="15111" max="15112" width="15.7109375" customWidth="1"/>
    <col min="15113" max="15113" width="8.7109375" customWidth="1"/>
    <col min="15362" max="15362" width="46.7109375" customWidth="1"/>
    <col min="15363" max="15363" width="18" customWidth="1"/>
    <col min="15364" max="15364" width="12.42578125" customWidth="1"/>
    <col min="15367" max="15368" width="15.7109375" customWidth="1"/>
    <col min="15369" max="15369" width="8.7109375" customWidth="1"/>
    <col min="15618" max="15618" width="46.7109375" customWidth="1"/>
    <col min="15619" max="15619" width="18" customWidth="1"/>
    <col min="15620" max="15620" width="12.42578125" customWidth="1"/>
    <col min="15623" max="15624" width="15.7109375" customWidth="1"/>
    <col min="15625" max="15625" width="8.7109375" customWidth="1"/>
    <col min="15874" max="15874" width="46.7109375" customWidth="1"/>
    <col min="15875" max="15875" width="18" customWidth="1"/>
    <col min="15876" max="15876" width="12.42578125" customWidth="1"/>
    <col min="15879" max="15880" width="15.7109375" customWidth="1"/>
    <col min="15881" max="15881" width="8.7109375" customWidth="1"/>
    <col min="16130" max="16130" width="46.7109375" customWidth="1"/>
    <col min="16131" max="16131" width="18" customWidth="1"/>
    <col min="16132" max="16132" width="12.42578125" customWidth="1"/>
    <col min="16135" max="16136" width="15.7109375" customWidth="1"/>
    <col min="16137" max="16137" width="8.7109375" customWidth="1"/>
  </cols>
  <sheetData>
    <row r="4" spans="1:3" ht="15" customHeight="1">
      <c r="A4" t="s">
        <v>199</v>
      </c>
    </row>
    <row r="5" spans="1:3" ht="15" customHeight="1">
      <c r="A5" t="s">
        <v>200</v>
      </c>
    </row>
    <row r="6" spans="1:3" ht="15" customHeight="1">
      <c r="A6" t="s">
        <v>201</v>
      </c>
    </row>
    <row r="7" spans="1:3" ht="15" customHeight="1">
      <c r="A7" t="s">
        <v>202</v>
      </c>
    </row>
    <row r="8" spans="1:3" ht="15" customHeight="1">
      <c r="A8" s="632" t="s">
        <v>783</v>
      </c>
    </row>
    <row r="9" spans="1:3" ht="15" customHeight="1">
      <c r="A9" s="632" t="s">
        <v>784</v>
      </c>
    </row>
    <row r="11" spans="1:3" ht="15" customHeight="1">
      <c r="C11" s="47" t="s">
        <v>282</v>
      </c>
    </row>
    <row r="12" spans="1:3" ht="15" customHeight="1">
      <c r="C12" s="74"/>
    </row>
    <row r="13" spans="1:3" ht="15" customHeight="1">
      <c r="C13" s="623" t="s">
        <v>762</v>
      </c>
    </row>
    <row r="15" spans="1:3" ht="15" customHeight="1">
      <c r="C15" s="47"/>
    </row>
    <row r="18" spans="3:8" ht="15" customHeight="1">
      <c r="C18" s="47"/>
    </row>
    <row r="28" spans="3:8" ht="12.75"/>
    <row r="32" spans="3:8" ht="15" customHeight="1">
      <c r="H32" t="s">
        <v>792</v>
      </c>
    </row>
  </sheetData>
  <phoneticPr fontId="0" type="noConversion"/>
  <pageMargins left="0.89" right="0.75" top="1" bottom="1" header="0.5" footer="0.5"/>
  <pageSetup paperSize="9" orientation="portrait" r:id="rId1"/>
  <headerFooter alignWithMargins="0">
    <oddFooter>&amp;R49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2:K225"/>
  <sheetViews>
    <sheetView topLeftCell="B185" zoomScaleNormal="100" workbookViewId="0">
      <selection activeCell="C197" sqref="C197"/>
    </sheetView>
  </sheetViews>
  <sheetFormatPr defaultRowHeight="12.75"/>
  <cols>
    <col min="1" max="1" width="0.42578125" hidden="1" customWidth="1"/>
    <col min="2" max="2" width="13.28515625" style="47" customWidth="1"/>
    <col min="3" max="3" width="53.140625" customWidth="1"/>
    <col min="4" max="6" width="15.7109375" customWidth="1"/>
    <col min="7" max="7" width="7.7109375" customWidth="1"/>
    <col min="8" max="8" width="11" style="264" customWidth="1"/>
    <col min="9" max="9" width="15.28515625" style="264" customWidth="1"/>
    <col min="10" max="11" width="9.140625" style="264"/>
  </cols>
  <sheetData>
    <row r="2" spans="2:11" ht="18.75" thickBot="1">
      <c r="B2" s="1231" t="s">
        <v>76</v>
      </c>
      <c r="C2" s="1231"/>
      <c r="D2" s="1231"/>
      <c r="E2" s="1231"/>
      <c r="F2" s="1231"/>
      <c r="G2" s="1232"/>
    </row>
    <row r="3" spans="2:11" ht="76.5" customHeight="1">
      <c r="B3" s="71" t="s">
        <v>184</v>
      </c>
      <c r="C3" s="72" t="s">
        <v>80</v>
      </c>
      <c r="D3" s="120" t="s">
        <v>771</v>
      </c>
      <c r="E3" s="120" t="s">
        <v>690</v>
      </c>
      <c r="F3" s="120" t="s">
        <v>767</v>
      </c>
      <c r="G3" s="298" t="s">
        <v>772</v>
      </c>
      <c r="H3" s="369"/>
    </row>
    <row r="4" spans="2:11" ht="12.75" customHeight="1">
      <c r="B4" s="211">
        <v>1</v>
      </c>
      <c r="C4" s="212">
        <v>2</v>
      </c>
      <c r="D4" s="212">
        <v>3</v>
      </c>
      <c r="E4" s="212">
        <v>4</v>
      </c>
      <c r="F4" s="366">
        <v>5</v>
      </c>
      <c r="G4" s="263">
        <v>6</v>
      </c>
    </row>
    <row r="5" spans="2:11" s="45" customFormat="1" ht="17.100000000000001" customHeight="1">
      <c r="B5" s="299">
        <v>710000</v>
      </c>
      <c r="C5" s="300" t="s">
        <v>183</v>
      </c>
      <c r="D5" s="1169">
        <v>35071260</v>
      </c>
      <c r="E5" s="1193">
        <v>35071260</v>
      </c>
      <c r="F5" s="301">
        <f>F6+F16+F20+F28+F38+F47+F52</f>
        <v>36370935</v>
      </c>
      <c r="G5" s="614">
        <f>IF(E5=0,"",F5/E5*100)</f>
        <v>103.7058121094024</v>
      </c>
      <c r="H5" s="370"/>
      <c r="I5" s="265"/>
      <c r="J5" s="265"/>
      <c r="K5" s="265"/>
    </row>
    <row r="6" spans="2:11" s="165" customFormat="1" ht="17.100000000000001" customHeight="1">
      <c r="B6" s="302">
        <v>711000</v>
      </c>
      <c r="C6" s="303" t="s">
        <v>188</v>
      </c>
      <c r="D6" s="1170">
        <v>3015210</v>
      </c>
      <c r="E6" s="1194">
        <v>3015210</v>
      </c>
      <c r="F6" s="304">
        <f>F7+F13</f>
        <v>3421103</v>
      </c>
      <c r="G6" s="614">
        <f t="shared" ref="G6:G70" si="0">IF(E6=0,"",F6/E6*100)</f>
        <v>113.46151677660924</v>
      </c>
      <c r="H6" s="371"/>
      <c r="I6" s="266"/>
      <c r="J6" s="267"/>
      <c r="K6" s="267"/>
    </row>
    <row r="7" spans="2:11" s="165" customFormat="1" ht="17.100000000000001" customHeight="1">
      <c r="B7" s="166">
        <v>711100</v>
      </c>
      <c r="C7" s="167" t="s">
        <v>283</v>
      </c>
      <c r="D7" s="1157">
        <v>2600</v>
      </c>
      <c r="E7" s="1181">
        <v>2600</v>
      </c>
      <c r="F7" s="164">
        <f>SUM(F8:F12)</f>
        <v>2458</v>
      </c>
      <c r="G7" s="615">
        <f t="shared" si="0"/>
        <v>94.538461538461533</v>
      </c>
      <c r="H7" s="371"/>
      <c r="I7" s="266"/>
      <c r="J7" s="267"/>
      <c r="K7" s="267"/>
    </row>
    <row r="8" spans="2:11" ht="17.100000000000001" customHeight="1">
      <c r="B8" s="163">
        <v>711111</v>
      </c>
      <c r="C8" s="268" t="s">
        <v>284</v>
      </c>
      <c r="D8" s="1154">
        <v>2200</v>
      </c>
      <c r="E8" s="1178">
        <v>2200</v>
      </c>
      <c r="F8" s="81">
        <v>2125</v>
      </c>
      <c r="G8" s="616">
        <f t="shared" si="0"/>
        <v>96.590909090909093</v>
      </c>
      <c r="H8" s="371"/>
      <c r="I8" s="611"/>
      <c r="J8" s="267"/>
    </row>
    <row r="9" spans="2:11" ht="17.100000000000001" customHeight="1">
      <c r="B9" s="163">
        <v>711112</v>
      </c>
      <c r="C9" s="268" t="s">
        <v>785</v>
      </c>
      <c r="D9" s="1178">
        <v>0</v>
      </c>
      <c r="E9" s="1178">
        <v>0</v>
      </c>
      <c r="F9" s="81">
        <v>10</v>
      </c>
      <c r="G9" s="616" t="str">
        <f t="shared" ref="G9" si="1">IF(E9=0,"",F9/E9*100)</f>
        <v/>
      </c>
      <c r="H9" s="371"/>
      <c r="I9" s="611"/>
      <c r="J9" s="267"/>
    </row>
    <row r="10" spans="2:11" ht="17.100000000000001" customHeight="1">
      <c r="B10" s="163">
        <v>711113</v>
      </c>
      <c r="C10" s="268" t="s">
        <v>691</v>
      </c>
      <c r="D10" s="1154">
        <v>60</v>
      </c>
      <c r="E10" s="1178">
        <v>60</v>
      </c>
      <c r="F10" s="81">
        <v>53</v>
      </c>
      <c r="G10" s="616">
        <f t="shared" si="0"/>
        <v>88.333333333333329</v>
      </c>
      <c r="H10" s="371"/>
      <c r="I10" s="611"/>
      <c r="J10" s="267"/>
    </row>
    <row r="11" spans="2:11" ht="17.100000000000001" customHeight="1">
      <c r="B11" s="163">
        <v>711114</v>
      </c>
      <c r="C11" s="268" t="s">
        <v>555</v>
      </c>
      <c r="D11" s="1154">
        <v>300</v>
      </c>
      <c r="E11" s="1178">
        <v>300</v>
      </c>
      <c r="F11" s="81">
        <v>240</v>
      </c>
      <c r="G11" s="616">
        <f t="shared" si="0"/>
        <v>80</v>
      </c>
      <c r="H11" s="371"/>
      <c r="I11" s="611"/>
      <c r="J11" s="267"/>
    </row>
    <row r="12" spans="2:11" ht="17.100000000000001" customHeight="1">
      <c r="B12" s="163">
        <v>711115</v>
      </c>
      <c r="C12" s="268" t="s">
        <v>285</v>
      </c>
      <c r="D12" s="1165">
        <v>40</v>
      </c>
      <c r="E12" s="1189">
        <v>40</v>
      </c>
      <c r="F12" s="218">
        <v>30</v>
      </c>
      <c r="G12" s="616">
        <f t="shared" si="0"/>
        <v>75</v>
      </c>
      <c r="H12" s="371"/>
      <c r="I12" s="611"/>
      <c r="J12" s="267"/>
    </row>
    <row r="13" spans="2:11" s="165" customFormat="1" ht="17.100000000000001" customHeight="1">
      <c r="B13" s="166">
        <v>711200</v>
      </c>
      <c r="C13" s="167" t="s">
        <v>288</v>
      </c>
      <c r="D13" s="1157">
        <v>3012610</v>
      </c>
      <c r="E13" s="1181">
        <v>3012610</v>
      </c>
      <c r="F13" s="164">
        <f>SUM(F14:F15)</f>
        <v>3418645</v>
      </c>
      <c r="G13" s="615">
        <f t="shared" si="0"/>
        <v>113.4778481117702</v>
      </c>
      <c r="H13" s="371"/>
      <c r="I13" s="267"/>
      <c r="J13" s="267"/>
      <c r="K13" s="267"/>
    </row>
    <row r="14" spans="2:11" ht="17.100000000000001" customHeight="1">
      <c r="B14" s="163">
        <v>711211</v>
      </c>
      <c r="C14" s="268" t="s">
        <v>286</v>
      </c>
      <c r="D14" s="1165">
        <v>2866900</v>
      </c>
      <c r="E14" s="1189">
        <v>2866900</v>
      </c>
      <c r="F14" s="218">
        <v>3274446</v>
      </c>
      <c r="G14" s="616">
        <f t="shared" si="0"/>
        <v>114.2155638494541</v>
      </c>
      <c r="H14" s="371"/>
      <c r="I14" s="611"/>
      <c r="J14" s="267"/>
    </row>
    <row r="15" spans="2:11" ht="17.100000000000001" customHeight="1">
      <c r="B15" s="163">
        <v>711212</v>
      </c>
      <c r="C15" s="268" t="s">
        <v>287</v>
      </c>
      <c r="D15" s="1165">
        <v>145710</v>
      </c>
      <c r="E15" s="1189">
        <v>145710</v>
      </c>
      <c r="F15" s="218">
        <v>144199</v>
      </c>
      <c r="G15" s="616">
        <f t="shared" si="0"/>
        <v>98.963008715942621</v>
      </c>
      <c r="H15" s="371"/>
      <c r="I15" s="611"/>
    </row>
    <row r="16" spans="2:11" s="165" customFormat="1" ht="17.100000000000001" customHeight="1">
      <c r="B16" s="302">
        <v>713000</v>
      </c>
      <c r="C16" s="305" t="s">
        <v>289</v>
      </c>
      <c r="D16" s="1170">
        <v>6540</v>
      </c>
      <c r="E16" s="1194">
        <v>6540</v>
      </c>
      <c r="F16" s="304">
        <f>F17</f>
        <v>6389</v>
      </c>
      <c r="G16" s="614">
        <f t="shared" si="0"/>
        <v>97.691131498470952</v>
      </c>
      <c r="H16" s="371"/>
      <c r="I16" s="267"/>
      <c r="J16" s="267"/>
      <c r="K16" s="267"/>
    </row>
    <row r="17" spans="2:11" s="165" customFormat="1" ht="17.100000000000001" customHeight="1">
      <c r="B17" s="166">
        <v>713100</v>
      </c>
      <c r="C17" s="177" t="s">
        <v>389</v>
      </c>
      <c r="D17" s="1162">
        <v>6540</v>
      </c>
      <c r="E17" s="1186">
        <v>6540</v>
      </c>
      <c r="F17" s="178">
        <f>SUM(F18:F19)</f>
        <v>6389</v>
      </c>
      <c r="G17" s="615">
        <f t="shared" si="0"/>
        <v>97.691131498470952</v>
      </c>
      <c r="H17" s="371"/>
      <c r="I17" s="267"/>
      <c r="J17" s="267"/>
      <c r="K17" s="267"/>
    </row>
    <row r="18" spans="2:11" ht="17.100000000000001" customHeight="1">
      <c r="B18" s="163">
        <v>713111</v>
      </c>
      <c r="C18" s="268" t="s">
        <v>290</v>
      </c>
      <c r="D18" s="1154">
        <v>6500</v>
      </c>
      <c r="E18" s="1178">
        <v>6500</v>
      </c>
      <c r="F18" s="81">
        <v>6361</v>
      </c>
      <c r="G18" s="616">
        <f t="shared" si="0"/>
        <v>97.861538461538473</v>
      </c>
      <c r="H18" s="317"/>
    </row>
    <row r="19" spans="2:11" ht="17.100000000000001" customHeight="1">
      <c r="B19" s="163">
        <v>713113</v>
      </c>
      <c r="C19" s="268" t="s">
        <v>291</v>
      </c>
      <c r="D19" s="1154">
        <v>40</v>
      </c>
      <c r="E19" s="1178">
        <v>40</v>
      </c>
      <c r="F19" s="81">
        <v>28</v>
      </c>
      <c r="G19" s="616">
        <f t="shared" si="0"/>
        <v>70</v>
      </c>
      <c r="H19" s="317"/>
    </row>
    <row r="20" spans="2:11" s="165" customFormat="1" ht="17.100000000000001" customHeight="1">
      <c r="B20" s="302">
        <v>714000</v>
      </c>
      <c r="C20" s="305" t="s">
        <v>189</v>
      </c>
      <c r="D20" s="1170">
        <v>274600</v>
      </c>
      <c r="E20" s="1194">
        <v>274600</v>
      </c>
      <c r="F20" s="304">
        <f>F21</f>
        <v>249603</v>
      </c>
      <c r="G20" s="614">
        <f t="shared" si="0"/>
        <v>90.896941005098313</v>
      </c>
      <c r="H20" s="371"/>
      <c r="I20" s="267"/>
      <c r="J20" s="267"/>
      <c r="K20" s="267"/>
    </row>
    <row r="21" spans="2:11" s="165" customFormat="1" ht="17.100000000000001" customHeight="1">
      <c r="B21" s="166">
        <v>714100</v>
      </c>
      <c r="C21" s="177" t="s">
        <v>388</v>
      </c>
      <c r="D21" s="1162">
        <v>274600</v>
      </c>
      <c r="E21" s="1186">
        <v>274600</v>
      </c>
      <c r="F21" s="178">
        <f>SUM(F22:F27)</f>
        <v>249603</v>
      </c>
      <c r="G21" s="615">
        <f t="shared" si="0"/>
        <v>90.896941005098313</v>
      </c>
      <c r="H21" s="371"/>
      <c r="I21" s="267"/>
      <c r="J21" s="267"/>
      <c r="K21" s="267"/>
    </row>
    <row r="22" spans="2:11" ht="17.100000000000001" customHeight="1">
      <c r="B22" s="163">
        <v>714111</v>
      </c>
      <c r="C22" s="268" t="s">
        <v>292</v>
      </c>
      <c r="D22" s="1154">
        <v>41920</v>
      </c>
      <c r="E22" s="1178">
        <v>41920</v>
      </c>
      <c r="F22" s="81">
        <v>38263</v>
      </c>
      <c r="G22" s="616">
        <f t="shared" si="0"/>
        <v>91.276240458015266</v>
      </c>
      <c r="H22" s="317"/>
    </row>
    <row r="23" spans="2:11" ht="17.100000000000001" customHeight="1">
      <c r="B23" s="163">
        <v>714112</v>
      </c>
      <c r="C23" s="268" t="s">
        <v>293</v>
      </c>
      <c r="D23" s="1154">
        <v>10190</v>
      </c>
      <c r="E23" s="1178">
        <v>10190</v>
      </c>
      <c r="F23" s="218">
        <v>8843</v>
      </c>
      <c r="G23" s="616">
        <f t="shared" si="0"/>
        <v>86.781157998037301</v>
      </c>
      <c r="H23" s="317"/>
    </row>
    <row r="24" spans="2:11" ht="17.100000000000001" customHeight="1">
      <c r="B24" s="163">
        <v>714113</v>
      </c>
      <c r="C24" s="268" t="s">
        <v>294</v>
      </c>
      <c r="D24" s="1154">
        <v>350</v>
      </c>
      <c r="E24" s="1178">
        <v>350</v>
      </c>
      <c r="F24" s="81">
        <v>298</v>
      </c>
      <c r="G24" s="616">
        <f t="shared" si="0"/>
        <v>85.142857142857139</v>
      </c>
      <c r="H24" s="317"/>
    </row>
    <row r="25" spans="2:11" ht="17.100000000000001" customHeight="1">
      <c r="B25" s="163">
        <v>714121</v>
      </c>
      <c r="C25" s="268" t="s">
        <v>295</v>
      </c>
      <c r="D25" s="1154">
        <v>9100</v>
      </c>
      <c r="E25" s="1178">
        <v>9100</v>
      </c>
      <c r="F25" s="218">
        <v>11651</v>
      </c>
      <c r="G25" s="616">
        <f t="shared" si="0"/>
        <v>128.03296703296704</v>
      </c>
      <c r="H25" s="317"/>
    </row>
    <row r="26" spans="2:11" ht="17.100000000000001" customHeight="1">
      <c r="B26" s="163">
        <v>714131</v>
      </c>
      <c r="C26" s="268" t="s">
        <v>296</v>
      </c>
      <c r="D26" s="1154">
        <v>161040</v>
      </c>
      <c r="E26" s="1178">
        <v>161040</v>
      </c>
      <c r="F26" s="218">
        <v>142734</v>
      </c>
      <c r="G26" s="616">
        <f t="shared" si="0"/>
        <v>88.632637853949319</v>
      </c>
      <c r="H26" s="317"/>
    </row>
    <row r="27" spans="2:11" ht="17.100000000000001" customHeight="1">
      <c r="B27" s="163">
        <v>714132</v>
      </c>
      <c r="C27" s="268" t="s">
        <v>297</v>
      </c>
      <c r="D27" s="1154">
        <v>52000</v>
      </c>
      <c r="E27" s="1178">
        <v>52000</v>
      </c>
      <c r="F27" s="81">
        <v>47814</v>
      </c>
      <c r="G27" s="616">
        <f t="shared" si="0"/>
        <v>91.95</v>
      </c>
      <c r="H27" s="317"/>
    </row>
    <row r="28" spans="2:11" s="165" customFormat="1" ht="25.5" customHeight="1">
      <c r="B28" s="302">
        <v>715000</v>
      </c>
      <c r="C28" s="303" t="s">
        <v>298</v>
      </c>
      <c r="D28" s="1170">
        <v>3930</v>
      </c>
      <c r="E28" s="1194">
        <v>3930</v>
      </c>
      <c r="F28" s="304">
        <f>F29+F34+F36</f>
        <v>3716</v>
      </c>
      <c r="G28" s="614">
        <f t="shared" si="0"/>
        <v>94.554707379134868</v>
      </c>
      <c r="H28" s="371"/>
      <c r="I28" s="267"/>
      <c r="J28" s="267"/>
      <c r="K28" s="267"/>
    </row>
    <row r="29" spans="2:11" s="165" customFormat="1" ht="26.25" customHeight="1">
      <c r="B29" s="166">
        <v>715100</v>
      </c>
      <c r="C29" s="269" t="s">
        <v>302</v>
      </c>
      <c r="D29" s="1157">
        <v>630</v>
      </c>
      <c r="E29" s="1181">
        <v>630</v>
      </c>
      <c r="F29" s="164">
        <f>SUM(F30:F33)</f>
        <v>651</v>
      </c>
      <c r="G29" s="615">
        <f t="shared" si="0"/>
        <v>103.33333333333334</v>
      </c>
      <c r="H29" s="371"/>
      <c r="I29" s="267"/>
      <c r="J29" s="267"/>
      <c r="K29" s="267"/>
    </row>
    <row r="30" spans="2:11" ht="17.100000000000001" customHeight="1">
      <c r="B30" s="163">
        <v>715131</v>
      </c>
      <c r="C30" s="268" t="s">
        <v>299</v>
      </c>
      <c r="D30" s="1154">
        <v>150</v>
      </c>
      <c r="E30" s="1178">
        <v>150</v>
      </c>
      <c r="F30" s="81">
        <v>147</v>
      </c>
      <c r="G30" s="616">
        <f t="shared" si="0"/>
        <v>98</v>
      </c>
      <c r="H30" s="317"/>
    </row>
    <row r="31" spans="2:11" ht="17.100000000000001" customHeight="1">
      <c r="B31" s="163">
        <v>715132</v>
      </c>
      <c r="C31" s="268" t="s">
        <v>556</v>
      </c>
      <c r="D31" s="1154">
        <v>20</v>
      </c>
      <c r="E31" s="1178">
        <v>20</v>
      </c>
      <c r="F31" s="81">
        <v>33</v>
      </c>
      <c r="G31" s="616">
        <f t="shared" si="0"/>
        <v>165</v>
      </c>
      <c r="H31" s="317"/>
    </row>
    <row r="32" spans="2:11" ht="17.100000000000001" customHeight="1">
      <c r="B32" s="163">
        <v>715137</v>
      </c>
      <c r="C32" s="268" t="s">
        <v>300</v>
      </c>
      <c r="D32" s="1154">
        <v>20</v>
      </c>
      <c r="E32" s="1178">
        <v>20</v>
      </c>
      <c r="F32" s="81">
        <v>0</v>
      </c>
      <c r="G32" s="616">
        <f t="shared" si="0"/>
        <v>0</v>
      </c>
      <c r="H32" s="317"/>
    </row>
    <row r="33" spans="2:11" ht="17.100000000000001" customHeight="1">
      <c r="B33" s="163">
        <v>715141</v>
      </c>
      <c r="C33" s="268" t="s">
        <v>301</v>
      </c>
      <c r="D33" s="1154">
        <v>440</v>
      </c>
      <c r="E33" s="1178">
        <v>440</v>
      </c>
      <c r="F33" s="81">
        <v>471</v>
      </c>
      <c r="G33" s="616">
        <f t="shared" si="0"/>
        <v>107.04545454545456</v>
      </c>
      <c r="H33" s="317"/>
    </row>
    <row r="34" spans="2:11" s="165" customFormat="1" ht="17.100000000000001" customHeight="1">
      <c r="B34" s="166">
        <v>715200</v>
      </c>
      <c r="C34" s="270" t="s">
        <v>303</v>
      </c>
      <c r="D34" s="1157">
        <v>3100</v>
      </c>
      <c r="E34" s="1181">
        <v>3100</v>
      </c>
      <c r="F34" s="164">
        <f>F35</f>
        <v>2895</v>
      </c>
      <c r="G34" s="615">
        <f t="shared" si="0"/>
        <v>93.387096774193552</v>
      </c>
      <c r="H34" s="371"/>
      <c r="I34" s="267"/>
      <c r="J34" s="267"/>
      <c r="K34" s="267"/>
    </row>
    <row r="35" spans="2:11" ht="17.100000000000001" customHeight="1">
      <c r="B35" s="163">
        <v>715211</v>
      </c>
      <c r="C35" s="268" t="s">
        <v>304</v>
      </c>
      <c r="D35" s="1154">
        <v>3100</v>
      </c>
      <c r="E35" s="1178">
        <v>3100</v>
      </c>
      <c r="F35" s="81">
        <v>2895</v>
      </c>
      <c r="G35" s="616">
        <f t="shared" si="0"/>
        <v>93.387096774193552</v>
      </c>
      <c r="H35" s="317"/>
    </row>
    <row r="36" spans="2:11" s="165" customFormat="1" ht="17.100000000000001" customHeight="1">
      <c r="B36" s="166">
        <v>715900</v>
      </c>
      <c r="C36" s="270" t="s">
        <v>305</v>
      </c>
      <c r="D36" s="1157">
        <v>200</v>
      </c>
      <c r="E36" s="1181">
        <v>200</v>
      </c>
      <c r="F36" s="164">
        <f>F37</f>
        <v>170</v>
      </c>
      <c r="G36" s="615">
        <f t="shared" si="0"/>
        <v>85</v>
      </c>
      <c r="H36" s="371"/>
      <c r="I36" s="267"/>
      <c r="J36" s="267"/>
      <c r="K36" s="267"/>
    </row>
    <row r="37" spans="2:11" ht="27" customHeight="1">
      <c r="B37" s="163">
        <v>715914</v>
      </c>
      <c r="C37" s="271" t="s">
        <v>306</v>
      </c>
      <c r="D37" s="1165">
        <v>200</v>
      </c>
      <c r="E37" s="1189">
        <v>200</v>
      </c>
      <c r="F37" s="218">
        <v>170</v>
      </c>
      <c r="G37" s="616">
        <f t="shared" si="0"/>
        <v>85</v>
      </c>
      <c r="H37" s="317"/>
    </row>
    <row r="38" spans="2:11" s="165" customFormat="1" ht="17.100000000000001" customHeight="1">
      <c r="B38" s="302">
        <v>716000</v>
      </c>
      <c r="C38" s="305" t="s">
        <v>190</v>
      </c>
      <c r="D38" s="1170">
        <v>2817450</v>
      </c>
      <c r="E38" s="1194">
        <v>2817450</v>
      </c>
      <c r="F38" s="304">
        <f>F39</f>
        <v>2897153</v>
      </c>
      <c r="G38" s="614">
        <f t="shared" si="0"/>
        <v>102.82890557064013</v>
      </c>
      <c r="H38" s="371"/>
      <c r="I38" s="273"/>
      <c r="J38" s="371"/>
      <c r="K38" s="267"/>
    </row>
    <row r="39" spans="2:11" s="165" customFormat="1" ht="17.100000000000001" customHeight="1">
      <c r="B39" s="166">
        <v>716100</v>
      </c>
      <c r="C39" s="270" t="s">
        <v>307</v>
      </c>
      <c r="D39" s="1157">
        <v>2817450</v>
      </c>
      <c r="E39" s="1181">
        <v>2817450</v>
      </c>
      <c r="F39" s="164">
        <f>SUM(F40:F46)</f>
        <v>2897153</v>
      </c>
      <c r="G39" s="615">
        <f t="shared" si="0"/>
        <v>102.82890557064013</v>
      </c>
      <c r="H39" s="372"/>
      <c r="I39" s="272"/>
      <c r="J39" s="267"/>
      <c r="K39" s="267"/>
    </row>
    <row r="40" spans="2:11" ht="17.100000000000001" customHeight="1">
      <c r="B40" s="163">
        <v>716111</v>
      </c>
      <c r="C40" s="268" t="s">
        <v>309</v>
      </c>
      <c r="D40" s="1165">
        <v>1987190</v>
      </c>
      <c r="E40" s="1189">
        <v>1987190</v>
      </c>
      <c r="F40" s="218">
        <v>2014393</v>
      </c>
      <c r="G40" s="616">
        <f t="shared" si="0"/>
        <v>101.36891791927295</v>
      </c>
      <c r="H40" s="371"/>
      <c r="I40" s="272"/>
    </row>
    <row r="41" spans="2:11" ht="17.100000000000001" customHeight="1">
      <c r="B41" s="163">
        <v>716112</v>
      </c>
      <c r="C41" s="268" t="s">
        <v>310</v>
      </c>
      <c r="D41" s="1165">
        <v>124450</v>
      </c>
      <c r="E41" s="1189">
        <v>124450</v>
      </c>
      <c r="F41" s="218">
        <v>140196</v>
      </c>
      <c r="G41" s="616">
        <f t="shared" si="0"/>
        <v>112.65247087183607</v>
      </c>
      <c r="H41" s="371"/>
      <c r="I41" s="272"/>
    </row>
    <row r="42" spans="2:11" ht="17.100000000000001" customHeight="1">
      <c r="B42" s="163">
        <v>716113</v>
      </c>
      <c r="C42" s="268" t="s">
        <v>311</v>
      </c>
      <c r="D42" s="1165">
        <v>27020</v>
      </c>
      <c r="E42" s="1189">
        <v>27020</v>
      </c>
      <c r="F42" s="218">
        <v>35631</v>
      </c>
      <c r="G42" s="616">
        <f t="shared" si="0"/>
        <v>131.86898593634345</v>
      </c>
      <c r="H42" s="371"/>
      <c r="I42" s="272"/>
    </row>
    <row r="43" spans="2:11" ht="17.100000000000001" customHeight="1">
      <c r="B43" s="163">
        <v>716114</v>
      </c>
      <c r="C43" s="268" t="s">
        <v>312</v>
      </c>
      <c r="D43" s="1165">
        <v>100</v>
      </c>
      <c r="E43" s="1189">
        <v>100</v>
      </c>
      <c r="F43" s="218">
        <v>79</v>
      </c>
      <c r="G43" s="616">
        <f t="shared" si="0"/>
        <v>79</v>
      </c>
      <c r="H43" s="371"/>
      <c r="I43" s="272"/>
    </row>
    <row r="44" spans="2:11" ht="25.5" customHeight="1">
      <c r="B44" s="163">
        <v>716115</v>
      </c>
      <c r="C44" s="271" t="s">
        <v>313</v>
      </c>
      <c r="D44" s="1165">
        <v>284590</v>
      </c>
      <c r="E44" s="1189">
        <v>284590</v>
      </c>
      <c r="F44" s="218">
        <v>303489</v>
      </c>
      <c r="G44" s="616">
        <f t="shared" si="0"/>
        <v>106.64078147510455</v>
      </c>
      <c r="H44" s="371"/>
      <c r="I44" s="272"/>
    </row>
    <row r="45" spans="2:11" ht="17.100000000000001" customHeight="1">
      <c r="B45" s="163">
        <v>716116</v>
      </c>
      <c r="C45" s="268" t="s">
        <v>314</v>
      </c>
      <c r="D45" s="1165">
        <v>245400</v>
      </c>
      <c r="E45" s="1189">
        <v>245400</v>
      </c>
      <c r="F45" s="218">
        <v>261871</v>
      </c>
      <c r="G45" s="616">
        <f t="shared" si="0"/>
        <v>106.71189894050531</v>
      </c>
      <c r="H45" s="371"/>
      <c r="I45" s="272"/>
    </row>
    <row r="46" spans="2:11" ht="17.100000000000001" customHeight="1">
      <c r="B46" s="163">
        <v>716117</v>
      </c>
      <c r="C46" s="268" t="s">
        <v>308</v>
      </c>
      <c r="D46" s="1165">
        <v>148700</v>
      </c>
      <c r="E46" s="1189">
        <v>148700</v>
      </c>
      <c r="F46" s="218">
        <v>141494</v>
      </c>
      <c r="G46" s="616">
        <f t="shared" si="0"/>
        <v>95.154001344989908</v>
      </c>
      <c r="H46" s="371"/>
      <c r="I46" s="272"/>
    </row>
    <row r="47" spans="2:11" s="165" customFormat="1" ht="17.100000000000001" customHeight="1">
      <c r="B47" s="302">
        <v>717000</v>
      </c>
      <c r="C47" s="305" t="s">
        <v>191</v>
      </c>
      <c r="D47" s="1170">
        <v>28953220</v>
      </c>
      <c r="E47" s="1194">
        <v>28953220</v>
      </c>
      <c r="F47" s="304">
        <f>F48</f>
        <v>29792693</v>
      </c>
      <c r="G47" s="614">
        <f t="shared" si="0"/>
        <v>102.89941153350128</v>
      </c>
      <c r="H47" s="371"/>
      <c r="I47" s="371"/>
      <c r="J47" s="267"/>
      <c r="K47" s="267"/>
    </row>
    <row r="48" spans="2:11" s="165" customFormat="1" ht="17.100000000000001" customHeight="1">
      <c r="B48" s="166">
        <v>717100</v>
      </c>
      <c r="C48" s="270" t="s">
        <v>315</v>
      </c>
      <c r="D48" s="1157">
        <v>28953220</v>
      </c>
      <c r="E48" s="1181">
        <v>28953220</v>
      </c>
      <c r="F48" s="164">
        <f t="shared" ref="F48" si="2">SUM(F49:F51)</f>
        <v>29792693</v>
      </c>
      <c r="G48" s="615">
        <f t="shared" si="0"/>
        <v>102.89941153350128</v>
      </c>
      <c r="H48" s="371"/>
      <c r="I48" s="371"/>
      <c r="J48" s="267"/>
      <c r="K48" s="267"/>
    </row>
    <row r="49" spans="1:11" ht="17.100000000000001" customHeight="1">
      <c r="B49" s="163">
        <v>717114</v>
      </c>
      <c r="C49" s="268" t="s">
        <v>692</v>
      </c>
      <c r="D49" s="1165">
        <v>516020</v>
      </c>
      <c r="E49" s="1189">
        <v>516020</v>
      </c>
      <c r="F49" s="218">
        <v>31410</v>
      </c>
      <c r="G49" s="616">
        <f t="shared" si="0"/>
        <v>6.0869733731250726</v>
      </c>
      <c r="H49" s="317"/>
    </row>
    <row r="50" spans="1:11" ht="17.100000000000001" customHeight="1">
      <c r="B50" s="163">
        <v>717121</v>
      </c>
      <c r="C50" s="268" t="s">
        <v>316</v>
      </c>
      <c r="D50" s="1165">
        <v>27702600</v>
      </c>
      <c r="E50" s="1189">
        <v>27702600</v>
      </c>
      <c r="F50" s="218">
        <v>28992477</v>
      </c>
      <c r="G50" s="616">
        <f t="shared" si="0"/>
        <v>104.65615862771003</v>
      </c>
      <c r="H50" s="317"/>
      <c r="I50" s="317"/>
    </row>
    <row r="51" spans="1:11" ht="17.100000000000001" customHeight="1">
      <c r="B51" s="163">
        <v>717131</v>
      </c>
      <c r="C51" s="268" t="s">
        <v>317</v>
      </c>
      <c r="D51" s="1165">
        <v>734600</v>
      </c>
      <c r="E51" s="1189">
        <v>734600</v>
      </c>
      <c r="F51" s="218">
        <v>768806</v>
      </c>
      <c r="G51" s="616">
        <f t="shared" si="0"/>
        <v>104.65641165260004</v>
      </c>
      <c r="H51" s="317"/>
      <c r="I51" s="317"/>
    </row>
    <row r="52" spans="1:11" s="165" customFormat="1" ht="17.100000000000001" customHeight="1">
      <c r="B52" s="302">
        <v>719000</v>
      </c>
      <c r="C52" s="305" t="s">
        <v>192</v>
      </c>
      <c r="D52" s="1170">
        <v>310</v>
      </c>
      <c r="E52" s="1194">
        <v>310</v>
      </c>
      <c r="F52" s="304">
        <f>F53</f>
        <v>278</v>
      </c>
      <c r="G52" s="614">
        <f t="shared" si="0"/>
        <v>89.677419354838705</v>
      </c>
      <c r="H52" s="371"/>
      <c r="I52" s="316"/>
      <c r="J52" s="267"/>
      <c r="K52" s="267"/>
    </row>
    <row r="53" spans="1:11" s="165" customFormat="1" ht="17.100000000000001" customHeight="1">
      <c r="B53" s="166">
        <v>719100</v>
      </c>
      <c r="C53" s="270" t="s">
        <v>318</v>
      </c>
      <c r="D53" s="1157">
        <v>310</v>
      </c>
      <c r="E53" s="1181">
        <v>310</v>
      </c>
      <c r="F53" s="164">
        <f>SUM(F54:F56)</f>
        <v>278</v>
      </c>
      <c r="G53" s="615">
        <f t="shared" si="0"/>
        <v>89.677419354838705</v>
      </c>
      <c r="H53" s="371"/>
      <c r="I53" s="267"/>
      <c r="J53" s="267"/>
      <c r="K53" s="267"/>
    </row>
    <row r="54" spans="1:11" ht="17.100000000000001" customHeight="1" thickBot="1">
      <c r="A54" s="232"/>
      <c r="B54" s="163">
        <v>719111</v>
      </c>
      <c r="C54" s="268" t="s">
        <v>318</v>
      </c>
      <c r="D54" s="1154">
        <v>100</v>
      </c>
      <c r="E54" s="1178">
        <v>100</v>
      </c>
      <c r="F54" s="81">
        <v>93</v>
      </c>
      <c r="G54" s="616">
        <f t="shared" si="0"/>
        <v>93</v>
      </c>
      <c r="H54" s="317"/>
    </row>
    <row r="55" spans="1:11" ht="17.100000000000001" customHeight="1">
      <c r="B55" s="278">
        <v>719114</v>
      </c>
      <c r="C55" s="279" t="s">
        <v>319</v>
      </c>
      <c r="D55" s="1175">
        <v>150</v>
      </c>
      <c r="E55" s="1199">
        <v>150</v>
      </c>
      <c r="F55" s="323">
        <v>134</v>
      </c>
      <c r="G55" s="617">
        <f t="shared" si="0"/>
        <v>89.333333333333329</v>
      </c>
    </row>
    <row r="56" spans="1:11" ht="25.5">
      <c r="B56" s="163">
        <v>719115</v>
      </c>
      <c r="C56" s="271" t="s">
        <v>320</v>
      </c>
      <c r="D56" s="1165">
        <v>60</v>
      </c>
      <c r="E56" s="1189">
        <v>60</v>
      </c>
      <c r="F56" s="218">
        <v>51</v>
      </c>
      <c r="G56" s="618">
        <f t="shared" si="0"/>
        <v>85</v>
      </c>
      <c r="H56" s="373"/>
    </row>
    <row r="57" spans="1:11">
      <c r="B57" s="163"/>
      <c r="C57" s="29"/>
      <c r="D57" s="1154"/>
      <c r="E57" s="1178"/>
      <c r="F57" s="81"/>
      <c r="G57" s="618" t="str">
        <f t="shared" si="0"/>
        <v/>
      </c>
      <c r="H57" s="373"/>
    </row>
    <row r="58" spans="1:11" ht="17.100000000000001" customHeight="1">
      <c r="B58" s="299">
        <v>720000</v>
      </c>
      <c r="C58" s="300" t="s">
        <v>187</v>
      </c>
      <c r="D58" s="1169">
        <v>2886330</v>
      </c>
      <c r="E58" s="1193">
        <v>2886330</v>
      </c>
      <c r="F58" s="301">
        <f>F59+F72+F144</f>
        <v>2637678</v>
      </c>
      <c r="G58" s="614">
        <f t="shared" si="0"/>
        <v>91.385184646246273</v>
      </c>
      <c r="H58" s="374"/>
      <c r="I58" s="317"/>
    </row>
    <row r="59" spans="1:11" ht="25.5">
      <c r="B59" s="302">
        <v>721000</v>
      </c>
      <c r="C59" s="306" t="s">
        <v>214</v>
      </c>
      <c r="D59" s="1170">
        <v>119710</v>
      </c>
      <c r="E59" s="1194">
        <v>119710</v>
      </c>
      <c r="F59" s="304">
        <f>F60+F63+F68+F70</f>
        <v>126404</v>
      </c>
      <c r="G59" s="614">
        <f t="shared" si="0"/>
        <v>105.5918469634951</v>
      </c>
    </row>
    <row r="60" spans="1:11" ht="17.100000000000001" customHeight="1">
      <c r="B60" s="166">
        <v>721100</v>
      </c>
      <c r="C60" s="270" t="s">
        <v>321</v>
      </c>
      <c r="D60" s="1157">
        <v>108510</v>
      </c>
      <c r="E60" s="1181">
        <v>108510</v>
      </c>
      <c r="F60" s="164">
        <f>SUM(F61:F62)</f>
        <v>111454</v>
      </c>
      <c r="G60" s="619">
        <f t="shared" si="0"/>
        <v>102.71311399870979</v>
      </c>
      <c r="I60" s="317"/>
    </row>
    <row r="61" spans="1:11" ht="17.100000000000001" customHeight="1">
      <c r="B61" s="163">
        <v>721112</v>
      </c>
      <c r="C61" s="268" t="s">
        <v>322</v>
      </c>
      <c r="D61" s="1165">
        <v>190</v>
      </c>
      <c r="E61" s="1189">
        <v>190</v>
      </c>
      <c r="F61" s="218">
        <v>187</v>
      </c>
      <c r="G61" s="618">
        <f t="shared" si="0"/>
        <v>98.421052631578945</v>
      </c>
      <c r="H61" s="375"/>
    </row>
    <row r="62" spans="1:11" ht="17.100000000000001" customHeight="1">
      <c r="B62" s="163">
        <v>721121</v>
      </c>
      <c r="C62" s="268" t="s">
        <v>578</v>
      </c>
      <c r="D62" s="1165">
        <v>108320</v>
      </c>
      <c r="E62" s="1189">
        <v>108320</v>
      </c>
      <c r="F62" s="218">
        <v>111267</v>
      </c>
      <c r="G62" s="618">
        <f t="shared" si="0"/>
        <v>102.72064254062039</v>
      </c>
      <c r="H62" s="375"/>
      <c r="I62" s="612"/>
    </row>
    <row r="63" spans="1:11" ht="17.100000000000001" customHeight="1">
      <c r="B63" s="172">
        <v>721200</v>
      </c>
      <c r="C63" s="270" t="s">
        <v>323</v>
      </c>
      <c r="D63" s="1153">
        <v>10880</v>
      </c>
      <c r="E63" s="1177">
        <v>10880</v>
      </c>
      <c r="F63" s="80">
        <f>SUM(F64:F67)</f>
        <v>14668</v>
      </c>
      <c r="G63" s="619">
        <f t="shared" si="0"/>
        <v>134.81617647058823</v>
      </c>
    </row>
    <row r="64" spans="1:11" ht="17.100000000000001" customHeight="1">
      <c r="B64" s="173">
        <v>721211</v>
      </c>
      <c r="C64" s="268" t="s">
        <v>324</v>
      </c>
      <c r="D64" s="1160">
        <v>380</v>
      </c>
      <c r="E64" s="1184">
        <v>380</v>
      </c>
      <c r="F64" s="171">
        <v>380</v>
      </c>
      <c r="G64" s="618">
        <f t="shared" si="0"/>
        <v>100</v>
      </c>
      <c r="I64" s="317"/>
    </row>
    <row r="65" spans="2:11" ht="17.100000000000001" customHeight="1">
      <c r="B65" s="173">
        <v>721225</v>
      </c>
      <c r="C65" s="268" t="s">
        <v>664</v>
      </c>
      <c r="D65" s="1158">
        <v>8500</v>
      </c>
      <c r="E65" s="1182">
        <v>8500</v>
      </c>
      <c r="F65" s="168">
        <v>8006</v>
      </c>
      <c r="G65" s="618">
        <f t="shared" si="0"/>
        <v>94.188235294117646</v>
      </c>
    </row>
    <row r="66" spans="2:11" ht="17.100000000000001" customHeight="1">
      <c r="B66" s="173">
        <v>721227</v>
      </c>
      <c r="C66" s="268" t="s">
        <v>693</v>
      </c>
      <c r="D66" s="1158">
        <v>2000</v>
      </c>
      <c r="E66" s="1182">
        <v>2000</v>
      </c>
      <c r="F66" s="168">
        <v>6282</v>
      </c>
      <c r="G66" s="618">
        <f t="shared" si="0"/>
        <v>314.10000000000002</v>
      </c>
    </row>
    <row r="67" spans="2:11" ht="17.100000000000001" customHeight="1">
      <c r="B67" s="173">
        <v>721233</v>
      </c>
      <c r="C67" s="268" t="s">
        <v>663</v>
      </c>
      <c r="D67" s="1154">
        <v>0</v>
      </c>
      <c r="E67" s="1178">
        <v>0</v>
      </c>
      <c r="F67" s="81">
        <v>0</v>
      </c>
      <c r="G67" s="618" t="str">
        <f t="shared" si="0"/>
        <v/>
      </c>
      <c r="I67" s="317"/>
    </row>
    <row r="68" spans="2:11" ht="17.100000000000001" customHeight="1">
      <c r="B68" s="172">
        <v>721300</v>
      </c>
      <c r="C68" s="270" t="s">
        <v>325</v>
      </c>
      <c r="D68" s="1153">
        <v>0</v>
      </c>
      <c r="E68" s="1177">
        <v>0</v>
      </c>
      <c r="F68" s="80">
        <f>SUM(F69:F69)</f>
        <v>0</v>
      </c>
      <c r="G68" s="619" t="str">
        <f t="shared" si="0"/>
        <v/>
      </c>
      <c r="I68" s="317"/>
    </row>
    <row r="69" spans="2:11" ht="17.100000000000001" customHeight="1">
      <c r="B69" s="173">
        <v>721312</v>
      </c>
      <c r="C69" s="268" t="s">
        <v>326</v>
      </c>
      <c r="D69" s="1154">
        <v>0</v>
      </c>
      <c r="E69" s="1178">
        <v>0</v>
      </c>
      <c r="F69" s="81">
        <v>0</v>
      </c>
      <c r="G69" s="618" t="str">
        <f t="shared" si="0"/>
        <v/>
      </c>
      <c r="I69" s="317"/>
    </row>
    <row r="70" spans="2:11" ht="17.100000000000001" customHeight="1">
      <c r="B70" s="172">
        <v>721500</v>
      </c>
      <c r="C70" s="270" t="s">
        <v>327</v>
      </c>
      <c r="D70" s="1153">
        <v>320</v>
      </c>
      <c r="E70" s="1177">
        <v>320</v>
      </c>
      <c r="F70" s="80">
        <f>F71</f>
        <v>282</v>
      </c>
      <c r="G70" s="619">
        <f t="shared" si="0"/>
        <v>88.125</v>
      </c>
    </row>
    <row r="71" spans="2:11" ht="17.100000000000001" customHeight="1">
      <c r="B71" s="173">
        <v>721511</v>
      </c>
      <c r="C71" s="268" t="s">
        <v>327</v>
      </c>
      <c r="D71" s="1154">
        <v>320</v>
      </c>
      <c r="E71" s="1178">
        <v>320</v>
      </c>
      <c r="F71" s="81">
        <v>282</v>
      </c>
      <c r="G71" s="618">
        <f t="shared" ref="G71:G135" si="3">IF(E71=0,"",F71/E71*100)</f>
        <v>88.125</v>
      </c>
      <c r="I71" s="317"/>
    </row>
    <row r="72" spans="2:11" ht="25.5">
      <c r="B72" s="302">
        <v>722000</v>
      </c>
      <c r="C72" s="303" t="s">
        <v>390</v>
      </c>
      <c r="D72" s="1171">
        <v>2314370</v>
      </c>
      <c r="E72" s="1195">
        <v>2314370</v>
      </c>
      <c r="F72" s="307">
        <f>F73+F75+F77+F93+F132+F139</f>
        <v>2060330</v>
      </c>
      <c r="G72" s="614">
        <f t="shared" si="3"/>
        <v>89.023362729382086</v>
      </c>
    </row>
    <row r="73" spans="2:11" ht="17.100000000000001" customHeight="1">
      <c r="B73" s="166">
        <v>722100</v>
      </c>
      <c r="C73" s="180" t="s">
        <v>328</v>
      </c>
      <c r="D73" s="1162">
        <v>122500</v>
      </c>
      <c r="E73" s="1186">
        <v>122500</v>
      </c>
      <c r="F73" s="178">
        <f>F74</f>
        <v>117934</v>
      </c>
      <c r="G73" s="619">
        <f t="shared" si="3"/>
        <v>96.272653061224489</v>
      </c>
      <c r="I73" s="317"/>
    </row>
    <row r="74" spans="2:11" ht="17.100000000000001" customHeight="1">
      <c r="B74" s="169">
        <v>722121</v>
      </c>
      <c r="C74" s="274" t="s">
        <v>329</v>
      </c>
      <c r="D74" s="1158">
        <v>122500</v>
      </c>
      <c r="E74" s="1182">
        <v>122500</v>
      </c>
      <c r="F74" s="168">
        <v>117934</v>
      </c>
      <c r="G74" s="618">
        <f t="shared" si="3"/>
        <v>96.272653061224489</v>
      </c>
    </row>
    <row r="75" spans="2:11" ht="17.100000000000001" customHeight="1">
      <c r="B75" s="166">
        <v>722200</v>
      </c>
      <c r="C75" s="180" t="s">
        <v>330</v>
      </c>
      <c r="D75" s="1162">
        <v>391400</v>
      </c>
      <c r="E75" s="1186">
        <v>391400</v>
      </c>
      <c r="F75" s="178">
        <f>F76</f>
        <v>384816</v>
      </c>
      <c r="G75" s="619">
        <f t="shared" si="3"/>
        <v>98.317833418497699</v>
      </c>
      <c r="K75" s="376"/>
    </row>
    <row r="76" spans="2:11" ht="17.100000000000001" customHeight="1">
      <c r="B76" s="169">
        <v>722221</v>
      </c>
      <c r="C76" s="274" t="s">
        <v>331</v>
      </c>
      <c r="D76" s="1158">
        <v>391400</v>
      </c>
      <c r="E76" s="1182">
        <v>391400</v>
      </c>
      <c r="F76" s="168">
        <v>384816</v>
      </c>
      <c r="G76" s="618">
        <f t="shared" si="3"/>
        <v>98.317833418497699</v>
      </c>
    </row>
    <row r="77" spans="2:11" ht="17.100000000000001" customHeight="1">
      <c r="B77" s="166">
        <v>722400</v>
      </c>
      <c r="C77" s="180" t="s">
        <v>332</v>
      </c>
      <c r="D77" s="1162">
        <v>449540</v>
      </c>
      <c r="E77" s="1186">
        <v>449540</v>
      </c>
      <c r="F77" s="178">
        <f>F78+F84+F88</f>
        <v>256899</v>
      </c>
      <c r="G77" s="619">
        <f t="shared" si="3"/>
        <v>57.147083685545219</v>
      </c>
      <c r="J77" s="317"/>
    </row>
    <row r="78" spans="2:11" ht="17.100000000000001" customHeight="1">
      <c r="B78" s="181">
        <v>722420</v>
      </c>
      <c r="C78" s="275" t="s">
        <v>333</v>
      </c>
      <c r="D78" s="1159">
        <v>299740</v>
      </c>
      <c r="E78" s="1183">
        <v>299740</v>
      </c>
      <c r="F78" s="170">
        <f>F79+F80+F82+F83</f>
        <v>113423</v>
      </c>
      <c r="G78" s="619">
        <f t="shared" si="3"/>
        <v>37.840461733502366</v>
      </c>
    </row>
    <row r="79" spans="2:11" ht="17.100000000000001" customHeight="1">
      <c r="B79" s="169">
        <v>722421</v>
      </c>
      <c r="C79" s="274" t="s">
        <v>333</v>
      </c>
      <c r="D79" s="1158">
        <v>20</v>
      </c>
      <c r="E79" s="1182">
        <v>20</v>
      </c>
      <c r="F79" s="168">
        <v>0</v>
      </c>
      <c r="G79" s="618">
        <f t="shared" si="3"/>
        <v>0</v>
      </c>
    </row>
    <row r="80" spans="2:11" ht="17.100000000000001" customHeight="1">
      <c r="B80" s="169">
        <v>722422</v>
      </c>
      <c r="C80" s="274" t="s">
        <v>420</v>
      </c>
      <c r="D80" s="1158">
        <v>291680</v>
      </c>
      <c r="E80" s="1182">
        <v>291680</v>
      </c>
      <c r="F80" s="168">
        <f>F81</f>
        <v>105758</v>
      </c>
      <c r="G80" s="618">
        <f t="shared" si="3"/>
        <v>36.258228195282499</v>
      </c>
    </row>
    <row r="81" spans="2:10" ht="17.100000000000001" customHeight="1">
      <c r="B81" s="169"/>
      <c r="C81" s="276" t="s">
        <v>677</v>
      </c>
      <c r="D81" s="1158">
        <v>291680</v>
      </c>
      <c r="E81" s="1182">
        <v>291680</v>
      </c>
      <c r="F81" s="168">
        <v>105758</v>
      </c>
      <c r="G81" s="618">
        <f t="shared" si="3"/>
        <v>36.258228195282499</v>
      </c>
      <c r="H81" s="375"/>
    </row>
    <row r="82" spans="2:10" ht="17.100000000000001" customHeight="1">
      <c r="B82" s="169">
        <v>722424</v>
      </c>
      <c r="C82" s="274" t="s">
        <v>336</v>
      </c>
      <c r="D82" s="1158">
        <v>5440</v>
      </c>
      <c r="E82" s="1182">
        <v>5440</v>
      </c>
      <c r="F82" s="168">
        <v>5305</v>
      </c>
      <c r="G82" s="618">
        <f t="shared" si="3"/>
        <v>97.518382352941174</v>
      </c>
    </row>
    <row r="83" spans="2:10" ht="17.100000000000001" customHeight="1">
      <c r="B83" s="169">
        <v>722429</v>
      </c>
      <c r="C83" s="274" t="s">
        <v>334</v>
      </c>
      <c r="D83" s="1158">
        <v>2600</v>
      </c>
      <c r="E83" s="1182">
        <v>2600</v>
      </c>
      <c r="F83" s="168">
        <v>2360</v>
      </c>
      <c r="G83" s="618">
        <f t="shared" si="3"/>
        <v>90.769230769230774</v>
      </c>
      <c r="J83" s="317"/>
    </row>
    <row r="84" spans="2:10" ht="17.100000000000001" customHeight="1">
      <c r="B84" s="179">
        <v>722450</v>
      </c>
      <c r="C84" s="275" t="s">
        <v>335</v>
      </c>
      <c r="D84" s="1161">
        <v>8990</v>
      </c>
      <c r="E84" s="1185">
        <v>8990</v>
      </c>
      <c r="F84" s="176">
        <f>SUM(F85:F87)</f>
        <v>8615</v>
      </c>
      <c r="G84" s="619">
        <f t="shared" si="3"/>
        <v>95.828698553948826</v>
      </c>
    </row>
    <row r="85" spans="2:10" ht="17.100000000000001" customHeight="1">
      <c r="B85" s="169">
        <v>722451</v>
      </c>
      <c r="C85" s="274" t="s">
        <v>337</v>
      </c>
      <c r="D85" s="1158">
        <v>6900</v>
      </c>
      <c r="E85" s="1182">
        <v>6900</v>
      </c>
      <c r="F85" s="168">
        <v>6667</v>
      </c>
      <c r="G85" s="618">
        <f t="shared" si="3"/>
        <v>96.623188405797094</v>
      </c>
    </row>
    <row r="86" spans="2:10" ht="17.100000000000001" customHeight="1">
      <c r="B86" s="169">
        <v>722454</v>
      </c>
      <c r="C86" s="274" t="s">
        <v>338</v>
      </c>
      <c r="D86" s="1158">
        <v>2090</v>
      </c>
      <c r="E86" s="1182">
        <v>2090</v>
      </c>
      <c r="F86" s="168">
        <v>1948</v>
      </c>
      <c r="G86" s="618">
        <f t="shared" si="3"/>
        <v>93.205741626794264</v>
      </c>
    </row>
    <row r="87" spans="2:10" ht="17.100000000000001" customHeight="1">
      <c r="B87" s="169">
        <v>722455</v>
      </c>
      <c r="C87" s="276" t="s">
        <v>678</v>
      </c>
      <c r="D87" s="1158">
        <v>0</v>
      </c>
      <c r="E87" s="1182">
        <v>0</v>
      </c>
      <c r="F87" s="168">
        <v>0</v>
      </c>
      <c r="G87" s="618" t="str">
        <f t="shared" si="3"/>
        <v/>
      </c>
      <c r="H87" s="375"/>
    </row>
    <row r="88" spans="2:10" ht="24" customHeight="1">
      <c r="B88" s="179">
        <v>722470</v>
      </c>
      <c r="C88" s="277" t="s">
        <v>391</v>
      </c>
      <c r="D88" s="1161">
        <v>140810</v>
      </c>
      <c r="E88" s="1185">
        <v>140810</v>
      </c>
      <c r="F88" s="176">
        <f>F89+F91+F92</f>
        <v>134861</v>
      </c>
      <c r="G88" s="619">
        <f t="shared" si="3"/>
        <v>95.775158014345578</v>
      </c>
    </row>
    <row r="89" spans="2:10" ht="17.100000000000001" customHeight="1">
      <c r="B89" s="169">
        <v>722471</v>
      </c>
      <c r="C89" s="274" t="s">
        <v>339</v>
      </c>
      <c r="D89" s="1158">
        <v>106310</v>
      </c>
      <c r="E89" s="1182">
        <v>106310</v>
      </c>
      <c r="F89" s="168">
        <f>F90</f>
        <v>101001</v>
      </c>
      <c r="G89" s="618">
        <f t="shared" si="3"/>
        <v>95.006114194337314</v>
      </c>
      <c r="I89" s="317"/>
    </row>
    <row r="90" spans="2:10" ht="17.100000000000001" customHeight="1">
      <c r="B90" s="169"/>
      <c r="C90" s="276" t="s">
        <v>677</v>
      </c>
      <c r="D90" s="1158">
        <v>106310</v>
      </c>
      <c r="E90" s="1182">
        <v>106310</v>
      </c>
      <c r="F90" s="168">
        <v>101001</v>
      </c>
      <c r="G90" s="618">
        <f t="shared" si="3"/>
        <v>95.006114194337314</v>
      </c>
    </row>
    <row r="91" spans="2:10" ht="25.5">
      <c r="B91" s="169">
        <v>722472</v>
      </c>
      <c r="C91" s="276" t="s">
        <v>340</v>
      </c>
      <c r="D91" s="1158">
        <v>19400</v>
      </c>
      <c r="E91" s="1182">
        <v>19400</v>
      </c>
      <c r="F91" s="168">
        <v>20620</v>
      </c>
      <c r="G91" s="618">
        <f t="shared" si="3"/>
        <v>106.28865979381443</v>
      </c>
    </row>
    <row r="92" spans="2:10" ht="17.100000000000001" customHeight="1">
      <c r="B92" s="169">
        <v>722479</v>
      </c>
      <c r="C92" s="276" t="s">
        <v>665</v>
      </c>
      <c r="D92" s="1158">
        <v>15100</v>
      </c>
      <c r="E92" s="1182">
        <v>15100</v>
      </c>
      <c r="F92" s="168">
        <v>13240</v>
      </c>
      <c r="G92" s="618">
        <f t="shared" si="3"/>
        <v>87.682119205298008</v>
      </c>
    </row>
    <row r="93" spans="2:10" ht="17.100000000000001" customHeight="1">
      <c r="B93" s="166">
        <v>722500</v>
      </c>
      <c r="C93" s="63" t="s">
        <v>676</v>
      </c>
      <c r="D93" s="1163">
        <v>861280</v>
      </c>
      <c r="E93" s="1187">
        <v>861280</v>
      </c>
      <c r="F93" s="182">
        <f>F94+F99+F110+F115+F118+F125</f>
        <v>829282</v>
      </c>
      <c r="G93" s="619">
        <f t="shared" si="3"/>
        <v>96.284831878134867</v>
      </c>
    </row>
    <row r="94" spans="2:10" ht="27" customHeight="1">
      <c r="B94" s="179">
        <v>722510</v>
      </c>
      <c r="C94" s="183" t="s">
        <v>392</v>
      </c>
      <c r="D94" s="1161">
        <v>19350</v>
      </c>
      <c r="E94" s="1185">
        <v>19350</v>
      </c>
      <c r="F94" s="176">
        <f t="shared" ref="F94" si="4">SUM(F95:F98)</f>
        <v>17809</v>
      </c>
      <c r="G94" s="619">
        <f t="shared" si="3"/>
        <v>92.036175710594321</v>
      </c>
    </row>
    <row r="95" spans="2:10" ht="25.5">
      <c r="B95" s="163">
        <v>722511</v>
      </c>
      <c r="C95" s="99" t="s">
        <v>694</v>
      </c>
      <c r="D95" s="1156">
        <v>20</v>
      </c>
      <c r="E95" s="1180">
        <v>20</v>
      </c>
      <c r="F95" s="145">
        <v>15</v>
      </c>
      <c r="G95" s="618">
        <f t="shared" si="3"/>
        <v>75</v>
      </c>
    </row>
    <row r="96" spans="2:10" ht="25.5">
      <c r="B96" s="163">
        <v>722514</v>
      </c>
      <c r="C96" s="99" t="s">
        <v>355</v>
      </c>
      <c r="D96" s="1156">
        <v>2100</v>
      </c>
      <c r="E96" s="1180">
        <v>2100</v>
      </c>
      <c r="F96" s="145">
        <v>2048</v>
      </c>
      <c r="G96" s="618">
        <f t="shared" si="3"/>
        <v>97.523809523809518</v>
      </c>
    </row>
    <row r="97" spans="2:7" ht="17.100000000000001" customHeight="1">
      <c r="B97" s="163">
        <v>722515</v>
      </c>
      <c r="C97" s="100" t="s">
        <v>341</v>
      </c>
      <c r="D97" s="1156">
        <v>17210</v>
      </c>
      <c r="E97" s="1180">
        <v>17210</v>
      </c>
      <c r="F97" s="145">
        <v>15746</v>
      </c>
      <c r="G97" s="618">
        <f t="shared" si="3"/>
        <v>91.493317838465998</v>
      </c>
    </row>
    <row r="98" spans="2:7" ht="17.100000000000001" customHeight="1">
      <c r="B98" s="163">
        <v>722516</v>
      </c>
      <c r="C98" s="100" t="s">
        <v>342</v>
      </c>
      <c r="D98" s="1156">
        <v>20</v>
      </c>
      <c r="E98" s="1180">
        <v>20</v>
      </c>
      <c r="F98" s="145">
        <v>0</v>
      </c>
      <c r="G98" s="618">
        <f t="shared" si="3"/>
        <v>0</v>
      </c>
    </row>
    <row r="99" spans="2:7" ht="17.100000000000001" customHeight="1">
      <c r="B99" s="179">
        <v>722520</v>
      </c>
      <c r="C99" s="184" t="s">
        <v>343</v>
      </c>
      <c r="D99" s="1161">
        <v>270630</v>
      </c>
      <c r="E99" s="1185">
        <v>270630</v>
      </c>
      <c r="F99" s="176">
        <f>F100+F102+F103+F104+F105+F106+F107+F108+F109</f>
        <v>261879</v>
      </c>
      <c r="G99" s="619">
        <f t="shared" si="3"/>
        <v>96.766433876510362</v>
      </c>
    </row>
    <row r="100" spans="2:7" ht="25.5">
      <c r="B100" s="163">
        <v>722521</v>
      </c>
      <c r="C100" s="99" t="s">
        <v>356</v>
      </c>
      <c r="D100" s="1156">
        <v>98910</v>
      </c>
      <c r="E100" s="1180">
        <v>98910</v>
      </c>
      <c r="F100" s="145">
        <f>F101</f>
        <v>94093</v>
      </c>
      <c r="G100" s="618">
        <f t="shared" si="3"/>
        <v>95.129916085330109</v>
      </c>
    </row>
    <row r="101" spans="2:7" ht="17.100000000000001" customHeight="1">
      <c r="B101" s="169"/>
      <c r="C101" s="276" t="s">
        <v>557</v>
      </c>
      <c r="D101" s="1156">
        <v>98910</v>
      </c>
      <c r="E101" s="1180">
        <v>98910</v>
      </c>
      <c r="F101" s="145">
        <v>94093</v>
      </c>
      <c r="G101" s="618">
        <f t="shared" si="3"/>
        <v>95.129916085330109</v>
      </c>
    </row>
    <row r="102" spans="2:7" ht="25.5" customHeight="1">
      <c r="B102" s="278">
        <v>722522</v>
      </c>
      <c r="C102" s="280" t="s">
        <v>357</v>
      </c>
      <c r="D102" s="1167">
        <v>27210</v>
      </c>
      <c r="E102" s="1191">
        <v>27210</v>
      </c>
      <c r="F102" s="281">
        <v>27051</v>
      </c>
      <c r="G102" s="620">
        <f t="shared" si="3"/>
        <v>99.415656008820292</v>
      </c>
    </row>
    <row r="103" spans="2:7" ht="25.5">
      <c r="B103" s="163">
        <v>722523</v>
      </c>
      <c r="C103" s="99" t="s">
        <v>358</v>
      </c>
      <c r="D103" s="1167">
        <v>4910</v>
      </c>
      <c r="E103" s="1191">
        <v>4910</v>
      </c>
      <c r="F103" s="145">
        <v>4954</v>
      </c>
      <c r="G103" s="616">
        <f t="shared" si="3"/>
        <v>100.89613034623217</v>
      </c>
    </row>
    <row r="104" spans="2:7" ht="27" customHeight="1">
      <c r="B104" s="163">
        <v>722524</v>
      </c>
      <c r="C104" s="385" t="s">
        <v>673</v>
      </c>
      <c r="D104" s="1167">
        <v>420</v>
      </c>
      <c r="E104" s="1191">
        <v>420</v>
      </c>
      <c r="F104" s="145">
        <v>406</v>
      </c>
      <c r="G104" s="616">
        <f t="shared" si="3"/>
        <v>96.666666666666671</v>
      </c>
    </row>
    <row r="105" spans="2:7" ht="25.5">
      <c r="B105" s="163">
        <v>722525</v>
      </c>
      <c r="C105" s="385" t="s">
        <v>672</v>
      </c>
      <c r="D105" s="1167">
        <v>180</v>
      </c>
      <c r="E105" s="1191">
        <v>180</v>
      </c>
      <c r="F105" s="145">
        <v>146</v>
      </c>
      <c r="G105" s="616">
        <f t="shared" si="3"/>
        <v>81.111111111111114</v>
      </c>
    </row>
    <row r="106" spans="2:7" ht="25.5">
      <c r="B106" s="163">
        <v>722526</v>
      </c>
      <c r="C106" s="99" t="s">
        <v>675</v>
      </c>
      <c r="D106" s="1167">
        <v>20</v>
      </c>
      <c r="E106" s="1191">
        <v>20</v>
      </c>
      <c r="F106" s="145">
        <v>0</v>
      </c>
      <c r="G106" s="616">
        <f t="shared" si="3"/>
        <v>0</v>
      </c>
    </row>
    <row r="107" spans="2:7" ht="17.100000000000001" customHeight="1">
      <c r="B107" s="163">
        <v>722527</v>
      </c>
      <c r="C107" s="100" t="s">
        <v>558</v>
      </c>
      <c r="D107" s="1167">
        <v>53220</v>
      </c>
      <c r="E107" s="1191">
        <v>53220</v>
      </c>
      <c r="F107" s="145">
        <v>47346</v>
      </c>
      <c r="G107" s="616">
        <f t="shared" si="3"/>
        <v>88.962795941375433</v>
      </c>
    </row>
    <row r="108" spans="2:7" ht="17.100000000000001" customHeight="1">
      <c r="B108" s="163">
        <v>722528</v>
      </c>
      <c r="C108" s="100" t="s">
        <v>344</v>
      </c>
      <c r="D108" s="1167">
        <v>1050</v>
      </c>
      <c r="E108" s="1191">
        <v>1050</v>
      </c>
      <c r="F108" s="145">
        <v>1198</v>
      </c>
      <c r="G108" s="616">
        <f t="shared" si="3"/>
        <v>114.09523809523809</v>
      </c>
    </row>
    <row r="109" spans="2:7" ht="17.100000000000001" customHeight="1">
      <c r="B109" s="163">
        <v>722529</v>
      </c>
      <c r="C109" s="100" t="s">
        <v>345</v>
      </c>
      <c r="D109" s="1167">
        <v>84710</v>
      </c>
      <c r="E109" s="1191">
        <v>84710</v>
      </c>
      <c r="F109" s="145">
        <v>86685</v>
      </c>
      <c r="G109" s="616">
        <f t="shared" si="3"/>
        <v>102.33148388619998</v>
      </c>
    </row>
    <row r="110" spans="2:7" ht="17.100000000000001" customHeight="1">
      <c r="B110" s="179">
        <v>722530</v>
      </c>
      <c r="C110" s="184" t="s">
        <v>346</v>
      </c>
      <c r="D110" s="1161">
        <v>361310</v>
      </c>
      <c r="E110" s="1185">
        <v>361310</v>
      </c>
      <c r="F110" s="176">
        <f>SUM(F111:F114)</f>
        <v>343380</v>
      </c>
      <c r="G110" s="615">
        <f t="shared" si="3"/>
        <v>95.037502421743099</v>
      </c>
    </row>
    <row r="111" spans="2:7" ht="17.100000000000001" customHeight="1">
      <c r="B111" s="163">
        <v>722531</v>
      </c>
      <c r="C111" s="100" t="s">
        <v>347</v>
      </c>
      <c r="D111" s="1156">
        <v>106700</v>
      </c>
      <c r="E111" s="1180">
        <v>106700</v>
      </c>
      <c r="F111" s="145">
        <v>96920</v>
      </c>
      <c r="G111" s="616">
        <f t="shared" si="3"/>
        <v>90.834114339268979</v>
      </c>
    </row>
    <row r="112" spans="2:7" ht="17.100000000000001" customHeight="1">
      <c r="B112" s="163">
        <v>722532</v>
      </c>
      <c r="C112" s="100" t="s">
        <v>348</v>
      </c>
      <c r="D112" s="1156">
        <v>254580</v>
      </c>
      <c r="E112" s="1180">
        <v>254580</v>
      </c>
      <c r="F112" s="145">
        <v>246456</v>
      </c>
      <c r="G112" s="616">
        <f t="shared" si="3"/>
        <v>96.808861654489746</v>
      </c>
    </row>
    <row r="113" spans="2:9" ht="17.100000000000001" customHeight="1">
      <c r="B113" s="163">
        <v>722538</v>
      </c>
      <c r="C113" s="100" t="s">
        <v>349</v>
      </c>
      <c r="D113" s="1156">
        <v>20</v>
      </c>
      <c r="E113" s="1180">
        <v>20</v>
      </c>
      <c r="F113" s="145">
        <v>0</v>
      </c>
      <c r="G113" s="616">
        <f t="shared" si="3"/>
        <v>0</v>
      </c>
    </row>
    <row r="114" spans="2:9" ht="17.100000000000001" customHeight="1">
      <c r="B114" s="163">
        <v>722539</v>
      </c>
      <c r="C114" s="100" t="s">
        <v>573</v>
      </c>
      <c r="D114" s="1156">
        <v>10</v>
      </c>
      <c r="E114" s="1180">
        <v>10</v>
      </c>
      <c r="F114" s="145">
        <v>4</v>
      </c>
      <c r="G114" s="616">
        <f t="shared" si="3"/>
        <v>40</v>
      </c>
    </row>
    <row r="115" spans="2:9" ht="17.100000000000001" customHeight="1">
      <c r="B115" s="179">
        <v>722540</v>
      </c>
      <c r="C115" s="184" t="s">
        <v>350</v>
      </c>
      <c r="D115" s="176">
        <f t="shared" ref="D115:E115" si="5">SUM(D116:D117)</f>
        <v>200</v>
      </c>
      <c r="E115" s="176">
        <f t="shared" si="5"/>
        <v>200</v>
      </c>
      <c r="F115" s="176">
        <f>SUM(F116:F117)</f>
        <v>394</v>
      </c>
      <c r="G115" s="615">
        <f t="shared" si="3"/>
        <v>197</v>
      </c>
    </row>
    <row r="116" spans="2:9" ht="17.100000000000001" customHeight="1">
      <c r="B116" s="163">
        <v>722541</v>
      </c>
      <c r="C116" s="100" t="s">
        <v>351</v>
      </c>
      <c r="D116" s="1156">
        <v>200</v>
      </c>
      <c r="E116" s="1180">
        <v>200</v>
      </c>
      <c r="F116" s="145">
        <v>170</v>
      </c>
      <c r="G116" s="616">
        <f t="shared" si="3"/>
        <v>85</v>
      </c>
    </row>
    <row r="117" spans="2:9" ht="17.100000000000001" customHeight="1">
      <c r="B117" s="163">
        <v>722545</v>
      </c>
      <c r="C117" s="100" t="s">
        <v>786</v>
      </c>
      <c r="D117" s="1180">
        <v>0</v>
      </c>
      <c r="E117" s="1180">
        <v>0</v>
      </c>
      <c r="F117" s="145">
        <v>224</v>
      </c>
      <c r="G117" s="616" t="str">
        <f t="shared" ref="G117" si="6">IF(E117=0,"",F117/E117*100)</f>
        <v/>
      </c>
    </row>
    <row r="118" spans="2:9" ht="17.100000000000001" customHeight="1">
      <c r="B118" s="179">
        <v>722550</v>
      </c>
      <c r="C118" s="184" t="s">
        <v>352</v>
      </c>
      <c r="D118" s="1161">
        <v>180000</v>
      </c>
      <c r="E118" s="1185">
        <v>180000</v>
      </c>
      <c r="F118" s="176">
        <f>F119+F121+F123</f>
        <v>176113</v>
      </c>
      <c r="G118" s="615">
        <f t="shared" si="3"/>
        <v>97.840555555555554</v>
      </c>
      <c r="I118" s="316"/>
    </row>
    <row r="119" spans="2:9" ht="17.100000000000001" customHeight="1">
      <c r="B119" s="163">
        <v>722551</v>
      </c>
      <c r="C119" s="100" t="s">
        <v>353</v>
      </c>
      <c r="D119" s="1156">
        <v>48700</v>
      </c>
      <c r="E119" s="1180">
        <v>48700</v>
      </c>
      <c r="F119" s="145">
        <f>F120</f>
        <v>48635</v>
      </c>
      <c r="G119" s="616">
        <f t="shared" si="3"/>
        <v>99.866529774127315</v>
      </c>
      <c r="I119" s="317"/>
    </row>
    <row r="120" spans="2:9" ht="17.100000000000001" customHeight="1">
      <c r="B120" s="169"/>
      <c r="C120" s="276" t="s">
        <v>557</v>
      </c>
      <c r="D120" s="1156">
        <v>48700</v>
      </c>
      <c r="E120" s="1180">
        <v>48700</v>
      </c>
      <c r="F120" s="145">
        <v>48635</v>
      </c>
      <c r="G120" s="616">
        <f t="shared" si="3"/>
        <v>99.866529774127315</v>
      </c>
    </row>
    <row r="121" spans="2:9" ht="25.5">
      <c r="B121" s="163">
        <v>722555</v>
      </c>
      <c r="C121" s="99" t="s">
        <v>359</v>
      </c>
      <c r="D121" s="1156">
        <v>84250</v>
      </c>
      <c r="E121" s="1180">
        <v>84250</v>
      </c>
      <c r="F121" s="145">
        <f>F122</f>
        <v>82378</v>
      </c>
      <c r="G121" s="616">
        <f t="shared" si="3"/>
        <v>97.778041543026703</v>
      </c>
    </row>
    <row r="122" spans="2:9" ht="17.100000000000001" customHeight="1">
      <c r="B122" s="169"/>
      <c r="C122" s="276" t="s">
        <v>557</v>
      </c>
      <c r="D122" s="1156">
        <v>84250</v>
      </c>
      <c r="E122" s="1180">
        <v>84250</v>
      </c>
      <c r="F122" s="145">
        <v>82378</v>
      </c>
      <c r="G122" s="616">
        <f t="shared" si="3"/>
        <v>97.778041543026703</v>
      </c>
    </row>
    <row r="123" spans="2:9" ht="25.5">
      <c r="B123" s="163">
        <v>722556</v>
      </c>
      <c r="C123" s="99" t="s">
        <v>360</v>
      </c>
      <c r="D123" s="1156">
        <v>47050</v>
      </c>
      <c r="E123" s="1180">
        <v>47050</v>
      </c>
      <c r="F123" s="145">
        <f>F124</f>
        <v>45100</v>
      </c>
      <c r="G123" s="616">
        <f t="shared" si="3"/>
        <v>95.855472901168966</v>
      </c>
    </row>
    <row r="124" spans="2:9" ht="17.100000000000001" customHeight="1">
      <c r="B124" s="169"/>
      <c r="C124" s="276" t="s">
        <v>557</v>
      </c>
      <c r="D124" s="1156">
        <v>47050</v>
      </c>
      <c r="E124" s="1180">
        <v>47050</v>
      </c>
      <c r="F124" s="145">
        <v>45100</v>
      </c>
      <c r="G124" s="616">
        <f t="shared" si="3"/>
        <v>95.855472901168966</v>
      </c>
    </row>
    <row r="125" spans="2:9" ht="17.100000000000001" customHeight="1">
      <c r="B125" s="179">
        <v>722580</v>
      </c>
      <c r="C125" s="184" t="s">
        <v>361</v>
      </c>
      <c r="D125" s="1161">
        <v>29790</v>
      </c>
      <c r="E125" s="1185">
        <v>29790</v>
      </c>
      <c r="F125" s="176">
        <f>F126+F128+F129+F130+F131</f>
        <v>29707</v>
      </c>
      <c r="G125" s="615">
        <f t="shared" si="3"/>
        <v>99.721383014434366</v>
      </c>
    </row>
    <row r="126" spans="2:9" ht="25.5">
      <c r="B126" s="163">
        <v>722581</v>
      </c>
      <c r="C126" s="99" t="s">
        <v>674</v>
      </c>
      <c r="D126" s="1156">
        <v>18690</v>
      </c>
      <c r="E126" s="1180">
        <v>18690</v>
      </c>
      <c r="F126" s="145">
        <f>F127</f>
        <v>16568</v>
      </c>
      <c r="G126" s="616">
        <f t="shared" si="3"/>
        <v>88.646334938469778</v>
      </c>
    </row>
    <row r="127" spans="2:9" ht="17.100000000000001" customHeight="1">
      <c r="B127" s="169"/>
      <c r="C127" s="276" t="s">
        <v>559</v>
      </c>
      <c r="D127" s="1156">
        <v>18690</v>
      </c>
      <c r="E127" s="1180">
        <v>18690</v>
      </c>
      <c r="F127" s="145">
        <v>16568</v>
      </c>
      <c r="G127" s="616">
        <f t="shared" si="3"/>
        <v>88.646334938469778</v>
      </c>
      <c r="I127" s="316"/>
    </row>
    <row r="128" spans="2:9" ht="37.5" customHeight="1">
      <c r="B128" s="163">
        <v>722582</v>
      </c>
      <c r="C128" s="385" t="s">
        <v>671</v>
      </c>
      <c r="D128" s="1156">
        <v>8900</v>
      </c>
      <c r="E128" s="1180">
        <v>8900</v>
      </c>
      <c r="F128" s="145">
        <v>10385</v>
      </c>
      <c r="G128" s="616">
        <f t="shared" si="3"/>
        <v>116.68539325842697</v>
      </c>
    </row>
    <row r="129" spans="2:7" ht="26.25" customHeight="1">
      <c r="B129" s="163">
        <v>722583</v>
      </c>
      <c r="C129" s="99" t="s">
        <v>362</v>
      </c>
      <c r="D129" s="1156">
        <v>1050</v>
      </c>
      <c r="E129" s="1180">
        <v>1050</v>
      </c>
      <c r="F129" s="145">
        <v>1408</v>
      </c>
      <c r="G129" s="616">
        <f t="shared" si="3"/>
        <v>134.0952380952381</v>
      </c>
    </row>
    <row r="130" spans="2:7" ht="25.5">
      <c r="B130" s="163">
        <v>722584</v>
      </c>
      <c r="C130" s="99" t="s">
        <v>363</v>
      </c>
      <c r="D130" s="1156">
        <v>620</v>
      </c>
      <c r="E130" s="1180">
        <v>620</v>
      </c>
      <c r="F130" s="145">
        <v>896</v>
      </c>
      <c r="G130" s="616">
        <f t="shared" si="3"/>
        <v>144.51612903225805</v>
      </c>
    </row>
    <row r="131" spans="2:7" ht="25.5">
      <c r="B131" s="163">
        <v>722585</v>
      </c>
      <c r="C131" s="99" t="s">
        <v>364</v>
      </c>
      <c r="D131" s="1156">
        <v>530</v>
      </c>
      <c r="E131" s="1180">
        <v>530</v>
      </c>
      <c r="F131" s="145">
        <v>450</v>
      </c>
      <c r="G131" s="616">
        <f t="shared" si="3"/>
        <v>84.905660377358487</v>
      </c>
    </row>
    <row r="132" spans="2:7" ht="17.100000000000001" customHeight="1">
      <c r="B132" s="166">
        <v>722600</v>
      </c>
      <c r="C132" s="63" t="s">
        <v>354</v>
      </c>
      <c r="D132" s="1163">
        <v>486480</v>
      </c>
      <c r="E132" s="1187">
        <v>486480</v>
      </c>
      <c r="F132" s="182">
        <f>SUM(F133:F138)</f>
        <v>468901</v>
      </c>
      <c r="G132" s="615">
        <f t="shared" si="3"/>
        <v>96.38649070876501</v>
      </c>
    </row>
    <row r="133" spans="2:7" ht="17.100000000000001" customHeight="1">
      <c r="B133" s="169">
        <v>722611</v>
      </c>
      <c r="C133" s="100" t="s">
        <v>365</v>
      </c>
      <c r="D133" s="1156">
        <v>143130</v>
      </c>
      <c r="E133" s="1180">
        <v>143130</v>
      </c>
      <c r="F133" s="145">
        <v>141601</v>
      </c>
      <c r="G133" s="616">
        <f t="shared" si="3"/>
        <v>98.931740375882057</v>
      </c>
    </row>
    <row r="134" spans="2:7" ht="17.100000000000001" customHeight="1">
      <c r="B134" s="169">
        <v>722612</v>
      </c>
      <c r="C134" s="100" t="s">
        <v>366</v>
      </c>
      <c r="D134" s="1156">
        <v>41430</v>
      </c>
      <c r="E134" s="1180">
        <v>41430</v>
      </c>
      <c r="F134" s="145">
        <v>40340</v>
      </c>
      <c r="G134" s="616">
        <f t="shared" si="3"/>
        <v>97.369056239440027</v>
      </c>
    </row>
    <row r="135" spans="2:7" ht="17.100000000000001" customHeight="1">
      <c r="B135" s="169">
        <v>722613</v>
      </c>
      <c r="C135" s="100" t="s">
        <v>367</v>
      </c>
      <c r="D135" s="1156">
        <v>9400</v>
      </c>
      <c r="E135" s="1180">
        <v>9400</v>
      </c>
      <c r="F135" s="145">
        <v>10278</v>
      </c>
      <c r="G135" s="616">
        <f t="shared" si="3"/>
        <v>109.3404255319149</v>
      </c>
    </row>
    <row r="136" spans="2:7" ht="17.100000000000001" customHeight="1">
      <c r="B136" s="169">
        <v>722621</v>
      </c>
      <c r="C136" s="100" t="s">
        <v>368</v>
      </c>
      <c r="D136" s="1156">
        <v>166100</v>
      </c>
      <c r="E136" s="1180">
        <v>166100</v>
      </c>
      <c r="F136" s="145">
        <v>152860</v>
      </c>
      <c r="G136" s="616">
        <f t="shared" ref="G136:G203" si="7">IF(E136=0,"",F136/E136*100)</f>
        <v>92.028898254063819</v>
      </c>
    </row>
    <row r="137" spans="2:7" ht="17.100000000000001" customHeight="1">
      <c r="B137" s="169">
        <v>722631</v>
      </c>
      <c r="C137" s="100" t="s">
        <v>369</v>
      </c>
      <c r="D137" s="1156">
        <v>126200</v>
      </c>
      <c r="E137" s="1180">
        <v>126200</v>
      </c>
      <c r="F137" s="145">
        <v>123642</v>
      </c>
      <c r="G137" s="616">
        <f t="shared" si="7"/>
        <v>97.973058637083994</v>
      </c>
    </row>
    <row r="138" spans="2:7" ht="17.100000000000001" customHeight="1">
      <c r="B138" s="169">
        <v>722632</v>
      </c>
      <c r="C138" s="100" t="s">
        <v>574</v>
      </c>
      <c r="D138" s="1156">
        <v>220</v>
      </c>
      <c r="E138" s="1180">
        <v>220</v>
      </c>
      <c r="F138" s="145">
        <v>180</v>
      </c>
      <c r="G138" s="616">
        <f t="shared" si="7"/>
        <v>81.818181818181827</v>
      </c>
    </row>
    <row r="139" spans="2:7" ht="17.100000000000001" customHeight="1">
      <c r="B139" s="179">
        <v>722700</v>
      </c>
      <c r="C139" s="63" t="s">
        <v>370</v>
      </c>
      <c r="D139" s="1163">
        <v>3170</v>
      </c>
      <c r="E139" s="1187">
        <v>3170</v>
      </c>
      <c r="F139" s="182">
        <f t="shared" ref="F139" si="8">SUM(F140:F143)</f>
        <v>2498</v>
      </c>
      <c r="G139" s="615">
        <f t="shared" si="7"/>
        <v>78.801261829653001</v>
      </c>
    </row>
    <row r="140" spans="2:7" ht="17.100000000000001" customHeight="1">
      <c r="B140" s="169">
        <v>722715</v>
      </c>
      <c r="C140" s="100" t="s">
        <v>695</v>
      </c>
      <c r="D140" s="1156">
        <v>1700</v>
      </c>
      <c r="E140" s="1180">
        <v>1700</v>
      </c>
      <c r="F140" s="145">
        <v>1677</v>
      </c>
      <c r="G140" s="616">
        <f t="shared" si="7"/>
        <v>98.647058823529406</v>
      </c>
    </row>
    <row r="141" spans="2:7" ht="17.100000000000001" customHeight="1">
      <c r="B141" s="169">
        <v>722719</v>
      </c>
      <c r="C141" s="100" t="s">
        <v>560</v>
      </c>
      <c r="D141" s="1156">
        <v>50</v>
      </c>
      <c r="E141" s="1180">
        <v>50</v>
      </c>
      <c r="F141" s="145">
        <v>0</v>
      </c>
      <c r="G141" s="616">
        <f t="shared" si="7"/>
        <v>0</v>
      </c>
    </row>
    <row r="142" spans="2:7" ht="17.100000000000001" customHeight="1">
      <c r="B142" s="169">
        <v>722732</v>
      </c>
      <c r="C142" s="100" t="s">
        <v>371</v>
      </c>
      <c r="D142" s="1156">
        <v>420</v>
      </c>
      <c r="E142" s="1180">
        <v>420</v>
      </c>
      <c r="F142" s="145">
        <v>413</v>
      </c>
      <c r="G142" s="616">
        <f t="shared" si="7"/>
        <v>98.333333333333329</v>
      </c>
    </row>
    <row r="143" spans="2:7" ht="17.100000000000001" customHeight="1">
      <c r="B143" s="169">
        <v>722791</v>
      </c>
      <c r="C143" s="100" t="s">
        <v>372</v>
      </c>
      <c r="D143" s="1156">
        <v>1000</v>
      </c>
      <c r="E143" s="1180">
        <v>1000</v>
      </c>
      <c r="F143" s="145">
        <v>408</v>
      </c>
      <c r="G143" s="616">
        <f t="shared" si="7"/>
        <v>40.799999999999997</v>
      </c>
    </row>
    <row r="144" spans="2:7" ht="17.100000000000001" customHeight="1">
      <c r="B144" s="302">
        <v>723000</v>
      </c>
      <c r="C144" s="303" t="s">
        <v>193</v>
      </c>
      <c r="D144" s="1170">
        <v>452250</v>
      </c>
      <c r="E144" s="1194">
        <v>452250</v>
      </c>
      <c r="F144" s="304">
        <f>F145</f>
        <v>450944</v>
      </c>
      <c r="G144" s="614">
        <f t="shared" si="7"/>
        <v>99.711221669430628</v>
      </c>
    </row>
    <row r="145" spans="2:7" ht="17.100000000000001" customHeight="1">
      <c r="B145" s="172">
        <v>723100</v>
      </c>
      <c r="C145" s="183" t="s">
        <v>373</v>
      </c>
      <c r="D145" s="1161">
        <v>452250</v>
      </c>
      <c r="E145" s="1185">
        <v>452250</v>
      </c>
      <c r="F145" s="176">
        <f>SUM(F146:F149)</f>
        <v>450944</v>
      </c>
      <c r="G145" s="616">
        <f t="shared" si="7"/>
        <v>99.711221669430628</v>
      </c>
    </row>
    <row r="146" spans="2:7" ht="17.100000000000001" customHeight="1">
      <c r="B146" s="169">
        <v>723121</v>
      </c>
      <c r="C146" s="29" t="s">
        <v>374</v>
      </c>
      <c r="D146" s="1160">
        <v>150</v>
      </c>
      <c r="E146" s="1184">
        <v>150</v>
      </c>
      <c r="F146" s="171">
        <v>100</v>
      </c>
      <c r="G146" s="616">
        <f t="shared" si="7"/>
        <v>66.666666666666657</v>
      </c>
    </row>
    <row r="147" spans="2:7" ht="17.100000000000001" customHeight="1">
      <c r="B147" s="169">
        <v>723122</v>
      </c>
      <c r="C147" s="29" t="s">
        <v>375</v>
      </c>
      <c r="D147" s="1158">
        <v>90</v>
      </c>
      <c r="E147" s="1182">
        <v>90</v>
      </c>
      <c r="F147" s="168">
        <v>120</v>
      </c>
      <c r="G147" s="616">
        <f t="shared" si="7"/>
        <v>133.33333333333331</v>
      </c>
    </row>
    <row r="148" spans="2:7" ht="25.5">
      <c r="B148" s="169">
        <v>723123</v>
      </c>
      <c r="C148" s="61" t="s">
        <v>377</v>
      </c>
      <c r="D148" s="1160">
        <v>443400</v>
      </c>
      <c r="E148" s="1184">
        <v>443400</v>
      </c>
      <c r="F148" s="171">
        <v>442959</v>
      </c>
      <c r="G148" s="616">
        <f t="shared" si="7"/>
        <v>99.900541271989169</v>
      </c>
    </row>
    <row r="149" spans="2:7" ht="17.100000000000001" customHeight="1">
      <c r="B149" s="282">
        <v>723129</v>
      </c>
      <c r="C149" s="283" t="s">
        <v>376</v>
      </c>
      <c r="D149" s="1168">
        <v>8610</v>
      </c>
      <c r="E149" s="1192">
        <v>8610</v>
      </c>
      <c r="F149" s="284">
        <v>7765</v>
      </c>
      <c r="G149" s="617">
        <f t="shared" si="7"/>
        <v>90.185830429732874</v>
      </c>
    </row>
    <row r="150" spans="2:7">
      <c r="B150" s="169"/>
      <c r="C150" s="162"/>
      <c r="D150" s="1160"/>
      <c r="E150" s="1184"/>
      <c r="F150" s="171"/>
      <c r="G150" s="618" t="str">
        <f t="shared" si="7"/>
        <v/>
      </c>
    </row>
    <row r="151" spans="2:7" ht="15">
      <c r="B151" s="1233" t="s">
        <v>418</v>
      </c>
      <c r="C151" s="1234"/>
      <c r="D151" s="1164">
        <v>37957590</v>
      </c>
      <c r="E151" s="1188">
        <v>37957590</v>
      </c>
      <c r="F151" s="187">
        <f>F5+F58</f>
        <v>39008613</v>
      </c>
      <c r="G151" s="619">
        <f t="shared" si="7"/>
        <v>102.76894028308962</v>
      </c>
    </row>
    <row r="152" spans="2:7">
      <c r="B152" s="64"/>
      <c r="C152" s="62"/>
      <c r="D152" s="1154"/>
      <c r="E152" s="1178"/>
      <c r="F152" s="81"/>
      <c r="G152" s="618" t="str">
        <f t="shared" si="7"/>
        <v/>
      </c>
    </row>
    <row r="153" spans="2:7" ht="17.100000000000001" customHeight="1">
      <c r="B153" s="299">
        <v>730000</v>
      </c>
      <c r="C153" s="308" t="s">
        <v>471</v>
      </c>
      <c r="D153" s="1169">
        <v>3112340</v>
      </c>
      <c r="E153" s="1193">
        <v>3112340</v>
      </c>
      <c r="F153" s="301">
        <f>F154+F161+F176</f>
        <v>1382224</v>
      </c>
      <c r="G153" s="614">
        <f t="shared" si="7"/>
        <v>44.411086192382584</v>
      </c>
    </row>
    <row r="154" spans="2:7" ht="25.5">
      <c r="B154" s="309">
        <v>731000</v>
      </c>
      <c r="C154" s="310" t="s">
        <v>453</v>
      </c>
      <c r="D154" s="1172">
        <v>139470</v>
      </c>
      <c r="E154" s="1196">
        <v>139470</v>
      </c>
      <c r="F154" s="311">
        <f>F155</f>
        <v>62286</v>
      </c>
      <c r="G154" s="614">
        <f t="shared" si="7"/>
        <v>44.659066465906641</v>
      </c>
    </row>
    <row r="155" spans="2:7" ht="17.100000000000001" customHeight="1">
      <c r="B155" s="179">
        <v>731100</v>
      </c>
      <c r="C155" s="275" t="s">
        <v>454</v>
      </c>
      <c r="D155" s="1161">
        <v>139470</v>
      </c>
      <c r="E155" s="1185">
        <v>139470</v>
      </c>
      <c r="F155" s="176">
        <f>F156+F157</f>
        <v>62286</v>
      </c>
      <c r="G155" s="619">
        <f t="shared" si="7"/>
        <v>44.659066465906641</v>
      </c>
    </row>
    <row r="156" spans="2:7" ht="17.100000000000001" customHeight="1">
      <c r="B156" s="318">
        <v>731111</v>
      </c>
      <c r="C156" s="268" t="s">
        <v>591</v>
      </c>
      <c r="D156" s="1160">
        <v>0</v>
      </c>
      <c r="E156" s="1184">
        <v>0</v>
      </c>
      <c r="F156" s="319">
        <v>0</v>
      </c>
      <c r="G156" s="618" t="str">
        <f t="shared" si="7"/>
        <v/>
      </c>
    </row>
    <row r="157" spans="2:7" ht="17.100000000000001" customHeight="1">
      <c r="B157" s="318">
        <v>731121</v>
      </c>
      <c r="C157" s="268" t="s">
        <v>455</v>
      </c>
      <c r="D157" s="1160">
        <v>139470</v>
      </c>
      <c r="E157" s="1184">
        <v>139470</v>
      </c>
      <c r="F157" s="319">
        <f t="shared" ref="F157" si="9">SUM(F158:F160)</f>
        <v>62286</v>
      </c>
      <c r="G157" s="618">
        <f t="shared" si="7"/>
        <v>44.659066465906641</v>
      </c>
    </row>
    <row r="158" spans="2:7" ht="17.100000000000001" customHeight="1">
      <c r="B158" s="318"/>
      <c r="C158" s="276" t="s">
        <v>759</v>
      </c>
      <c r="D158" s="1158">
        <v>50000</v>
      </c>
      <c r="E158" s="1182">
        <v>50000</v>
      </c>
      <c r="F158" s="320">
        <v>0</v>
      </c>
      <c r="G158" s="618">
        <f t="shared" si="7"/>
        <v>0</v>
      </c>
    </row>
    <row r="159" spans="2:7" ht="17.100000000000001" customHeight="1">
      <c r="B159" s="318"/>
      <c r="C159" s="276" t="s">
        <v>666</v>
      </c>
      <c r="D159" s="1158">
        <v>1120</v>
      </c>
      <c r="E159" s="1182">
        <v>1120</v>
      </c>
      <c r="F159" s="320">
        <v>1114</v>
      </c>
      <c r="G159" s="618">
        <f t="shared" si="7"/>
        <v>99.464285714285722</v>
      </c>
    </row>
    <row r="160" spans="2:7" ht="17.100000000000001" customHeight="1">
      <c r="B160" s="318"/>
      <c r="C160" s="276" t="s">
        <v>561</v>
      </c>
      <c r="D160" s="1158">
        <v>88350</v>
      </c>
      <c r="E160" s="1182">
        <v>88350</v>
      </c>
      <c r="F160" s="320">
        <v>61172</v>
      </c>
      <c r="G160" s="618">
        <f t="shared" si="7"/>
        <v>69.238256932654224</v>
      </c>
    </row>
    <row r="161" spans="2:8" ht="17.100000000000001" customHeight="1">
      <c r="B161" s="312">
        <v>732000</v>
      </c>
      <c r="C161" s="310" t="s">
        <v>456</v>
      </c>
      <c r="D161" s="1172">
        <v>2972470</v>
      </c>
      <c r="E161" s="1196">
        <v>2972470</v>
      </c>
      <c r="F161" s="311">
        <f>F162</f>
        <v>1319538</v>
      </c>
      <c r="G161" s="614">
        <f t="shared" si="7"/>
        <v>44.391970314250443</v>
      </c>
    </row>
    <row r="162" spans="2:8" ht="17.100000000000001" customHeight="1">
      <c r="B162" s="179">
        <v>732100</v>
      </c>
      <c r="C162" s="275" t="s">
        <v>457</v>
      </c>
      <c r="D162" s="1161">
        <v>2972470</v>
      </c>
      <c r="E162" s="1185">
        <v>2972470</v>
      </c>
      <c r="F162" s="176">
        <f>F163+F171+F173</f>
        <v>1319538</v>
      </c>
      <c r="G162" s="619">
        <f t="shared" si="7"/>
        <v>44.391970314250443</v>
      </c>
    </row>
    <row r="163" spans="2:8" ht="17.100000000000001" customHeight="1">
      <c r="B163" s="166">
        <v>732110</v>
      </c>
      <c r="C163" s="175" t="s">
        <v>458</v>
      </c>
      <c r="D163" s="1163">
        <v>2931700</v>
      </c>
      <c r="E163" s="1187">
        <v>2931700</v>
      </c>
      <c r="F163" s="182">
        <f>F164+F170</f>
        <v>1281772</v>
      </c>
      <c r="G163" s="619">
        <f t="shared" si="7"/>
        <v>43.721117440392945</v>
      </c>
    </row>
    <row r="164" spans="2:8" ht="17.100000000000001" customHeight="1">
      <c r="B164" s="318">
        <v>732112</v>
      </c>
      <c r="C164" s="268" t="s">
        <v>459</v>
      </c>
      <c r="D164" s="1160">
        <v>2926700</v>
      </c>
      <c r="E164" s="1184">
        <v>2926700</v>
      </c>
      <c r="F164" s="319">
        <f>SUM(F165:F169)</f>
        <v>1276772</v>
      </c>
      <c r="G164" s="618">
        <f t="shared" si="7"/>
        <v>43.624970102846213</v>
      </c>
    </row>
    <row r="165" spans="2:8" ht="17.100000000000001" customHeight="1">
      <c r="B165" s="318"/>
      <c r="C165" s="276" t="s">
        <v>575</v>
      </c>
      <c r="D165" s="1158">
        <v>0</v>
      </c>
      <c r="E165" s="1182">
        <v>0</v>
      </c>
      <c r="F165" s="320">
        <v>0</v>
      </c>
      <c r="G165" s="618" t="str">
        <f t="shared" si="7"/>
        <v/>
      </c>
    </row>
    <row r="166" spans="2:8" ht="25.5">
      <c r="B166" s="318"/>
      <c r="C166" s="276" t="s">
        <v>415</v>
      </c>
      <c r="D166" s="1158">
        <v>266900</v>
      </c>
      <c r="E166" s="1182">
        <v>266900</v>
      </c>
      <c r="F166" s="320">
        <v>266972</v>
      </c>
      <c r="G166" s="618">
        <f t="shared" si="7"/>
        <v>100.0269763956538</v>
      </c>
    </row>
    <row r="167" spans="2:8" ht="25.5">
      <c r="B167" s="318"/>
      <c r="C167" s="276" t="s">
        <v>760</v>
      </c>
      <c r="D167" s="1158">
        <v>150000</v>
      </c>
      <c r="E167" s="1182">
        <v>150000</v>
      </c>
      <c r="F167" s="320">
        <v>0</v>
      </c>
      <c r="G167" s="618">
        <f t="shared" si="7"/>
        <v>0</v>
      </c>
    </row>
    <row r="168" spans="2:8" ht="25.5">
      <c r="B168" s="318"/>
      <c r="C168" s="276" t="s">
        <v>763</v>
      </c>
      <c r="D168" s="1158">
        <v>9800</v>
      </c>
      <c r="E168" s="1182">
        <v>9800</v>
      </c>
      <c r="F168" s="320">
        <v>9800</v>
      </c>
      <c r="G168" s="618">
        <f t="shared" si="7"/>
        <v>100</v>
      </c>
    </row>
    <row r="169" spans="2:8" ht="17.100000000000001" customHeight="1">
      <c r="B169" s="318"/>
      <c r="C169" s="276" t="s">
        <v>416</v>
      </c>
      <c r="D169" s="1158">
        <v>2500000</v>
      </c>
      <c r="E169" s="1182">
        <v>2500000</v>
      </c>
      <c r="F169" s="320">
        <v>1000000</v>
      </c>
      <c r="G169" s="618">
        <f t="shared" si="7"/>
        <v>40</v>
      </c>
    </row>
    <row r="170" spans="2:8" ht="17.100000000000001" customHeight="1">
      <c r="B170" s="318">
        <v>732115</v>
      </c>
      <c r="C170" s="268" t="s">
        <v>787</v>
      </c>
      <c r="D170" s="1160">
        <v>5000</v>
      </c>
      <c r="E170" s="1184">
        <v>5000</v>
      </c>
      <c r="F170" s="319">
        <v>5000</v>
      </c>
      <c r="G170" s="618">
        <f t="shared" si="7"/>
        <v>100</v>
      </c>
    </row>
    <row r="171" spans="2:8" ht="17.100000000000001" customHeight="1">
      <c r="B171" s="166">
        <v>732120</v>
      </c>
      <c r="C171" s="175" t="s">
        <v>460</v>
      </c>
      <c r="D171" s="1163">
        <v>18160</v>
      </c>
      <c r="E171" s="1187">
        <v>18160</v>
      </c>
      <c r="F171" s="182">
        <f>SUM(F172:F172)</f>
        <v>18156</v>
      </c>
      <c r="G171" s="619">
        <f t="shared" si="7"/>
        <v>99.977973568281939</v>
      </c>
    </row>
    <row r="172" spans="2:8" ht="17.100000000000001" customHeight="1">
      <c r="B172" s="173">
        <v>732125</v>
      </c>
      <c r="C172" s="274" t="s">
        <v>667</v>
      </c>
      <c r="D172" s="1156">
        <v>18160</v>
      </c>
      <c r="E172" s="1180">
        <v>18160</v>
      </c>
      <c r="F172" s="145">
        <v>18156</v>
      </c>
      <c r="G172" s="618">
        <f t="shared" si="7"/>
        <v>99.977973568281939</v>
      </c>
      <c r="H172" s="386"/>
    </row>
    <row r="173" spans="2:8" ht="17.100000000000001" customHeight="1">
      <c r="B173" s="166">
        <v>732130</v>
      </c>
      <c r="C173" s="175" t="s">
        <v>652</v>
      </c>
      <c r="D173" s="1163">
        <v>22610</v>
      </c>
      <c r="E173" s="1187">
        <v>22610</v>
      </c>
      <c r="F173" s="182">
        <f t="shared" ref="F173" si="10">SUM(F174:F175)</f>
        <v>19610</v>
      </c>
      <c r="G173" s="619">
        <f t="shared" si="7"/>
        <v>86.731534719150815</v>
      </c>
    </row>
    <row r="174" spans="2:8" ht="17.100000000000001" customHeight="1">
      <c r="B174" s="173">
        <v>732131</v>
      </c>
      <c r="C174" s="274" t="s">
        <v>684</v>
      </c>
      <c r="D174" s="1176">
        <v>22610</v>
      </c>
      <c r="E174" s="1200">
        <v>22610</v>
      </c>
      <c r="F174" s="145">
        <v>19610</v>
      </c>
      <c r="G174" s="618">
        <f t="shared" si="7"/>
        <v>86.731534719150815</v>
      </c>
    </row>
    <row r="175" spans="2:8" ht="17.100000000000001" customHeight="1">
      <c r="B175" s="173">
        <v>732131</v>
      </c>
      <c r="C175" s="274" t="s">
        <v>685</v>
      </c>
      <c r="D175" s="1176">
        <v>0</v>
      </c>
      <c r="E175" s="1200">
        <v>0</v>
      </c>
      <c r="F175" s="145">
        <v>0</v>
      </c>
      <c r="G175" s="618" t="str">
        <f t="shared" si="7"/>
        <v/>
      </c>
    </row>
    <row r="176" spans="2:8" ht="17.100000000000001" customHeight="1">
      <c r="B176" s="312">
        <v>733000</v>
      </c>
      <c r="C176" s="310" t="s">
        <v>378</v>
      </c>
      <c r="D176" s="1172">
        <v>400</v>
      </c>
      <c r="E176" s="1196">
        <v>400</v>
      </c>
      <c r="F176" s="311">
        <f>F177</f>
        <v>400</v>
      </c>
      <c r="G176" s="614">
        <f t="shared" si="7"/>
        <v>100</v>
      </c>
    </row>
    <row r="177" spans="2:7" ht="17.100000000000001" customHeight="1">
      <c r="B177" s="179">
        <v>733100</v>
      </c>
      <c r="C177" s="275" t="s">
        <v>379</v>
      </c>
      <c r="D177" s="1161">
        <v>400</v>
      </c>
      <c r="E177" s="1185">
        <v>400</v>
      </c>
      <c r="F177" s="176">
        <f>F178+F179</f>
        <v>400</v>
      </c>
      <c r="G177" s="619">
        <f t="shared" si="7"/>
        <v>100</v>
      </c>
    </row>
    <row r="178" spans="2:7" ht="17.100000000000001" customHeight="1">
      <c r="B178" s="166">
        <v>733110</v>
      </c>
      <c r="C178" s="175" t="s">
        <v>380</v>
      </c>
      <c r="D178" s="1163">
        <v>400</v>
      </c>
      <c r="E178" s="1187">
        <v>400</v>
      </c>
      <c r="F178" s="182">
        <v>400</v>
      </c>
      <c r="G178" s="619">
        <f t="shared" si="7"/>
        <v>100</v>
      </c>
    </row>
    <row r="179" spans="2:7" ht="17.100000000000001" customHeight="1">
      <c r="B179" s="166">
        <v>733120</v>
      </c>
      <c r="C179" s="175" t="s">
        <v>381</v>
      </c>
      <c r="D179" s="1163">
        <v>0</v>
      </c>
      <c r="E179" s="1187">
        <v>0</v>
      </c>
      <c r="F179" s="182">
        <v>0</v>
      </c>
      <c r="G179" s="619" t="str">
        <f t="shared" si="7"/>
        <v/>
      </c>
    </row>
    <row r="180" spans="2:7">
      <c r="B180" s="43"/>
      <c r="C180" s="63"/>
      <c r="D180" s="1153"/>
      <c r="E180" s="1177"/>
      <c r="F180" s="80"/>
      <c r="G180" s="618" t="str">
        <f t="shared" si="7"/>
        <v/>
      </c>
    </row>
    <row r="181" spans="2:7" ht="15">
      <c r="B181" s="299">
        <v>740000</v>
      </c>
      <c r="C181" s="308" t="s">
        <v>461</v>
      </c>
      <c r="D181" s="1169">
        <v>1015200</v>
      </c>
      <c r="E181" s="1193">
        <v>1015200</v>
      </c>
      <c r="F181" s="301">
        <f>F182+F191</f>
        <v>298107</v>
      </c>
      <c r="G181" s="614">
        <f t="shared" si="7"/>
        <v>29.36436170212766</v>
      </c>
    </row>
    <row r="182" spans="2:7" ht="25.5">
      <c r="B182" s="312">
        <v>741000</v>
      </c>
      <c r="C182" s="310" t="s">
        <v>462</v>
      </c>
      <c r="D182" s="1172">
        <v>286180</v>
      </c>
      <c r="E182" s="1196">
        <v>286180</v>
      </c>
      <c r="F182" s="311">
        <f t="shared" ref="F182:F183" si="11">F183</f>
        <v>109092</v>
      </c>
      <c r="G182" s="614">
        <f t="shared" si="7"/>
        <v>38.120064295198823</v>
      </c>
    </row>
    <row r="183" spans="2:7" ht="25.5">
      <c r="B183" s="179">
        <v>741100</v>
      </c>
      <c r="C183" s="277" t="s">
        <v>463</v>
      </c>
      <c r="D183" s="1161">
        <v>286180</v>
      </c>
      <c r="E183" s="1185">
        <v>286180</v>
      </c>
      <c r="F183" s="176">
        <f t="shared" si="11"/>
        <v>109092</v>
      </c>
      <c r="G183" s="619">
        <f t="shared" si="7"/>
        <v>38.120064295198823</v>
      </c>
    </row>
    <row r="184" spans="2:7" ht="17.100000000000001" customHeight="1">
      <c r="B184" s="173">
        <v>741111</v>
      </c>
      <c r="C184" s="268" t="s">
        <v>464</v>
      </c>
      <c r="D184" s="1155">
        <v>286180</v>
      </c>
      <c r="E184" s="1179">
        <v>286180</v>
      </c>
      <c r="F184" s="89">
        <f>SUM(F185:F190)</f>
        <v>109092</v>
      </c>
      <c r="G184" s="618">
        <f t="shared" si="7"/>
        <v>38.120064295198823</v>
      </c>
    </row>
    <row r="185" spans="2:7" ht="17.100000000000001" customHeight="1">
      <c r="B185" s="318"/>
      <c r="C185" s="276" t="s">
        <v>577</v>
      </c>
      <c r="D185" s="1158">
        <v>249450</v>
      </c>
      <c r="E185" s="1182">
        <v>249450</v>
      </c>
      <c r="F185" s="1201">
        <v>77526</v>
      </c>
      <c r="G185" s="618">
        <f t="shared" si="7"/>
        <v>31.078773301262778</v>
      </c>
    </row>
    <row r="186" spans="2:7" ht="17.100000000000001" customHeight="1">
      <c r="B186" s="318"/>
      <c r="C186" s="276" t="s">
        <v>668</v>
      </c>
      <c r="D186" s="1158">
        <v>6440</v>
      </c>
      <c r="E186" s="1182">
        <v>6440</v>
      </c>
      <c r="F186" s="1201">
        <v>6434</v>
      </c>
      <c r="G186" s="618">
        <f t="shared" si="7"/>
        <v>99.906832298136649</v>
      </c>
    </row>
    <row r="187" spans="2:7" ht="17.100000000000001" customHeight="1">
      <c r="B187" s="318"/>
      <c r="C187" s="276" t="s">
        <v>696</v>
      </c>
      <c r="D187" s="1158">
        <v>5150</v>
      </c>
      <c r="E187" s="1182">
        <v>5150</v>
      </c>
      <c r="F187" s="1201">
        <v>0</v>
      </c>
      <c r="G187" s="618">
        <f t="shared" si="7"/>
        <v>0</v>
      </c>
    </row>
    <row r="188" spans="2:7" ht="17.100000000000001" customHeight="1">
      <c r="B188" s="318"/>
      <c r="C188" s="276" t="s">
        <v>697</v>
      </c>
      <c r="D188" s="1158">
        <v>5140</v>
      </c>
      <c r="E188" s="1182">
        <v>5140</v>
      </c>
      <c r="F188" s="1201">
        <v>5140</v>
      </c>
      <c r="G188" s="618">
        <f t="shared" si="7"/>
        <v>100</v>
      </c>
    </row>
    <row r="189" spans="2:7" ht="17.100000000000001" customHeight="1">
      <c r="B189" s="318"/>
      <c r="C189" s="276" t="s">
        <v>669</v>
      </c>
      <c r="D189" s="1158">
        <v>0</v>
      </c>
      <c r="E189" s="1182">
        <v>0</v>
      </c>
      <c r="F189" s="1201">
        <v>0</v>
      </c>
      <c r="G189" s="618" t="str">
        <f t="shared" si="7"/>
        <v/>
      </c>
    </row>
    <row r="190" spans="2:7" ht="17.100000000000001" customHeight="1">
      <c r="B190" s="318"/>
      <c r="C190" s="276" t="s">
        <v>698</v>
      </c>
      <c r="D190" s="1158">
        <v>20000</v>
      </c>
      <c r="E190" s="1182">
        <v>20000</v>
      </c>
      <c r="F190" s="1201">
        <v>19992</v>
      </c>
      <c r="G190" s="618">
        <f t="shared" si="7"/>
        <v>99.960000000000008</v>
      </c>
    </row>
    <row r="191" spans="2:7" ht="25.5" customHeight="1">
      <c r="B191" s="312">
        <v>742000</v>
      </c>
      <c r="C191" s="310" t="s">
        <v>465</v>
      </c>
      <c r="D191" s="1172">
        <f>D192+D204</f>
        <v>729020</v>
      </c>
      <c r="E191" s="1196">
        <f t="shared" ref="E191:F191" si="12">E192+E204</f>
        <v>729020</v>
      </c>
      <c r="F191" s="1196">
        <f t="shared" si="12"/>
        <v>189015</v>
      </c>
      <c r="G191" s="614">
        <f t="shared" si="7"/>
        <v>25.9272722284711</v>
      </c>
    </row>
    <row r="192" spans="2:7" ht="17.100000000000001" customHeight="1">
      <c r="B192" s="179">
        <v>742100</v>
      </c>
      <c r="C192" s="277" t="s">
        <v>466</v>
      </c>
      <c r="D192" s="1161">
        <f>D193+D194+D200+D203</f>
        <v>715020</v>
      </c>
      <c r="E192" s="1185">
        <f t="shared" ref="E192:F192" si="13">E193+E194+E200+E203</f>
        <v>715020</v>
      </c>
      <c r="F192" s="1185">
        <f t="shared" si="13"/>
        <v>175015</v>
      </c>
      <c r="G192" s="619">
        <f t="shared" si="7"/>
        <v>24.476937708036139</v>
      </c>
    </row>
    <row r="193" spans="2:7" ht="17.100000000000001" customHeight="1">
      <c r="B193" s="173">
        <v>742111</v>
      </c>
      <c r="C193" s="268" t="s">
        <v>592</v>
      </c>
      <c r="D193" s="1155">
        <v>0</v>
      </c>
      <c r="E193" s="1179">
        <v>0</v>
      </c>
      <c r="F193" s="89">
        <v>0</v>
      </c>
      <c r="G193" s="618" t="str">
        <f t="shared" si="7"/>
        <v/>
      </c>
    </row>
    <row r="194" spans="2:7" ht="17.100000000000001" customHeight="1">
      <c r="B194" s="173">
        <v>742112</v>
      </c>
      <c r="C194" s="268" t="s">
        <v>467</v>
      </c>
      <c r="D194" s="1155">
        <v>715020</v>
      </c>
      <c r="E194" s="1179">
        <v>715020</v>
      </c>
      <c r="F194" s="89">
        <f>SUM(F195:F199)</f>
        <v>165015</v>
      </c>
      <c r="G194" s="618">
        <f t="shared" si="7"/>
        <v>23.0783754300579</v>
      </c>
    </row>
    <row r="195" spans="2:7" ht="17.100000000000001" customHeight="1">
      <c r="B195" s="166"/>
      <c r="C195" s="276" t="s">
        <v>651</v>
      </c>
      <c r="D195" s="1156">
        <v>200000</v>
      </c>
      <c r="E195" s="1180">
        <v>200000</v>
      </c>
      <c r="F195" s="145">
        <v>0</v>
      </c>
      <c r="G195" s="618">
        <f t="shared" si="7"/>
        <v>0</v>
      </c>
    </row>
    <row r="196" spans="2:7" ht="25.5">
      <c r="B196" s="318"/>
      <c r="C196" s="276" t="s">
        <v>761</v>
      </c>
      <c r="D196" s="1158">
        <v>500000</v>
      </c>
      <c r="E196" s="1182">
        <v>500000</v>
      </c>
      <c r="F196" s="320">
        <v>0</v>
      </c>
      <c r="G196" s="618">
        <f t="shared" si="7"/>
        <v>0</v>
      </c>
    </row>
    <row r="197" spans="2:7" ht="25.5">
      <c r="B197" s="318"/>
      <c r="C197" s="276" t="s">
        <v>803</v>
      </c>
      <c r="D197" s="1182">
        <v>0</v>
      </c>
      <c r="E197" s="1182">
        <v>0</v>
      </c>
      <c r="F197" s="320">
        <v>150000</v>
      </c>
      <c r="G197" s="618" t="str">
        <f t="shared" ref="G197" si="14">IF(E197=0,"",F197/E197*100)</f>
        <v/>
      </c>
    </row>
    <row r="198" spans="2:7" ht="25.5">
      <c r="B198" s="318"/>
      <c r="C198" s="276" t="s">
        <v>699</v>
      </c>
      <c r="D198" s="1158">
        <v>4820</v>
      </c>
      <c r="E198" s="1182">
        <v>4820</v>
      </c>
      <c r="F198" s="320">
        <v>4815</v>
      </c>
      <c r="G198" s="618">
        <f t="shared" si="7"/>
        <v>99.896265560165972</v>
      </c>
    </row>
    <row r="199" spans="2:7" ht="25.5">
      <c r="B199" s="318"/>
      <c r="C199" s="276" t="s">
        <v>791</v>
      </c>
      <c r="D199" s="1158">
        <v>10200</v>
      </c>
      <c r="E199" s="1182">
        <v>10200</v>
      </c>
      <c r="F199" s="320">
        <v>10200</v>
      </c>
      <c r="G199" s="618">
        <f t="shared" si="7"/>
        <v>100</v>
      </c>
    </row>
    <row r="200" spans="2:7" ht="17.100000000000001" customHeight="1">
      <c r="B200" s="173">
        <v>742114</v>
      </c>
      <c r="C200" s="268" t="s">
        <v>788</v>
      </c>
      <c r="D200" s="1179">
        <f>SUM(D201:D202)</f>
        <v>0</v>
      </c>
      <c r="E200" s="1179">
        <f>SUM(E201:E202)</f>
        <v>0</v>
      </c>
      <c r="F200" s="89">
        <f>SUM(F201:F202)</f>
        <v>10000</v>
      </c>
      <c r="G200" s="618" t="str">
        <f t="shared" ref="G200:G202" si="15">IF(E200=0,"",F200/E200*100)</f>
        <v/>
      </c>
    </row>
    <row r="201" spans="2:7" ht="25.5">
      <c r="B201" s="318"/>
      <c r="C201" s="276" t="s">
        <v>789</v>
      </c>
      <c r="D201" s="1182">
        <v>0</v>
      </c>
      <c r="E201" s="1182">
        <v>0</v>
      </c>
      <c r="F201" s="320">
        <v>5000</v>
      </c>
      <c r="G201" s="618" t="str">
        <f t="shared" si="15"/>
        <v/>
      </c>
    </row>
    <row r="202" spans="2:7" ht="25.5">
      <c r="B202" s="318"/>
      <c r="C202" s="276" t="s">
        <v>790</v>
      </c>
      <c r="D202" s="1182">
        <v>0</v>
      </c>
      <c r="E202" s="1182">
        <v>0</v>
      </c>
      <c r="F202" s="320">
        <v>5000</v>
      </c>
      <c r="G202" s="618" t="str">
        <f t="shared" si="15"/>
        <v/>
      </c>
    </row>
    <row r="203" spans="2:7" ht="17.100000000000001" customHeight="1">
      <c r="B203" s="173">
        <v>742116</v>
      </c>
      <c r="C203" s="268" t="s">
        <v>576</v>
      </c>
      <c r="D203" s="1155">
        <v>0</v>
      </c>
      <c r="E203" s="1179">
        <v>0</v>
      </c>
      <c r="F203" s="89">
        <v>0</v>
      </c>
      <c r="G203" s="618" t="str">
        <f t="shared" si="7"/>
        <v/>
      </c>
    </row>
    <row r="204" spans="2:7" ht="17.100000000000001" customHeight="1">
      <c r="B204" s="179">
        <v>742200</v>
      </c>
      <c r="C204" s="277" t="s">
        <v>700</v>
      </c>
      <c r="D204" s="1161">
        <v>14000</v>
      </c>
      <c r="E204" s="1185">
        <v>14000</v>
      </c>
      <c r="F204" s="176">
        <f t="shared" ref="F204" si="16">F205</f>
        <v>14000</v>
      </c>
      <c r="G204" s="619">
        <f t="shared" ref="G204:G222" si="17">IF(E204=0,"",F204/E204*100)</f>
        <v>100</v>
      </c>
    </row>
    <row r="205" spans="2:7" ht="17.100000000000001" customHeight="1">
      <c r="B205" s="173">
        <v>742212</v>
      </c>
      <c r="C205" s="268" t="s">
        <v>701</v>
      </c>
      <c r="D205" s="1155">
        <v>14000</v>
      </c>
      <c r="E205" s="1179">
        <v>14000</v>
      </c>
      <c r="F205" s="89">
        <f t="shared" ref="F205" si="18">SUM(F206:F207)</f>
        <v>14000</v>
      </c>
      <c r="G205" s="618">
        <f t="shared" si="17"/>
        <v>100</v>
      </c>
    </row>
    <row r="206" spans="2:7" ht="17.100000000000001" customHeight="1">
      <c r="B206" s="166"/>
      <c r="C206" s="276" t="s">
        <v>702</v>
      </c>
      <c r="D206" s="1156">
        <v>9000</v>
      </c>
      <c r="E206" s="1180">
        <v>9000</v>
      </c>
      <c r="F206" s="145">
        <v>9000</v>
      </c>
      <c r="G206" s="618">
        <f t="shared" si="17"/>
        <v>100</v>
      </c>
    </row>
    <row r="207" spans="2:7" ht="17.100000000000001" customHeight="1">
      <c r="B207" s="166"/>
      <c r="C207" s="276" t="s">
        <v>703</v>
      </c>
      <c r="D207" s="1156">
        <v>5000</v>
      </c>
      <c r="E207" s="1180">
        <v>5000</v>
      </c>
      <c r="F207" s="145">
        <v>5000</v>
      </c>
      <c r="G207" s="618">
        <f t="shared" si="17"/>
        <v>100</v>
      </c>
    </row>
    <row r="208" spans="2:7">
      <c r="B208" s="166"/>
      <c r="C208" s="276"/>
      <c r="D208" s="1156"/>
      <c r="E208" s="1180"/>
      <c r="F208" s="145"/>
      <c r="G208" s="618" t="str">
        <f t="shared" si="17"/>
        <v/>
      </c>
    </row>
    <row r="209" spans="2:7" ht="17.100000000000001" customHeight="1">
      <c r="B209" s="299">
        <v>777000</v>
      </c>
      <c r="C209" s="300" t="s">
        <v>382</v>
      </c>
      <c r="D209" s="1173">
        <v>10960</v>
      </c>
      <c r="E209" s="1197">
        <v>10960</v>
      </c>
      <c r="F209" s="313">
        <f>SUM(F210:F211)</f>
        <v>10964</v>
      </c>
      <c r="G209" s="614">
        <f t="shared" si="17"/>
        <v>100.03649635036496</v>
      </c>
    </row>
    <row r="210" spans="2:7" ht="17.100000000000001" customHeight="1">
      <c r="B210" s="163">
        <v>777778</v>
      </c>
      <c r="C210" s="274" t="s">
        <v>383</v>
      </c>
      <c r="D210" s="1154">
        <v>10940</v>
      </c>
      <c r="E210" s="1178">
        <v>10940</v>
      </c>
      <c r="F210" s="81">
        <v>10964</v>
      </c>
      <c r="G210" s="618">
        <f t="shared" si="17"/>
        <v>100.21937842778794</v>
      </c>
    </row>
    <row r="211" spans="2:7" ht="17.100000000000001" customHeight="1">
      <c r="B211" s="163">
        <v>777779</v>
      </c>
      <c r="C211" s="268" t="s">
        <v>384</v>
      </c>
      <c r="D211" s="1165">
        <v>20</v>
      </c>
      <c r="E211" s="1189">
        <v>20</v>
      </c>
      <c r="F211" s="81">
        <v>0</v>
      </c>
      <c r="G211" s="618">
        <f t="shared" si="17"/>
        <v>0</v>
      </c>
    </row>
    <row r="212" spans="2:7" ht="15" customHeight="1">
      <c r="B212" s="87"/>
      <c r="C212" s="88"/>
      <c r="D212" s="1156"/>
      <c r="E212" s="1180"/>
      <c r="F212" s="145"/>
      <c r="G212" s="618" t="str">
        <f t="shared" si="17"/>
        <v/>
      </c>
    </row>
    <row r="213" spans="2:7" ht="15" customHeight="1">
      <c r="B213" s="1233" t="s">
        <v>419</v>
      </c>
      <c r="C213" s="1234"/>
      <c r="D213" s="1164">
        <v>42096090</v>
      </c>
      <c r="E213" s="1188">
        <v>42096090</v>
      </c>
      <c r="F213" s="187">
        <f>F151+F153+F181+F209</f>
        <v>40699908</v>
      </c>
      <c r="G213" s="619">
        <f t="shared" si="17"/>
        <v>96.683345175288252</v>
      </c>
    </row>
    <row r="214" spans="2:7" ht="15" customHeight="1">
      <c r="B214" s="185"/>
      <c r="C214" s="186"/>
      <c r="D214" s="1164"/>
      <c r="E214" s="1188"/>
      <c r="F214" s="187"/>
      <c r="G214" s="618" t="str">
        <f t="shared" si="17"/>
        <v/>
      </c>
    </row>
    <row r="215" spans="2:7" ht="17.100000000000001" customHeight="1">
      <c r="B215" s="299">
        <v>810000</v>
      </c>
      <c r="C215" s="300" t="s">
        <v>385</v>
      </c>
      <c r="D215" s="1169">
        <v>810</v>
      </c>
      <c r="E215" s="1193">
        <v>810</v>
      </c>
      <c r="F215" s="301">
        <f>F216</f>
        <v>801</v>
      </c>
      <c r="G215" s="614">
        <f t="shared" si="17"/>
        <v>98.888888888888886</v>
      </c>
    </row>
    <row r="216" spans="2:7" ht="17.100000000000001" customHeight="1">
      <c r="B216" s="309">
        <v>811000</v>
      </c>
      <c r="C216" s="310" t="s">
        <v>387</v>
      </c>
      <c r="D216" s="1172">
        <v>810</v>
      </c>
      <c r="E216" s="1196">
        <v>810</v>
      </c>
      <c r="F216" s="311">
        <f>SUM(F217:F217)</f>
        <v>801</v>
      </c>
      <c r="G216" s="614">
        <f t="shared" si="17"/>
        <v>98.888888888888886</v>
      </c>
    </row>
    <row r="217" spans="2:7" ht="17.100000000000001" customHeight="1">
      <c r="B217" s="179">
        <v>811100</v>
      </c>
      <c r="C217" s="184" t="s">
        <v>386</v>
      </c>
      <c r="D217" s="1163">
        <v>810</v>
      </c>
      <c r="E217" s="1187">
        <v>810</v>
      </c>
      <c r="F217" s="182">
        <f>F218+F219</f>
        <v>801</v>
      </c>
      <c r="G217" s="619">
        <f t="shared" si="17"/>
        <v>98.888888888888886</v>
      </c>
    </row>
    <row r="218" spans="2:7" ht="17.100000000000001" customHeight="1">
      <c r="B218" s="163">
        <v>811111</v>
      </c>
      <c r="C218" s="274" t="s">
        <v>582</v>
      </c>
      <c r="D218" s="1154">
        <v>0</v>
      </c>
      <c r="E218" s="1178">
        <v>0</v>
      </c>
      <c r="F218" s="81">
        <v>0</v>
      </c>
      <c r="G218" s="618" t="str">
        <f t="shared" si="17"/>
        <v/>
      </c>
    </row>
    <row r="219" spans="2:7" ht="17.100000000000001" customHeight="1">
      <c r="B219" s="163">
        <v>811114</v>
      </c>
      <c r="C219" s="268" t="s">
        <v>583</v>
      </c>
      <c r="D219" s="1154">
        <v>810</v>
      </c>
      <c r="E219" s="1178">
        <v>810</v>
      </c>
      <c r="F219" s="81">
        <f>SUM(F220:F220)</f>
        <v>801</v>
      </c>
      <c r="G219" s="618">
        <f t="shared" si="17"/>
        <v>98.888888888888886</v>
      </c>
    </row>
    <row r="220" spans="2:7" ht="17.100000000000001" customHeight="1">
      <c r="B220" s="163"/>
      <c r="C220" s="276" t="s">
        <v>704</v>
      </c>
      <c r="D220" s="1154">
        <v>810</v>
      </c>
      <c r="E220" s="1178">
        <v>810</v>
      </c>
      <c r="F220" s="81">
        <v>801</v>
      </c>
      <c r="G220" s="618">
        <f t="shared" si="17"/>
        <v>98.888888888888886</v>
      </c>
    </row>
    <row r="221" spans="2:7" ht="15" customHeight="1" thickBot="1">
      <c r="B221" s="236"/>
      <c r="C221" s="237"/>
      <c r="D221" s="1166"/>
      <c r="E221" s="1190"/>
      <c r="F221" s="237"/>
      <c r="G221" s="621" t="str">
        <f t="shared" si="17"/>
        <v/>
      </c>
    </row>
    <row r="222" spans="2:7" ht="15" customHeight="1" thickBot="1">
      <c r="B222" s="1235" t="s">
        <v>468</v>
      </c>
      <c r="C222" s="1236"/>
      <c r="D222" s="1174">
        <v>42096900</v>
      </c>
      <c r="E222" s="1198">
        <v>42096900</v>
      </c>
      <c r="F222" s="314">
        <f>F213+F215</f>
        <v>40700709</v>
      </c>
      <c r="G222" s="622">
        <f t="shared" si="17"/>
        <v>96.683387612864607</v>
      </c>
    </row>
    <row r="225" spans="4:6">
      <c r="D225" s="90"/>
      <c r="E225" s="90"/>
      <c r="F225" s="90"/>
    </row>
  </sheetData>
  <mergeCells count="4">
    <mergeCell ref="B2:G2"/>
    <mergeCell ref="B151:C151"/>
    <mergeCell ref="B213:C213"/>
    <mergeCell ref="B222:C222"/>
  </mergeCells>
  <pageMargins left="0.43307086614173229" right="0.15748031496062992" top="0.39370078740157483" bottom="0.62992125984251968" header="0.31496062992125984" footer="0.43307086614173229"/>
  <pageSetup paperSize="9" scale="80" firstPageNumber="2" orientation="portrait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L116"/>
  <sheetViews>
    <sheetView tabSelected="1" topLeftCell="C70" zoomScaleNormal="100" workbookViewId="0">
      <selection activeCell="I116" sqref="I116"/>
    </sheetView>
  </sheetViews>
  <sheetFormatPr defaultRowHeight="12" customHeight="1"/>
  <cols>
    <col min="1" max="1" width="0.5703125" style="13" hidden="1" customWidth="1"/>
    <col min="2" max="2" width="5.7109375" style="13" hidden="1" customWidth="1"/>
    <col min="3" max="3" width="9.7109375" style="24" customWidth="1"/>
    <col min="4" max="4" width="54" style="13" customWidth="1"/>
    <col min="5" max="7" width="15.7109375" style="13" customWidth="1"/>
    <col min="8" max="8" width="7.7109375" style="121" customWidth="1"/>
    <col min="9" max="9" width="9.140625" style="13"/>
    <col min="10" max="10" width="13.140625" style="13" bestFit="1" customWidth="1"/>
    <col min="11" max="12" width="10.140625" style="13" bestFit="1" customWidth="1"/>
    <col min="13" max="16384" width="9.140625" style="13"/>
  </cols>
  <sheetData>
    <row r="2" spans="2:12" ht="2.25" customHeight="1"/>
    <row r="3" spans="2:12" s="1" customFormat="1" ht="20.25" customHeight="1" thickBot="1">
      <c r="C3" s="1238" t="s">
        <v>77</v>
      </c>
      <c r="D3" s="1238"/>
      <c r="E3" s="119"/>
      <c r="F3" s="119"/>
      <c r="G3" s="119"/>
      <c r="H3" s="624"/>
    </row>
    <row r="4" spans="2:12" s="1" customFormat="1" ht="51.75" customHeight="1">
      <c r="B4" s="3" t="s">
        <v>78</v>
      </c>
      <c r="C4" s="37" t="s">
        <v>642</v>
      </c>
      <c r="D4" s="38" t="s">
        <v>80</v>
      </c>
      <c r="E4" s="633" t="s">
        <v>766</v>
      </c>
      <c r="F4" s="633" t="s">
        <v>770</v>
      </c>
      <c r="G4" s="633" t="s">
        <v>767</v>
      </c>
      <c r="H4" s="122" t="s">
        <v>769</v>
      </c>
    </row>
    <row r="5" spans="2:12" s="2" customFormat="1" ht="14.1" customHeight="1">
      <c r="B5" s="8">
        <v>1</v>
      </c>
      <c r="C5" s="8">
        <v>1</v>
      </c>
      <c r="D5" s="9">
        <v>2</v>
      </c>
      <c r="E5" s="33">
        <v>3</v>
      </c>
      <c r="F5" s="33">
        <v>4</v>
      </c>
      <c r="G5" s="33">
        <v>5</v>
      </c>
      <c r="H5" s="129">
        <v>5</v>
      </c>
    </row>
    <row r="6" spans="2:12" s="2" customFormat="1" ht="15" customHeight="1">
      <c r="B6" s="8"/>
      <c r="C6" s="8"/>
      <c r="D6" s="27" t="s">
        <v>159</v>
      </c>
      <c r="E6" s="25">
        <f>E8+E14+E20+E23+E45+E86+E89+E94+E100</f>
        <v>42094170</v>
      </c>
      <c r="F6" s="25">
        <f>F8+F14+F20+F23+F45+F86+F89+F94+F100</f>
        <v>42094170</v>
      </c>
      <c r="G6" s="25">
        <f>G8+G14+G20+G23+G45+G86+G89+G94+G100</f>
        <v>41188246</v>
      </c>
      <c r="H6" s="139">
        <f>IF(F6=0,"",G6/F6*100)</f>
        <v>97.847863492735456</v>
      </c>
      <c r="J6" s="230"/>
    </row>
    <row r="7" spans="2:12" s="2" customFormat="1" ht="9" customHeight="1">
      <c r="B7" s="8"/>
      <c r="C7" s="8"/>
      <c r="D7" s="27"/>
      <c r="E7" s="25"/>
      <c r="F7" s="25"/>
      <c r="G7" s="25"/>
      <c r="H7" s="142" t="str">
        <f>IF(E7=0,"",#REF!/E7*100)</f>
        <v/>
      </c>
      <c r="J7" s="118"/>
    </row>
    <row r="8" spans="2:12" s="2" customFormat="1" ht="15" customHeight="1">
      <c r="B8" s="8"/>
      <c r="C8" s="338">
        <v>600000</v>
      </c>
      <c r="D8" s="27" t="s">
        <v>120</v>
      </c>
      <c r="E8" s="25">
        <f>E9+E10+E11+E12</f>
        <v>660000</v>
      </c>
      <c r="F8" s="25">
        <f t="shared" ref="F8:G8" si="0">F9+F10+F11+F12</f>
        <v>660000</v>
      </c>
      <c r="G8" s="25">
        <f t="shared" si="0"/>
        <v>657546</v>
      </c>
      <c r="H8" s="139">
        <f t="shared" ref="H8:H71" si="1">IF(F8=0,"",G8/F8*100)</f>
        <v>99.628181818181815</v>
      </c>
      <c r="J8" s="230"/>
    </row>
    <row r="9" spans="2:12" s="2" customFormat="1" ht="15" customHeight="1">
      <c r="B9" s="8"/>
      <c r="C9" s="339">
        <v>600000</v>
      </c>
      <c r="D9" s="49" t="s">
        <v>97</v>
      </c>
      <c r="E9" s="56">
        <f>'3'!G8</f>
        <v>600000</v>
      </c>
      <c r="F9" s="56">
        <f>'3'!H8</f>
        <v>600000</v>
      </c>
      <c r="G9" s="56">
        <f>'3'!I8</f>
        <v>597546</v>
      </c>
      <c r="H9" s="142">
        <f t="shared" si="1"/>
        <v>99.590999999999994</v>
      </c>
      <c r="L9" s="118"/>
    </row>
    <row r="10" spans="2:12" s="2" customFormat="1" ht="15" customHeight="1">
      <c r="B10" s="8"/>
      <c r="C10" s="339">
        <v>600000</v>
      </c>
      <c r="D10" s="49" t="s">
        <v>98</v>
      </c>
      <c r="E10" s="56">
        <f>'3'!G9</f>
        <v>30000</v>
      </c>
      <c r="F10" s="56">
        <f>'3'!H9</f>
        <v>30000</v>
      </c>
      <c r="G10" s="56">
        <f>'3'!I9</f>
        <v>30000</v>
      </c>
      <c r="H10" s="142">
        <f t="shared" si="1"/>
        <v>100</v>
      </c>
      <c r="K10" s="118"/>
    </row>
    <row r="11" spans="2:12" s="2" customFormat="1" ht="15" customHeight="1">
      <c r="B11" s="8"/>
      <c r="C11" s="339">
        <v>600000</v>
      </c>
      <c r="D11" s="49" t="s">
        <v>121</v>
      </c>
      <c r="E11" s="56">
        <f>'3'!G10</f>
        <v>15000</v>
      </c>
      <c r="F11" s="56">
        <f>'3'!H10</f>
        <v>15000</v>
      </c>
      <c r="G11" s="56">
        <f>'3'!I10</f>
        <v>15000</v>
      </c>
      <c r="H11" s="142">
        <f t="shared" si="1"/>
        <v>100</v>
      </c>
      <c r="L11" s="118"/>
    </row>
    <row r="12" spans="2:12" s="2" customFormat="1" ht="15" customHeight="1">
      <c r="B12" s="8"/>
      <c r="C12" s="339">
        <v>600000</v>
      </c>
      <c r="D12" s="49" t="s">
        <v>109</v>
      </c>
      <c r="E12" s="56">
        <f>'16'!G8</f>
        <v>15000</v>
      </c>
      <c r="F12" s="56">
        <f>'16'!H8</f>
        <v>15000</v>
      </c>
      <c r="G12" s="56">
        <f>'16'!I8</f>
        <v>15000</v>
      </c>
      <c r="H12" s="142">
        <f t="shared" si="1"/>
        <v>100</v>
      </c>
    </row>
    <row r="13" spans="2:12" s="2" customFormat="1" ht="10.5" customHeight="1">
      <c r="B13" s="8"/>
      <c r="C13" s="339"/>
      <c r="D13" s="49"/>
      <c r="E13" s="115"/>
      <c r="F13" s="115"/>
      <c r="G13" s="115"/>
      <c r="H13" s="142" t="str">
        <f t="shared" si="1"/>
        <v/>
      </c>
    </row>
    <row r="14" spans="2:12" s="1" customFormat="1" ht="15" customHeight="1">
      <c r="B14" s="10"/>
      <c r="C14" s="338">
        <v>611000</v>
      </c>
      <c r="D14" s="12" t="s">
        <v>163</v>
      </c>
      <c r="E14" s="94">
        <f>E15+E16</f>
        <v>20480610</v>
      </c>
      <c r="F14" s="94">
        <f t="shared" ref="F14:G14" si="2">F15+F16</f>
        <v>20482790</v>
      </c>
      <c r="G14" s="94">
        <f t="shared" si="2"/>
        <v>20128596</v>
      </c>
      <c r="H14" s="384">
        <f t="shared" si="1"/>
        <v>98.270772682822994</v>
      </c>
      <c r="J14" s="79"/>
      <c r="K14" s="79"/>
    </row>
    <row r="15" spans="2:12" ht="15" customHeight="1">
      <c r="B15" s="14"/>
      <c r="C15" s="340">
        <v>611100</v>
      </c>
      <c r="D15" s="26" t="s">
        <v>203</v>
      </c>
      <c r="E15" s="40">
        <f>'1'!G8+'3'!G13+'4'!G8+'5'!G8+'6'!G8+'8'!G8+'9'!G8+'10'!G8+'11'!G8+'12'!G8+'13'!G8+'14'!G8+'15'!G8+'16'!G11+'17'!G8+'18'!G8+'19'!G8+'20'!G8+'22'!G8+'23'!G8+'21'!G8+'24'!G8+'25'!G8+'26'!G8+'27'!G8+'28'!G8+'29'!G8+'30'!G8+'31'!G8+'32'!G8+'33'!G8+'34'!G8+'35'!G8+'36'!G8+'37'!G8+'7'!G8</f>
        <v>16720340</v>
      </c>
      <c r="F15" s="593">
        <f>'1'!H8+'3'!H13+'4'!H8+'5'!H8+'6'!H8+'8'!H8+'9'!H8+'10'!H8+'11'!H8+'12'!H8+'13'!H8+'14'!H8+'15'!H8+'16'!H11+'17'!H8+'18'!H8+'19'!H8+'20'!H8+'22'!H8+'23'!H8+'21'!H8+'24'!H8+'25'!H8+'26'!H8+'27'!H8+'28'!H8+'29'!H8+'30'!H8+'31'!H8+'32'!H8+'33'!H8+'34'!H8+'35'!H8+'36'!H8+'37'!H8+'7'!H8</f>
        <v>16727870</v>
      </c>
      <c r="G15" s="593">
        <f>'1'!I8+'3'!I13+'4'!I8+'5'!I8+'6'!I8+'8'!I8+'9'!I8+'10'!I8+'11'!I8+'12'!I8+'13'!I8+'14'!I8+'15'!I8+'16'!I11+'17'!I8+'18'!I8+'19'!I8+'20'!I8+'22'!I8+'23'!I8+'21'!I8+'24'!I8+'25'!I8+'26'!I8+'27'!I8+'28'!I8+'29'!I8+'30'!I8+'31'!I8+'32'!I8+'33'!I8+'34'!I8+'35'!I8+'36'!I8+'37'!I8+'7'!I8</f>
        <v>16522726</v>
      </c>
      <c r="H15" s="142">
        <f t="shared" si="1"/>
        <v>98.773639441243859</v>
      </c>
      <c r="J15" s="78"/>
    </row>
    <row r="16" spans="2:12" ht="15" customHeight="1">
      <c r="B16" s="14"/>
      <c r="C16" s="340">
        <v>611200</v>
      </c>
      <c r="D16" s="26" t="s">
        <v>204</v>
      </c>
      <c r="E16" s="40">
        <f>E17+E18</f>
        <v>3760270</v>
      </c>
      <c r="F16" s="593">
        <f t="shared" ref="F16:G16" si="3">F17+F18</f>
        <v>3754920</v>
      </c>
      <c r="G16" s="593">
        <f t="shared" si="3"/>
        <v>3605870</v>
      </c>
      <c r="H16" s="142">
        <f t="shared" si="1"/>
        <v>96.030541263196028</v>
      </c>
      <c r="J16" s="78"/>
    </row>
    <row r="17" spans="2:11" ht="15" customHeight="1">
      <c r="B17" s="14"/>
      <c r="C17" s="341">
        <v>611200</v>
      </c>
      <c r="D17" s="324" t="s">
        <v>204</v>
      </c>
      <c r="E17" s="325">
        <f>'1'!G9+'3'!G14+'4'!G9+'5'!G9+'6'!G9+'8'!G9+'9'!G9+'10'!G9+'11'!G9+'12'!G9+'13'!G9+'14'!G9+'15'!G9+'16'!G12+'17'!G9+'18'!G9+'19'!G9+'20'!G9+'22'!G9+'23'!G9+'21'!G9+'24'!G9+'25'!G9+'26'!G9+'27'!G9+'28'!G9+'29'!G9+'30'!G9+'31'!G9+'32'!G9+'33'!G9+'34'!G9+'35'!G9+'36'!G9+'37'!G9+'7'!G9</f>
        <v>3653280</v>
      </c>
      <c r="F17" s="599">
        <f>'1'!H9+'3'!H14+'4'!H9+'5'!H9+'6'!H9+'8'!H9+'9'!H9+'10'!H9+'11'!H9+'12'!H9+'13'!H9+'14'!H9+'15'!H9+'16'!H12+'17'!H9+'18'!H9+'19'!H9+'20'!H9+'22'!H9+'23'!H9+'21'!H9+'24'!H9+'25'!H9+'26'!H9+'27'!H9+'28'!H9+'29'!H9+'30'!H9+'31'!H9+'32'!H9+'33'!H9+'34'!H9+'35'!H9+'36'!H9+'37'!H9+'7'!H9</f>
        <v>3647930</v>
      </c>
      <c r="G17" s="599">
        <f>'1'!I9+'3'!I14+'4'!I9+'5'!I9+'6'!I9+'8'!I9+'9'!I9+'10'!I9+'11'!I9+'12'!I9+'13'!I9+'14'!I9+'15'!I9+'16'!I12+'17'!I9+'18'!I9+'19'!I9+'20'!I9+'22'!I9+'23'!I9+'21'!I9+'24'!I9+'25'!I9+'26'!I9+'27'!I9+'28'!I9+'29'!I9+'30'!I9+'31'!I9+'32'!I9+'33'!I9+'34'!I9+'35'!I9+'36'!I9+'37'!I9+'7'!I9</f>
        <v>3503151</v>
      </c>
      <c r="H17" s="326">
        <f t="shared" si="1"/>
        <v>96.031201256603055</v>
      </c>
      <c r="J17" s="78"/>
    </row>
    <row r="18" spans="2:11" ht="15" customHeight="1">
      <c r="B18" s="14"/>
      <c r="C18" s="341">
        <v>611200</v>
      </c>
      <c r="D18" s="324" t="s">
        <v>756</v>
      </c>
      <c r="E18" s="325">
        <f>'1'!G10+'3'!G15+'4'!G10+'5'!G10+'6'!G10+'8'!G10+'9'!G10+'10'!G10+'11'!G10+'12'!G10+'13'!G10+'14'!G10+'15'!G10+'16'!G13+'17'!G10+'18'!G10+'19'!G10+'20'!G10+'22'!G10+'23'!G10+'21'!G10+'24'!G10+'25'!G10+'26'!G10+'27'!G10+'28'!G10+'29'!G10+'30'!G10+'31'!G10+'32'!G10+'33'!G10+'34'!G10+'35'!G10+'36'!G10+'37'!G10+'7'!G10</f>
        <v>106990</v>
      </c>
      <c r="F18" s="599">
        <f>'1'!H10+'3'!H15+'4'!H10+'5'!H10+'6'!H10+'8'!H10+'9'!H10+'10'!H10+'11'!H10+'12'!H10+'13'!H10+'14'!H10+'15'!H10+'16'!H13+'17'!H10+'18'!H10+'19'!H10+'20'!H10+'22'!H10+'23'!H10+'21'!H10+'24'!H10+'25'!H10+'26'!H10+'27'!H10+'28'!H10+'29'!H10+'30'!H10+'31'!H10+'32'!H10+'33'!H10+'34'!H10+'35'!H10+'36'!H10+'37'!H10+'7'!H10</f>
        <v>106990</v>
      </c>
      <c r="G18" s="599">
        <f>'1'!I10+'3'!I15+'4'!I10+'5'!I10+'6'!I10+'8'!I10+'9'!I10+'10'!I10+'11'!I10+'12'!I10+'13'!I10+'14'!I10+'15'!I10+'16'!I13+'17'!I10+'18'!I10+'19'!I10+'20'!I10+'22'!I10+'23'!I10+'21'!I10+'24'!I10+'25'!I10+'26'!I10+'27'!I10+'28'!I10+'29'!I10+'30'!I10+'31'!I10+'32'!I10+'33'!I10+'34'!I10+'35'!I10+'36'!I10+'37'!I10+'7'!I10</f>
        <v>102719</v>
      </c>
      <c r="H18" s="326">
        <f t="shared" si="1"/>
        <v>96.008038134405083</v>
      </c>
      <c r="J18" s="78"/>
    </row>
    <row r="19" spans="2:11" ht="9" customHeight="1">
      <c r="B19" s="14"/>
      <c r="C19" s="340"/>
      <c r="D19" s="15"/>
      <c r="E19" s="70"/>
      <c r="F19" s="70"/>
      <c r="G19" s="70"/>
      <c r="H19" s="142" t="str">
        <f t="shared" si="1"/>
        <v/>
      </c>
      <c r="J19" s="78"/>
    </row>
    <row r="20" spans="2:11" ht="15" customHeight="1">
      <c r="B20" s="14"/>
      <c r="C20" s="338">
        <v>612000</v>
      </c>
      <c r="D20" s="12" t="s">
        <v>162</v>
      </c>
      <c r="E20" s="20">
        <f>E21</f>
        <v>2008110</v>
      </c>
      <c r="F20" s="20">
        <f t="shared" ref="F20:G20" si="4">F21</f>
        <v>2008900</v>
      </c>
      <c r="G20" s="20">
        <f t="shared" si="4"/>
        <v>1984304</v>
      </c>
      <c r="H20" s="384">
        <f t="shared" si="1"/>
        <v>98.775648364776742</v>
      </c>
      <c r="J20" s="78"/>
      <c r="K20" s="78"/>
    </row>
    <row r="21" spans="2:11" s="1" customFormat="1" ht="15" customHeight="1">
      <c r="B21" s="17"/>
      <c r="C21" s="340">
        <v>612100</v>
      </c>
      <c r="D21" s="18" t="s">
        <v>83</v>
      </c>
      <c r="E21" s="40">
        <f>'1'!G13+'3'!G18+'4'!G13+'5'!G13+'6'!G13+'8'!G13+'9'!G13+'10'!G13+'11'!G13+'12'!G13+'13'!G13+'14'!G13+'15'!G13+'16'!G16+'17'!G13+'18'!G13+'19'!G13+'20'!G13+'22'!G13+'23'!G13+'21'!G13+'24'!G13+'25'!G13+'26'!G13+'27'!G13+'28'!G13+'29'!G13+'30'!G13+'31'!G13+'32'!G13+'33'!G13+'34'!G13+'35'!G13+'36'!G13+'37'!G13+'7'!G13</f>
        <v>2008110</v>
      </c>
      <c r="F21" s="593">
        <f>'1'!H13+'3'!H18+'4'!H13+'5'!H13+'6'!H13+'8'!H13+'9'!H13+'10'!H13+'11'!H13+'12'!H13+'13'!H13+'14'!H13+'15'!H13+'16'!H16+'17'!H13+'18'!H13+'19'!H13+'20'!H13+'22'!H13+'23'!H13+'21'!H13+'24'!H13+'25'!H13+'26'!H13+'27'!H13+'28'!H13+'29'!H13+'30'!H13+'31'!H13+'32'!H13+'33'!H13+'34'!H13+'35'!H13+'36'!H13+'37'!H13+'7'!H13</f>
        <v>2008900</v>
      </c>
      <c r="G21" s="593">
        <f>'1'!I13+'3'!I18+'4'!I13+'5'!I13+'6'!I13+'8'!I13+'9'!I13+'10'!I13+'11'!I13+'12'!I13+'13'!I13+'14'!I13+'15'!I13+'16'!I16+'17'!I13+'18'!I13+'19'!I13+'20'!I13+'22'!I13+'23'!I13+'21'!I13+'24'!I13+'25'!I13+'26'!I13+'27'!I13+'28'!I13+'29'!I13+'30'!I13+'31'!I13+'32'!I13+'33'!I13+'34'!I13+'35'!I13+'36'!I13+'37'!I13+'7'!I13</f>
        <v>1984304</v>
      </c>
      <c r="H21" s="142">
        <f t="shared" si="1"/>
        <v>98.775648364776742</v>
      </c>
    </row>
    <row r="22" spans="2:11" ht="11.25" customHeight="1">
      <c r="B22" s="14"/>
      <c r="C22" s="340"/>
      <c r="D22" s="26"/>
      <c r="E22" s="40"/>
      <c r="F22" s="40"/>
      <c r="G22" s="40"/>
      <c r="H22" s="142" t="str">
        <f t="shared" si="1"/>
        <v/>
      </c>
    </row>
    <row r="23" spans="2:11" ht="15" customHeight="1">
      <c r="B23" s="14"/>
      <c r="C23" s="338">
        <v>613000</v>
      </c>
      <c r="D23" s="12" t="s">
        <v>164</v>
      </c>
      <c r="E23" s="20">
        <f>E24+E25+E26+E27+E28+E29+E30+E33+E36</f>
        <v>4462290</v>
      </c>
      <c r="F23" s="20">
        <f t="shared" ref="F23:G23" si="5">F24+F25+F26+F27+F28+F29+F30+F33+F36</f>
        <v>4459510</v>
      </c>
      <c r="G23" s="20">
        <f t="shared" si="5"/>
        <v>4266471</v>
      </c>
      <c r="H23" s="384">
        <f t="shared" si="1"/>
        <v>95.671295725315105</v>
      </c>
      <c r="J23" s="121"/>
    </row>
    <row r="24" spans="2:11" s="1" customFormat="1" ht="15" customHeight="1">
      <c r="B24" s="17"/>
      <c r="C24" s="340">
        <v>613100</v>
      </c>
      <c r="D24" s="15" t="s">
        <v>84</v>
      </c>
      <c r="E24" s="40">
        <f>'1'!G16+'3'!G21+'4'!G16+'5'!G16+'6'!G16+'8'!G16+'9'!G16+'10'!G16+'11'!G16+'12'!G16+'13'!G16+'14'!G16+'15'!G16+'16'!G19+'17'!G16+'18'!G16+'19'!G16+'20'!G16+'22'!G16+'23'!G16+'21'!G16+'24'!G16+'25'!G16+'26'!G16+'27'!G16+'28'!G16+'29'!G16+'30'!G16+'31'!G16+'32'!G16+'33'!G16+'34'!G16+'35'!G16+'36'!G16+'37'!G16+'7'!G16</f>
        <v>167700</v>
      </c>
      <c r="F24" s="593">
        <f>'1'!H16+'3'!H21+'4'!H16+'5'!H16+'6'!H16+'8'!H16+'9'!H16+'10'!H16+'11'!H16+'12'!H16+'13'!H16+'14'!H16+'15'!H16+'16'!H19+'17'!H16+'18'!H16+'19'!H16+'20'!H16+'22'!H16+'23'!H16+'21'!H16+'24'!H16+'25'!H16+'26'!H16+'27'!H16+'28'!H16+'29'!H16+'30'!H16+'31'!H16+'32'!H16+'33'!H16+'34'!H16+'35'!H16+'36'!H16+'37'!H16+'7'!H16</f>
        <v>163070</v>
      </c>
      <c r="G24" s="593">
        <f>'1'!I16+'3'!I21+'4'!I16+'5'!I16+'6'!I16+'8'!I16+'9'!I16+'10'!I16+'11'!I16+'12'!I16+'13'!I16+'14'!I16+'15'!I16+'16'!I19+'17'!I16+'18'!I16+'19'!I16+'20'!I16+'22'!I16+'23'!I16+'21'!I16+'24'!I16+'25'!I16+'26'!I16+'27'!I16+'28'!I16+'29'!I16+'30'!I16+'31'!I16+'32'!I16+'33'!I16+'34'!I16+'35'!I16+'36'!I16+'37'!I16+'7'!I16</f>
        <v>147082</v>
      </c>
      <c r="H24" s="142">
        <f t="shared" si="1"/>
        <v>90.195621512234013</v>
      </c>
      <c r="J24" s="79"/>
    </row>
    <row r="25" spans="2:11" ht="15" customHeight="1">
      <c r="B25" s="14"/>
      <c r="C25" s="340">
        <v>613200</v>
      </c>
      <c r="D25" s="15" t="s">
        <v>85</v>
      </c>
      <c r="E25" s="40">
        <f>'1'!G17+'3'!G22+'4'!G17+'5'!G17+'6'!G17+'8'!G17+'9'!G17+'10'!G17+'11'!G17+'12'!G17+'13'!G17+'14'!G17+'15'!G17+'16'!G20+'17'!G17+'18'!G17+'19'!G17+'20'!G17+'22'!G17+'23'!G17+'21'!G17+'24'!G17+'25'!G17+'26'!G17+'27'!G17+'28'!G17+'29'!G17+'30'!G17+'31'!G17+'32'!G17+'33'!G17+'34'!G17+'35'!G17+'36'!G17+'37'!G17+'7'!G17</f>
        <v>725800</v>
      </c>
      <c r="F25" s="593">
        <f>'1'!H17+'3'!H22+'4'!H17+'5'!H17+'6'!H17+'8'!H17+'9'!H17+'10'!H17+'11'!H17+'12'!H17+'13'!H17+'14'!H17+'15'!H17+'16'!H20+'17'!H17+'18'!H17+'19'!H17+'20'!H17+'22'!H17+'23'!H17+'21'!H17+'24'!H17+'25'!H17+'26'!H17+'27'!H17+'28'!H17+'29'!H17+'30'!H17+'31'!H17+'32'!H17+'33'!H17+'34'!H17+'35'!H17+'36'!H17+'37'!H17+'7'!H17</f>
        <v>715860</v>
      </c>
      <c r="G25" s="593">
        <f>'1'!I17+'3'!I22+'4'!I17+'5'!I17+'6'!I17+'8'!I17+'9'!I17+'10'!I17+'11'!I17+'12'!I17+'13'!I17+'14'!I17+'15'!I17+'16'!I20+'17'!I17+'18'!I17+'19'!I17+'20'!I17+'22'!I17+'23'!I17+'21'!I17+'24'!I17+'25'!I17+'26'!I17+'27'!I17+'28'!I17+'29'!I17+'30'!I17+'31'!I17+'32'!I17+'33'!I17+'34'!I17+'35'!I17+'36'!I17+'37'!I17+'7'!I17</f>
        <v>698748</v>
      </c>
      <c r="H25" s="142">
        <f t="shared" si="1"/>
        <v>97.609588467018696</v>
      </c>
    </row>
    <row r="26" spans="2:11" ht="15" customHeight="1">
      <c r="B26" s="14"/>
      <c r="C26" s="340">
        <v>613300</v>
      </c>
      <c r="D26" s="26" t="s">
        <v>205</v>
      </c>
      <c r="E26" s="40">
        <f>'1'!G18+'3'!G23+'4'!G18+'5'!G18+'6'!G18+'8'!G18+'9'!G18+'10'!G18+'11'!G18+'12'!G18+'13'!G18+'14'!G18+'15'!G18+'16'!G21+'17'!G18+'18'!G18+'19'!G18+'20'!G18+'22'!G18+'23'!G18+'21'!G18+'24'!G18+'25'!G18+'26'!G18+'27'!G18+'28'!G18+'29'!G18+'30'!G18+'31'!G18+'32'!G18+'33'!G18+'34'!G18+'35'!G18+'36'!G18+'37'!G18+'7'!G18</f>
        <v>416600</v>
      </c>
      <c r="F26" s="593">
        <f>'1'!H18+'3'!H23+'4'!H18+'5'!H18+'6'!H18+'8'!H18+'9'!H18+'10'!H18+'11'!H18+'12'!H18+'13'!H18+'14'!H18+'15'!H18+'16'!H21+'17'!H18+'18'!H18+'19'!H18+'20'!H18+'22'!H18+'23'!H18+'21'!H18+'24'!H18+'25'!H18+'26'!H18+'27'!H18+'28'!H18+'29'!H18+'30'!H18+'31'!H18+'32'!H18+'33'!H18+'34'!H18+'35'!H18+'36'!H18+'37'!H18+'7'!H18</f>
        <v>418330</v>
      </c>
      <c r="G26" s="593">
        <f>'1'!I18+'3'!I23+'4'!I18+'5'!I18+'6'!I18+'8'!I18+'9'!I18+'10'!I18+'11'!I18+'12'!I18+'13'!I18+'14'!I18+'15'!I18+'16'!I21+'17'!I18+'18'!I18+'19'!I18+'20'!I18+'22'!I18+'23'!I18+'21'!I18+'24'!I18+'25'!I18+'26'!I18+'27'!I18+'28'!I18+'29'!I18+'30'!I18+'31'!I18+'32'!I18+'33'!I18+'34'!I18+'35'!I18+'36'!I18+'37'!I18+'7'!I18</f>
        <v>397881</v>
      </c>
      <c r="H26" s="142">
        <f t="shared" si="1"/>
        <v>95.111753878516964</v>
      </c>
    </row>
    <row r="27" spans="2:11" ht="15" customHeight="1">
      <c r="B27" s="14"/>
      <c r="C27" s="340">
        <v>613400</v>
      </c>
      <c r="D27" s="26" t="s">
        <v>165</v>
      </c>
      <c r="E27" s="40">
        <f>'1'!G19+'3'!G24+'4'!G19+'5'!G19+'6'!G19+'8'!G19+'9'!G19+'10'!G19+'11'!G19+'12'!G19+'13'!G19+'14'!G19+'15'!G19+'16'!G22+'17'!G19+'18'!G19+'19'!G19+'20'!G19+'22'!G19+'23'!G19+'21'!G19+'24'!G19+'25'!G19+'26'!G19+'27'!G19+'28'!G19+'29'!G19+'30'!G19+'31'!G19+'32'!G19+'33'!G19+'34'!G19+'35'!G19+'36'!G19+'37'!G19+'7'!G19</f>
        <v>568670</v>
      </c>
      <c r="F27" s="593">
        <f>'1'!H19+'3'!H24+'4'!H19+'5'!H19+'6'!H19+'8'!H19+'9'!H19+'10'!H19+'11'!H19+'12'!H19+'13'!H19+'14'!H19+'15'!H19+'16'!H22+'17'!H19+'18'!H19+'19'!H19+'20'!H19+'22'!H19+'23'!H19+'21'!H19+'24'!H19+'25'!H19+'26'!H19+'27'!H19+'28'!H19+'29'!H19+'30'!H19+'31'!H19+'32'!H19+'33'!H19+'34'!H19+'35'!H19+'36'!H19+'37'!H19+'7'!H19</f>
        <v>568890</v>
      </c>
      <c r="G27" s="593">
        <f>'1'!I19+'3'!I24+'4'!I19+'5'!I19+'6'!I19+'8'!I19+'9'!I19+'10'!I19+'11'!I19+'12'!I19+'13'!I19+'14'!I19+'15'!I19+'16'!I22+'17'!I19+'18'!I19+'19'!I19+'20'!I19+'22'!I19+'23'!I19+'21'!I19+'24'!I19+'25'!I19+'26'!I19+'27'!I19+'28'!I19+'29'!I19+'30'!I19+'31'!I19+'32'!I19+'33'!I19+'34'!I19+'35'!I19+'36'!I19+'37'!I19+'7'!I19</f>
        <v>560471</v>
      </c>
      <c r="H27" s="142">
        <f t="shared" si="1"/>
        <v>98.52010054667862</v>
      </c>
    </row>
    <row r="28" spans="2:11" ht="15" customHeight="1">
      <c r="B28" s="14"/>
      <c r="C28" s="340">
        <v>613500</v>
      </c>
      <c r="D28" s="19" t="s">
        <v>86</v>
      </c>
      <c r="E28" s="102">
        <f>'1'!G20+'3'!G25+'4'!G20+'5'!G20+'6'!G20+'8'!G20+'9'!G20+'10'!G20+'11'!G20+'12'!G20+'13'!G20+'14'!G20+'15'!G20+'16'!G23+'17'!G20+'18'!G20+'19'!G20+'20'!G20+'22'!G20+'23'!G20+'21'!G20+'24'!G20+'25'!G20+'26'!G20+'27'!G20+'28'!G20+'29'!G20+'30'!G20+'31'!G20+'32'!G20+'33'!G20+'34'!G20+'35'!G20+'36'!G20+'37'!G20+'7'!G20</f>
        <v>221590</v>
      </c>
      <c r="F28" s="594">
        <f>'1'!H20+'3'!H25+'4'!H20+'5'!H20+'6'!H20+'8'!H20+'9'!H20+'10'!H20+'11'!H20+'12'!H20+'13'!H20+'14'!H20+'15'!H20+'16'!H23+'17'!H20+'18'!H20+'19'!H20+'20'!H20+'22'!H20+'23'!H20+'21'!H20+'24'!H20+'25'!H20+'26'!H20+'27'!H20+'28'!H20+'29'!H20+'30'!H20+'31'!H20+'32'!H20+'33'!H20+'34'!H20+'35'!H20+'36'!H20+'37'!H20+'7'!H20</f>
        <v>232460</v>
      </c>
      <c r="G28" s="594">
        <f>'1'!I20+'3'!I25+'4'!I20+'5'!I20+'6'!I20+'8'!I20+'9'!I20+'10'!I20+'11'!I20+'12'!I20+'13'!I20+'14'!I20+'15'!I20+'16'!I23+'17'!I20+'18'!I20+'19'!I20+'20'!I20+'22'!I20+'23'!I20+'21'!I20+'24'!I20+'25'!I20+'26'!I20+'27'!I20+'28'!I20+'29'!I20+'30'!I20+'31'!I20+'32'!I20+'33'!I20+'34'!I20+'35'!I20+'36'!I20+'37'!I20+'7'!I20</f>
        <v>229084</v>
      </c>
      <c r="H28" s="142">
        <f t="shared" si="1"/>
        <v>98.547707132409883</v>
      </c>
    </row>
    <row r="29" spans="2:11" ht="15" customHeight="1">
      <c r="B29" s="14"/>
      <c r="C29" s="340">
        <v>613600</v>
      </c>
      <c r="D29" s="95" t="s">
        <v>206</v>
      </c>
      <c r="E29" s="102">
        <f>'1'!G21+'3'!G26+'4'!G21+'5'!G21+'6'!G21+'8'!G21+'9'!G21+'10'!G21+'11'!G21+'12'!G21+'13'!G21+'14'!G21+'15'!G21+'16'!G24+'17'!G21+'18'!G21+'19'!G21+'20'!G21+'22'!G21+'23'!G21+'21'!G21+'24'!G21+'25'!G21+'26'!G21+'27'!G21+'28'!G21+'29'!G21+'30'!G21+'31'!G21+'32'!G21+'33'!G21+'34'!G21+'35'!G21+'36'!G21+'37'!G21+'7'!G21</f>
        <v>38500</v>
      </c>
      <c r="F29" s="594">
        <f>'1'!H21+'3'!H26+'4'!H21+'5'!H21+'6'!H21+'8'!H21+'9'!H21+'10'!H21+'11'!H21+'12'!H21+'13'!H21+'14'!H21+'15'!H21+'16'!H24+'17'!H21+'18'!H21+'19'!H21+'20'!H21+'22'!H21+'23'!H21+'21'!H21+'24'!H21+'25'!H21+'26'!H21+'27'!H21+'28'!H21+'29'!H21+'30'!H21+'31'!H21+'32'!H21+'33'!H21+'34'!H21+'35'!H21+'36'!H21+'37'!H21+'7'!H21</f>
        <v>37590</v>
      </c>
      <c r="G29" s="594">
        <f>'1'!I21+'3'!I26+'4'!I21+'5'!I21+'6'!I21+'8'!I21+'9'!I21+'10'!I21+'11'!I21+'12'!I21+'13'!I21+'14'!I21+'15'!I21+'16'!I24+'17'!I21+'18'!I21+'19'!I21+'20'!I21+'22'!I21+'23'!I21+'21'!I21+'24'!I21+'25'!I21+'26'!I21+'27'!I21+'28'!I21+'29'!I21+'30'!I21+'31'!I21+'32'!I21+'33'!I21+'34'!I21+'35'!I21+'36'!I21+'37'!I21+'7'!I21</f>
        <v>37587</v>
      </c>
      <c r="H29" s="142">
        <f t="shared" si="1"/>
        <v>99.992019154030331</v>
      </c>
    </row>
    <row r="30" spans="2:11" ht="15" customHeight="1">
      <c r="B30" s="14"/>
      <c r="C30" s="340">
        <v>613700</v>
      </c>
      <c r="D30" s="19" t="s">
        <v>87</v>
      </c>
      <c r="E30" s="102">
        <f>E31+E32</f>
        <v>496800</v>
      </c>
      <c r="F30" s="594">
        <f t="shared" ref="F30:G30" si="6">F31+F32</f>
        <v>503460</v>
      </c>
      <c r="G30" s="594">
        <f t="shared" si="6"/>
        <v>492145</v>
      </c>
      <c r="H30" s="142">
        <f t="shared" si="1"/>
        <v>97.75255233782228</v>
      </c>
    </row>
    <row r="31" spans="2:11" ht="15" customHeight="1">
      <c r="B31" s="14"/>
      <c r="C31" s="341">
        <v>613700</v>
      </c>
      <c r="D31" s="327" t="s">
        <v>596</v>
      </c>
      <c r="E31" s="328">
        <f>'1'!G22+'3'!G27+'4'!G22+'5'!G22+'6'!G22+'8'!G22+'9'!G22+'10'!G22+'11'!G22+'12'!G22+'13'!G22+'14'!G22+'15'!G22+'16'!G25+'17'!G22+'18'!G22+'19'!G22+'20'!G22+'22'!G22+'23'!G22+'21'!G22+'24'!G22+'25'!G22+'26'!G22+'27'!G22+'28'!G22+'29'!G22+'30'!G22+'31'!G22+'32'!G22+'33'!G22+'34'!G22+'35'!G22+'36'!G22+'37'!G22+'7'!G22</f>
        <v>299800</v>
      </c>
      <c r="F31" s="600">
        <f>'1'!H22+'3'!H27+'4'!H22+'5'!H22+'6'!H22+'8'!H22+'9'!H22+'10'!H22+'11'!H22+'12'!H22+'13'!H22+'14'!H22+'15'!H22+'16'!H25+'17'!H22+'18'!H22+'19'!H22+'20'!H22+'22'!H22+'23'!H22+'21'!H22+'24'!H22+'25'!H22+'26'!H22+'27'!H22+'28'!H22+'29'!H22+'30'!H22+'31'!H22+'32'!H22+'33'!H22+'34'!H22+'35'!H22+'36'!H22+'37'!H22+'7'!H22</f>
        <v>309060</v>
      </c>
      <c r="G31" s="600">
        <f>'1'!I22+'3'!I27+'4'!I22+'5'!I22+'6'!I22+'8'!I22+'9'!I22+'10'!I22+'11'!I22+'12'!I22+'13'!I22+'14'!I22+'15'!I22+'16'!I25+'17'!I22+'18'!I22+'19'!I22+'20'!I22+'22'!I22+'23'!I22+'21'!I22+'24'!I22+'25'!I22+'26'!I22+'27'!I22+'28'!I22+'29'!I22+'30'!I22+'31'!I22+'32'!I22+'33'!I22+'34'!I22+'35'!I22+'36'!I22+'37'!I22+'7'!I22</f>
        <v>301645</v>
      </c>
      <c r="H31" s="326">
        <f t="shared" si="1"/>
        <v>97.60078949071378</v>
      </c>
    </row>
    <row r="32" spans="2:11" ht="15" customHeight="1">
      <c r="B32" s="14"/>
      <c r="C32" s="341">
        <v>613700</v>
      </c>
      <c r="D32" s="327" t="s">
        <v>597</v>
      </c>
      <c r="E32" s="328">
        <f>'18'!G23</f>
        <v>197000</v>
      </c>
      <c r="F32" s="328">
        <f>'18'!H23</f>
        <v>194400</v>
      </c>
      <c r="G32" s="328">
        <f>'18'!I23</f>
        <v>190500</v>
      </c>
      <c r="H32" s="326">
        <f t="shared" si="1"/>
        <v>97.993827160493822</v>
      </c>
    </row>
    <row r="33" spans="2:10" ht="15" customHeight="1">
      <c r="B33" s="14"/>
      <c r="C33" s="340">
        <v>613800</v>
      </c>
      <c r="D33" s="95" t="s">
        <v>166</v>
      </c>
      <c r="E33" s="102">
        <f>E34+E35</f>
        <v>41040</v>
      </c>
      <c r="F33" s="102">
        <f t="shared" ref="F33:G33" si="7">F34+F35</f>
        <v>39610</v>
      </c>
      <c r="G33" s="102">
        <f t="shared" si="7"/>
        <v>35116</v>
      </c>
      <c r="H33" s="142">
        <f t="shared" si="1"/>
        <v>88.654380207018434</v>
      </c>
    </row>
    <row r="34" spans="2:10" ht="15" customHeight="1">
      <c r="B34" s="14"/>
      <c r="C34" s="341">
        <v>613800</v>
      </c>
      <c r="D34" s="327" t="s">
        <v>598</v>
      </c>
      <c r="E34" s="328">
        <f>'1'!G23+'3'!G28+'4'!G23+'5'!G23+'6'!G23+'8'!G23+'9'!G23+'10'!G23+'11'!G23+'12'!G23+'13'!G23+'14'!G23+'15'!G23+'16'!G26+'17'!G23+'18'!G24+'19'!G23+'20'!G23+'22'!G23+'23'!G23+'21'!G23+'24'!G23+'25'!G23+'26'!G23+'27'!G23+'28'!G23+'29'!G23+'30'!G23+'31'!G23+'32'!G23+'33'!G23+'34'!G23+'35'!G23+'36'!G23+'37'!G23+'7'!G23</f>
        <v>41040</v>
      </c>
      <c r="F34" s="600">
        <f>'1'!H23+'3'!H28+'4'!H23+'5'!H23+'6'!H23+'8'!H23+'9'!H23+'10'!H23+'11'!H23+'12'!H23+'13'!H23+'14'!H23+'15'!H23+'16'!H26+'17'!H23+'18'!H24+'19'!H23+'20'!H23+'22'!H23+'23'!H23+'21'!H23+'24'!H23+'25'!H23+'26'!H23+'27'!H23+'28'!H23+'29'!H23+'30'!H23+'31'!H23+'32'!H23+'33'!H23+'34'!H23+'35'!H23+'36'!H23+'37'!H23+'7'!H23</f>
        <v>39610</v>
      </c>
      <c r="G34" s="600">
        <f>'1'!I23+'3'!I28+'4'!I23+'5'!I23+'6'!I23+'8'!I23+'9'!I23+'10'!I23+'11'!I23+'12'!I23+'13'!I23+'14'!I23+'15'!I23+'16'!I26+'17'!I23+'18'!I24+'19'!I23+'20'!I23+'22'!I23+'23'!I23+'21'!I23+'24'!I23+'25'!I23+'26'!I23+'27'!I23+'28'!I23+'29'!I23+'30'!I23+'31'!I23+'32'!I23+'33'!I23+'34'!I23+'35'!I23+'36'!I23+'37'!I23+'7'!I23</f>
        <v>35116</v>
      </c>
      <c r="H34" s="326">
        <f t="shared" si="1"/>
        <v>88.654380207018434</v>
      </c>
    </row>
    <row r="35" spans="2:10" ht="15" customHeight="1">
      <c r="B35" s="14"/>
      <c r="C35" s="341">
        <v>613800</v>
      </c>
      <c r="D35" s="324" t="s">
        <v>599</v>
      </c>
      <c r="E35" s="325">
        <f>'20'!G24</f>
        <v>0</v>
      </c>
      <c r="F35" s="325">
        <f>'20'!H24</f>
        <v>0</v>
      </c>
      <c r="G35" s="325">
        <f>'20'!I24</f>
        <v>0</v>
      </c>
      <c r="H35" s="326" t="str">
        <f t="shared" si="1"/>
        <v/>
      </c>
    </row>
    <row r="36" spans="2:10" ht="15" customHeight="1">
      <c r="B36" s="14"/>
      <c r="C36" s="342">
        <v>613900</v>
      </c>
      <c r="D36" s="95" t="s">
        <v>167</v>
      </c>
      <c r="E36" s="105">
        <f>SUM(E37:E43)</f>
        <v>1785590</v>
      </c>
      <c r="F36" s="105">
        <f t="shared" ref="F36:G36" si="8">SUM(F37:F43)</f>
        <v>1780240</v>
      </c>
      <c r="G36" s="105">
        <f t="shared" si="8"/>
        <v>1668357</v>
      </c>
      <c r="H36" s="142">
        <f t="shared" si="1"/>
        <v>93.715285579472436</v>
      </c>
    </row>
    <row r="37" spans="2:10" ht="15" customHeight="1">
      <c r="B37" s="14"/>
      <c r="C37" s="343">
        <v>613900</v>
      </c>
      <c r="D37" s="327" t="s">
        <v>600</v>
      </c>
      <c r="E37" s="329">
        <f>'1'!G24+'3'!G29+'4'!G24+'5'!G24+'6'!G24+'8'!G24+'9'!G24+'10'!G24+'11'!G24+'12'!G24+'13'!G24+'14'!G24+'15'!G24+'16'!G27+'17'!G24+'18'!G25+'19'!G24+'20'!G25+'22'!G24+'23'!G24+'21'!G24+'24'!G24+'25'!G24+'26'!G24+'27'!G24+'28'!G24+'29'!G24+'30'!G24+'31'!G24+'32'!G24+'33'!G24+'34'!G24+'35'!G24+'36'!G24+'37'!G24+'7'!G24</f>
        <v>1413000</v>
      </c>
      <c r="F37" s="601">
        <f>'1'!H24+'3'!H29+'4'!H24+'5'!H24+'6'!H24+'8'!H24+'9'!H24+'10'!H24+'11'!H24+'12'!H24+'13'!H24+'14'!H24+'15'!H24+'16'!H27+'17'!H24+'18'!H25+'19'!H24+'20'!H25+'22'!H24+'23'!H24+'21'!H24+'24'!H24+'25'!H24+'26'!H24+'27'!H24+'28'!H24+'29'!H24+'30'!H24+'31'!H24+'32'!H24+'33'!H24+'34'!H24+'35'!H24+'36'!H24+'37'!H24+'7'!H24</f>
        <v>1407230</v>
      </c>
      <c r="G37" s="601">
        <f>'1'!I24+'3'!I29+'4'!I24+'5'!I24+'6'!I24+'8'!I24+'9'!I24+'10'!I24+'11'!I24+'12'!I24+'13'!I24+'14'!I24+'15'!I24+'16'!I27+'17'!I24+'18'!I25+'19'!I24+'20'!I25+'22'!I24+'23'!I24+'21'!I24+'24'!I24+'25'!I24+'26'!I24+'27'!I24+'28'!I24+'29'!I24+'30'!I24+'31'!I24+'32'!I24+'33'!I24+'34'!I24+'35'!I24+'36'!I24+'37'!I24+'7'!I24</f>
        <v>1367935</v>
      </c>
      <c r="H37" s="326">
        <f t="shared" si="1"/>
        <v>97.207634857130671</v>
      </c>
    </row>
    <row r="38" spans="2:10" ht="15" customHeight="1">
      <c r="B38" s="14"/>
      <c r="C38" s="341">
        <v>613900</v>
      </c>
      <c r="D38" s="324" t="s">
        <v>601</v>
      </c>
      <c r="E38" s="325">
        <f>'3'!G30</f>
        <v>42630</v>
      </c>
      <c r="F38" s="325">
        <f>'3'!H30</f>
        <v>42630</v>
      </c>
      <c r="G38" s="325">
        <f>'3'!I30</f>
        <v>41514</v>
      </c>
      <c r="H38" s="326">
        <f t="shared" si="1"/>
        <v>97.382125263898672</v>
      </c>
    </row>
    <row r="39" spans="2:10" ht="15" customHeight="1">
      <c r="B39" s="14"/>
      <c r="C39" s="341">
        <v>613900</v>
      </c>
      <c r="D39" s="324" t="s">
        <v>602</v>
      </c>
      <c r="E39" s="325">
        <f>'16'!G28</f>
        <v>65500</v>
      </c>
      <c r="F39" s="325">
        <f>'16'!H28</f>
        <v>65500</v>
      </c>
      <c r="G39" s="325">
        <f>'16'!I28</f>
        <v>63326</v>
      </c>
      <c r="H39" s="326">
        <f t="shared" si="1"/>
        <v>96.680916030534348</v>
      </c>
    </row>
    <row r="40" spans="2:10" ht="15" customHeight="1">
      <c r="B40" s="14"/>
      <c r="C40" s="341">
        <v>613900</v>
      </c>
      <c r="D40" s="324" t="s">
        <v>603</v>
      </c>
      <c r="E40" s="325">
        <f>'20'!G26</f>
        <v>60000</v>
      </c>
      <c r="F40" s="325">
        <f>'20'!H26</f>
        <v>61900</v>
      </c>
      <c r="G40" s="325">
        <f>'20'!I26</f>
        <v>61881</v>
      </c>
      <c r="H40" s="326">
        <f t="shared" si="1"/>
        <v>99.969305331179328</v>
      </c>
    </row>
    <row r="41" spans="2:10" ht="15" customHeight="1">
      <c r="B41" s="14"/>
      <c r="C41" s="341">
        <v>613900</v>
      </c>
      <c r="D41" s="324" t="s">
        <v>804</v>
      </c>
      <c r="E41" s="325">
        <f>'1'!G25+'3'!G31+'4'!G25+'5'!G25+'6'!G25+'8'!G25+'9'!G25+'10'!G25+'11'!G25+'12'!G25+'13'!G25+'14'!G25+'15'!G25+'16'!G29+'17'!G25+'18'!G26+'19'!G25+'20'!G27+'22'!G25+'23'!G25+'21'!G25+'24'!G25+'25'!G25+'26'!G25+'27'!G25+'28'!G25+'29'!G25+'30'!G25+'31'!G25+'32'!G25+'33'!G25+'34'!G25+'35'!G25+'36'!G25+'37'!G25+'7'!G25</f>
        <v>136300</v>
      </c>
      <c r="F41" s="599">
        <f>'1'!H25+'3'!H31+'4'!H25+'5'!H25+'6'!H25+'8'!H25+'9'!H25+'10'!H25+'11'!H25+'12'!H25+'13'!H25+'14'!H25+'15'!H25+'16'!H29+'17'!H25+'18'!H26+'19'!H25+'20'!H27+'22'!H25+'23'!H25+'21'!H25+'24'!H25+'25'!H25+'26'!H25+'27'!H25+'28'!H25+'29'!H25+'30'!H25+'31'!H25+'32'!H25+'33'!H25+'34'!H25+'35'!H25+'36'!H25+'37'!H25+'7'!H25</f>
        <v>134820</v>
      </c>
      <c r="G41" s="599">
        <f>'1'!I25+'3'!I31+'4'!I25+'5'!I25+'6'!I25+'8'!I25+'9'!I25+'10'!I25+'11'!I25+'12'!I25+'13'!I25+'14'!I25+'15'!I25+'16'!I29+'17'!I25+'18'!I26+'19'!I25+'20'!I27+'22'!I25+'23'!I25+'21'!I25+'24'!I25+'25'!I25+'26'!I25+'27'!I25+'28'!I25+'29'!I25+'30'!I25+'31'!I25+'32'!I25+'33'!I25+'34'!I25+'35'!I25+'36'!I25+'37'!I25+'7'!I25</f>
        <v>115591</v>
      </c>
      <c r="H41" s="326">
        <f t="shared" si="1"/>
        <v>85.737279335410179</v>
      </c>
    </row>
    <row r="42" spans="2:10" ht="15" customHeight="1">
      <c r="B42" s="14"/>
      <c r="C42" s="341">
        <v>613900</v>
      </c>
      <c r="D42" s="324" t="s">
        <v>604</v>
      </c>
      <c r="E42" s="325">
        <f>'15'!G26</f>
        <v>50000</v>
      </c>
      <c r="F42" s="325">
        <f>'15'!H26</f>
        <v>50000</v>
      </c>
      <c r="G42" s="325">
        <f>'15'!I26</f>
        <v>0</v>
      </c>
      <c r="H42" s="326">
        <f t="shared" si="1"/>
        <v>0</v>
      </c>
    </row>
    <row r="43" spans="2:10" ht="15" customHeight="1">
      <c r="B43" s="14"/>
      <c r="C43" s="341">
        <v>613900</v>
      </c>
      <c r="D43" s="324" t="s">
        <v>605</v>
      </c>
      <c r="E43" s="325">
        <f>'23'!G26</f>
        <v>18160</v>
      </c>
      <c r="F43" s="325">
        <f>'23'!H26</f>
        <v>18160</v>
      </c>
      <c r="G43" s="325">
        <f>'23'!I26</f>
        <v>18110</v>
      </c>
      <c r="H43" s="326">
        <f t="shared" si="1"/>
        <v>99.724669603524234</v>
      </c>
    </row>
    <row r="44" spans="2:10" ht="11.25" customHeight="1">
      <c r="B44" s="14"/>
      <c r="C44" s="340"/>
      <c r="D44" s="15"/>
      <c r="E44" s="70"/>
      <c r="F44" s="70"/>
      <c r="G44" s="70"/>
      <c r="H44" s="142" t="str">
        <f t="shared" si="1"/>
        <v/>
      </c>
    </row>
    <row r="45" spans="2:10" ht="15" customHeight="1">
      <c r="B45" s="14"/>
      <c r="C45" s="338">
        <v>614000</v>
      </c>
      <c r="D45" s="12" t="s">
        <v>207</v>
      </c>
      <c r="E45" s="94">
        <f>E46+E57+E65+E77+E82</f>
        <v>11585500</v>
      </c>
      <c r="F45" s="94">
        <f>F46+F57+F65+F77+F82</f>
        <v>11585500</v>
      </c>
      <c r="G45" s="94">
        <f>G46+G57+G65+G77+G82</f>
        <v>11275198</v>
      </c>
      <c r="H45" s="384">
        <f t="shared" si="1"/>
        <v>97.321634802123342</v>
      </c>
      <c r="J45" s="121"/>
    </row>
    <row r="46" spans="2:10" s="69" customFormat="1" ht="15" customHeight="1">
      <c r="B46" s="351"/>
      <c r="C46" s="352">
        <v>614100</v>
      </c>
      <c r="D46" s="26" t="s">
        <v>636</v>
      </c>
      <c r="E46" s="138">
        <f>SUM(E47:E56)</f>
        <v>2437000</v>
      </c>
      <c r="F46" s="138">
        <f t="shared" ref="F46:G46" si="9">SUM(F47:F56)</f>
        <v>2437000</v>
      </c>
      <c r="G46" s="138">
        <f t="shared" si="9"/>
        <v>2327976</v>
      </c>
      <c r="H46" s="142">
        <f t="shared" si="1"/>
        <v>95.526302831350023</v>
      </c>
      <c r="J46" s="82"/>
    </row>
    <row r="47" spans="2:10" s="83" customFormat="1" ht="15" customHeight="1">
      <c r="B47" s="84"/>
      <c r="C47" s="341">
        <v>614100</v>
      </c>
      <c r="D47" s="324" t="s">
        <v>606</v>
      </c>
      <c r="E47" s="328">
        <f>'3'!G34</f>
        <v>100000</v>
      </c>
      <c r="F47" s="328">
        <f>'3'!H34</f>
        <v>100000</v>
      </c>
      <c r="G47" s="328">
        <f>'3'!I34</f>
        <v>0</v>
      </c>
      <c r="H47" s="326">
        <f t="shared" si="1"/>
        <v>0</v>
      </c>
      <c r="J47" s="143"/>
    </row>
    <row r="48" spans="2:10" s="83" customFormat="1" ht="15" customHeight="1">
      <c r="B48" s="84"/>
      <c r="C48" s="341">
        <v>614100</v>
      </c>
      <c r="D48" s="327" t="s">
        <v>607</v>
      </c>
      <c r="E48" s="328">
        <f>'3'!G35</f>
        <v>200000</v>
      </c>
      <c r="F48" s="328">
        <f>'3'!H35</f>
        <v>200000</v>
      </c>
      <c r="G48" s="328">
        <f>'3'!I35</f>
        <v>200000</v>
      </c>
      <c r="H48" s="326">
        <f t="shared" si="1"/>
        <v>100</v>
      </c>
    </row>
    <row r="49" spans="2:8" s="1" customFormat="1" ht="15" customHeight="1">
      <c r="B49" s="17"/>
      <c r="C49" s="341">
        <v>614100</v>
      </c>
      <c r="D49" s="330" t="s">
        <v>608</v>
      </c>
      <c r="E49" s="325">
        <f>'16'!G32</f>
        <v>435000</v>
      </c>
      <c r="F49" s="325">
        <f>'16'!H32</f>
        <v>435000</v>
      </c>
      <c r="G49" s="325">
        <f>'16'!I32</f>
        <v>435000</v>
      </c>
      <c r="H49" s="326">
        <f t="shared" si="1"/>
        <v>100</v>
      </c>
    </row>
    <row r="50" spans="2:8" s="1" customFormat="1" ht="15" customHeight="1">
      <c r="B50" s="17"/>
      <c r="C50" s="344">
        <v>614100</v>
      </c>
      <c r="D50" s="324" t="s">
        <v>609</v>
      </c>
      <c r="E50" s="325">
        <f>'17'!G28</f>
        <v>550000</v>
      </c>
      <c r="F50" s="325">
        <f>'17'!H28</f>
        <v>550000</v>
      </c>
      <c r="G50" s="325">
        <f>'17'!I28</f>
        <v>550000</v>
      </c>
      <c r="H50" s="326">
        <f t="shared" si="1"/>
        <v>100</v>
      </c>
    </row>
    <row r="51" spans="2:8" s="1" customFormat="1" ht="15" customHeight="1">
      <c r="B51" s="17"/>
      <c r="C51" s="341">
        <v>614100</v>
      </c>
      <c r="D51" s="331" t="s">
        <v>610</v>
      </c>
      <c r="E51" s="325">
        <f>'18'!G29</f>
        <v>180000</v>
      </c>
      <c r="F51" s="325">
        <f>'18'!H29</f>
        <v>180000</v>
      </c>
      <c r="G51" s="325">
        <f>'18'!I29</f>
        <v>176114</v>
      </c>
      <c r="H51" s="326">
        <f t="shared" si="1"/>
        <v>97.841111111111118</v>
      </c>
    </row>
    <row r="52" spans="2:8" s="1" customFormat="1" ht="15" customHeight="1">
      <c r="B52" s="17"/>
      <c r="C52" s="341">
        <v>614100</v>
      </c>
      <c r="D52" s="331" t="s">
        <v>611</v>
      </c>
      <c r="E52" s="325">
        <f>'18'!G30</f>
        <v>0</v>
      </c>
      <c r="F52" s="325">
        <f>'18'!H30</f>
        <v>0</v>
      </c>
      <c r="G52" s="325">
        <f>'18'!I30</f>
        <v>0</v>
      </c>
      <c r="H52" s="326" t="str">
        <f t="shared" si="1"/>
        <v/>
      </c>
    </row>
    <row r="53" spans="2:8" s="1" customFormat="1" ht="15" customHeight="1">
      <c r="B53" s="17"/>
      <c r="C53" s="341">
        <v>614100</v>
      </c>
      <c r="D53" s="327" t="s">
        <v>612</v>
      </c>
      <c r="E53" s="325">
        <f>'19'!G28</f>
        <v>150000</v>
      </c>
      <c r="F53" s="325">
        <f>'19'!H28</f>
        <v>150000</v>
      </c>
      <c r="G53" s="325">
        <f>'19'!I28</f>
        <v>149928</v>
      </c>
      <c r="H53" s="326">
        <f t="shared" si="1"/>
        <v>99.951999999999998</v>
      </c>
    </row>
    <row r="54" spans="2:8" s="1" customFormat="1" ht="24.75" customHeight="1">
      <c r="B54" s="17"/>
      <c r="C54" s="344">
        <v>614100</v>
      </c>
      <c r="D54" s="332" t="s">
        <v>613</v>
      </c>
      <c r="E54" s="325">
        <f>'20'!G30</f>
        <v>127000</v>
      </c>
      <c r="F54" s="325">
        <f>'20'!H30</f>
        <v>127000</v>
      </c>
      <c r="G54" s="325">
        <f>'20'!I30</f>
        <v>126750</v>
      </c>
      <c r="H54" s="326">
        <f t="shared" si="1"/>
        <v>99.803149606299215</v>
      </c>
    </row>
    <row r="55" spans="2:8" s="1" customFormat="1" ht="15" customHeight="1">
      <c r="B55" s="17"/>
      <c r="C55" s="345" t="s">
        <v>108</v>
      </c>
      <c r="D55" s="333" t="s">
        <v>614</v>
      </c>
      <c r="E55" s="328">
        <f>'20'!G31</f>
        <v>350000</v>
      </c>
      <c r="F55" s="328">
        <f>'20'!H31</f>
        <v>350000</v>
      </c>
      <c r="G55" s="328">
        <f>'20'!I31</f>
        <v>348950</v>
      </c>
      <c r="H55" s="326">
        <f t="shared" si="1"/>
        <v>99.7</v>
      </c>
    </row>
    <row r="56" spans="2:8" s="1" customFormat="1" ht="15" customHeight="1">
      <c r="B56" s="17"/>
      <c r="C56" s="345" t="s">
        <v>108</v>
      </c>
      <c r="D56" s="333" t="s">
        <v>615</v>
      </c>
      <c r="E56" s="328">
        <f>'20'!G32</f>
        <v>345000</v>
      </c>
      <c r="F56" s="328">
        <f>'20'!H32</f>
        <v>345000</v>
      </c>
      <c r="G56" s="328">
        <f>'20'!I32</f>
        <v>341234</v>
      </c>
      <c r="H56" s="326">
        <f t="shared" si="1"/>
        <v>98.908405797101452</v>
      </c>
    </row>
    <row r="57" spans="2:8" s="69" customFormat="1" ht="15" customHeight="1">
      <c r="B57" s="351"/>
      <c r="C57" s="353" t="s">
        <v>106</v>
      </c>
      <c r="D57" s="354" t="s">
        <v>637</v>
      </c>
      <c r="E57" s="138">
        <f>SUM(E58:E64)</f>
        <v>5051000</v>
      </c>
      <c r="F57" s="138">
        <f t="shared" ref="F57:G57" si="10">SUM(F58:F64)</f>
        <v>5051000</v>
      </c>
      <c r="G57" s="138">
        <f t="shared" si="10"/>
        <v>5044553</v>
      </c>
      <c r="H57" s="142">
        <f t="shared" si="1"/>
        <v>99.872361908532952</v>
      </c>
    </row>
    <row r="58" spans="2:8" s="1" customFormat="1" ht="15" customHeight="1">
      <c r="B58" s="17"/>
      <c r="C58" s="345" t="s">
        <v>106</v>
      </c>
      <c r="D58" s="334" t="s">
        <v>616</v>
      </c>
      <c r="E58" s="328">
        <f>'3'!G36</f>
        <v>206000</v>
      </c>
      <c r="F58" s="328">
        <f>'3'!H36</f>
        <v>206000</v>
      </c>
      <c r="G58" s="328">
        <f>'3'!I36</f>
        <v>205500</v>
      </c>
      <c r="H58" s="326">
        <f t="shared" si="1"/>
        <v>99.757281553398059</v>
      </c>
    </row>
    <row r="59" spans="2:8" s="1" customFormat="1" ht="15" customHeight="1">
      <c r="B59" s="17"/>
      <c r="C59" s="344">
        <v>614200</v>
      </c>
      <c r="D59" s="330" t="s">
        <v>617</v>
      </c>
      <c r="E59" s="325">
        <f>'4'!G28</f>
        <v>20000</v>
      </c>
      <c r="F59" s="325">
        <f>'4'!H28</f>
        <v>20000</v>
      </c>
      <c r="G59" s="325">
        <f>'4'!I28</f>
        <v>19500</v>
      </c>
      <c r="H59" s="326">
        <f t="shared" si="1"/>
        <v>97.5</v>
      </c>
    </row>
    <row r="60" spans="2:8" s="1" customFormat="1" ht="15" customHeight="1">
      <c r="B60" s="17"/>
      <c r="C60" s="344" t="s">
        <v>106</v>
      </c>
      <c r="D60" s="324" t="s">
        <v>618</v>
      </c>
      <c r="E60" s="325">
        <f>'17'!G29</f>
        <v>3530000</v>
      </c>
      <c r="F60" s="325">
        <f>'17'!H29</f>
        <v>3530000</v>
      </c>
      <c r="G60" s="325">
        <f>'17'!I29</f>
        <v>3529836</v>
      </c>
      <c r="H60" s="326">
        <f t="shared" si="1"/>
        <v>99.995354107648723</v>
      </c>
    </row>
    <row r="61" spans="2:8" s="1" customFormat="1" ht="15" customHeight="1">
      <c r="B61" s="17"/>
      <c r="C61" s="344" t="s">
        <v>106</v>
      </c>
      <c r="D61" s="330" t="s">
        <v>619</v>
      </c>
      <c r="E61" s="325">
        <f>'20'!G33</f>
        <v>150000</v>
      </c>
      <c r="F61" s="325">
        <f>'20'!H33</f>
        <v>150000</v>
      </c>
      <c r="G61" s="325">
        <f>'20'!I33</f>
        <v>144900</v>
      </c>
      <c r="H61" s="326">
        <f t="shared" si="1"/>
        <v>96.6</v>
      </c>
    </row>
    <row r="62" spans="2:8" s="1" customFormat="1" ht="24.75" customHeight="1">
      <c r="B62" s="17"/>
      <c r="C62" s="344" t="s">
        <v>106</v>
      </c>
      <c r="D62" s="335" t="s">
        <v>620</v>
      </c>
      <c r="E62" s="325">
        <f>'20'!G34</f>
        <v>15000</v>
      </c>
      <c r="F62" s="325">
        <f>'20'!H34</f>
        <v>15000</v>
      </c>
      <c r="G62" s="325">
        <f>'20'!I34</f>
        <v>15000</v>
      </c>
      <c r="H62" s="326">
        <f t="shared" si="1"/>
        <v>100</v>
      </c>
    </row>
    <row r="63" spans="2:8" s="1" customFormat="1" ht="15" customHeight="1">
      <c r="B63" s="17"/>
      <c r="C63" s="344">
        <v>614200</v>
      </c>
      <c r="D63" s="330" t="s">
        <v>621</v>
      </c>
      <c r="E63" s="325">
        <f>'31'!G28</f>
        <v>1100000</v>
      </c>
      <c r="F63" s="325">
        <f>'31'!H28</f>
        <v>1100000</v>
      </c>
      <c r="G63" s="325">
        <f>'31'!I28</f>
        <v>1099925</v>
      </c>
      <c r="H63" s="326">
        <f t="shared" si="1"/>
        <v>99.993181818181824</v>
      </c>
    </row>
    <row r="64" spans="2:8" s="1" customFormat="1" ht="15" customHeight="1">
      <c r="B64" s="17"/>
      <c r="C64" s="344" t="s">
        <v>106</v>
      </c>
      <c r="D64" s="324" t="s">
        <v>622</v>
      </c>
      <c r="E64" s="325">
        <f>'33'!G28</f>
        <v>30000</v>
      </c>
      <c r="F64" s="325">
        <f>'33'!H28</f>
        <v>30000</v>
      </c>
      <c r="G64" s="325">
        <f>'33'!I28</f>
        <v>29892</v>
      </c>
      <c r="H64" s="326">
        <f t="shared" si="1"/>
        <v>99.64</v>
      </c>
    </row>
    <row r="65" spans="2:8" s="69" customFormat="1" ht="15" customHeight="1">
      <c r="B65" s="351"/>
      <c r="C65" s="355" t="s">
        <v>107</v>
      </c>
      <c r="D65" s="336" t="s">
        <v>638</v>
      </c>
      <c r="E65" s="356">
        <f>SUM(E66:E76)</f>
        <v>645000</v>
      </c>
      <c r="F65" s="356">
        <f t="shared" ref="F65:G65" si="11">SUM(F66:F76)</f>
        <v>645000</v>
      </c>
      <c r="G65" s="356">
        <f t="shared" si="11"/>
        <v>645000</v>
      </c>
      <c r="H65" s="142">
        <f t="shared" si="1"/>
        <v>100</v>
      </c>
    </row>
    <row r="66" spans="2:8" s="1" customFormat="1" ht="15" customHeight="1">
      <c r="B66" s="17"/>
      <c r="C66" s="344" t="s">
        <v>107</v>
      </c>
      <c r="D66" s="330" t="s">
        <v>623</v>
      </c>
      <c r="E66" s="325">
        <f>'3'!G44</f>
        <v>160000</v>
      </c>
      <c r="F66" s="325">
        <f>'3'!H44</f>
        <v>160000</v>
      </c>
      <c r="G66" s="325">
        <f>'3'!I44</f>
        <v>160000</v>
      </c>
      <c r="H66" s="326">
        <f t="shared" si="1"/>
        <v>100</v>
      </c>
    </row>
    <row r="67" spans="2:8" s="1" customFormat="1" ht="15" customHeight="1">
      <c r="B67" s="17"/>
      <c r="C67" s="344" t="s">
        <v>107</v>
      </c>
      <c r="D67" s="327" t="s">
        <v>624</v>
      </c>
      <c r="E67" s="325">
        <f>'3'!G37</f>
        <v>70000</v>
      </c>
      <c r="F67" s="325">
        <f>'3'!H37</f>
        <v>70000</v>
      </c>
      <c r="G67" s="325">
        <f>'3'!I37</f>
        <v>70000</v>
      </c>
      <c r="H67" s="326">
        <f t="shared" si="1"/>
        <v>100</v>
      </c>
    </row>
    <row r="68" spans="2:8" ht="15" customHeight="1">
      <c r="B68" s="14"/>
      <c r="C68" s="344" t="s">
        <v>107</v>
      </c>
      <c r="D68" s="327" t="s">
        <v>625</v>
      </c>
      <c r="E68" s="328">
        <f>'3'!G38</f>
        <v>35000</v>
      </c>
      <c r="F68" s="328">
        <f>'3'!H38</f>
        <v>35000</v>
      </c>
      <c r="G68" s="328">
        <f>'3'!I38</f>
        <v>35000</v>
      </c>
      <c r="H68" s="326">
        <f t="shared" si="1"/>
        <v>100</v>
      </c>
    </row>
    <row r="69" spans="2:8" s="1" customFormat="1" ht="15" customHeight="1">
      <c r="B69" s="17"/>
      <c r="C69" s="345" t="s">
        <v>107</v>
      </c>
      <c r="D69" s="327" t="s">
        <v>626</v>
      </c>
      <c r="E69" s="328">
        <f>'3'!G39</f>
        <v>40000</v>
      </c>
      <c r="F69" s="328">
        <f>'3'!H39</f>
        <v>40000</v>
      </c>
      <c r="G69" s="328">
        <f>'3'!I39</f>
        <v>40000</v>
      </c>
      <c r="H69" s="326">
        <f t="shared" si="1"/>
        <v>100</v>
      </c>
    </row>
    <row r="70" spans="2:8" s="1" customFormat="1" ht="25.5" customHeight="1">
      <c r="B70" s="28"/>
      <c r="C70" s="345" t="s">
        <v>107</v>
      </c>
      <c r="D70" s="334" t="s">
        <v>682</v>
      </c>
      <c r="E70" s="328">
        <f>'3'!G40</f>
        <v>40000</v>
      </c>
      <c r="F70" s="328">
        <f>'3'!H40</f>
        <v>40000</v>
      </c>
      <c r="G70" s="328">
        <f>'3'!I40</f>
        <v>40000</v>
      </c>
      <c r="H70" s="326">
        <f t="shared" si="1"/>
        <v>100</v>
      </c>
    </row>
    <row r="71" spans="2:8" s="1" customFormat="1" ht="26.25" customHeight="1">
      <c r="B71" s="28"/>
      <c r="C71" s="345" t="s">
        <v>107</v>
      </c>
      <c r="D71" s="334" t="s">
        <v>627</v>
      </c>
      <c r="E71" s="328">
        <f>'3'!G41</f>
        <v>15000</v>
      </c>
      <c r="F71" s="328">
        <f>'3'!H41</f>
        <v>15000</v>
      </c>
      <c r="G71" s="328">
        <f>'3'!I41</f>
        <v>15000</v>
      </c>
      <c r="H71" s="326">
        <f t="shared" si="1"/>
        <v>100</v>
      </c>
    </row>
    <row r="72" spans="2:8" s="1" customFormat="1" ht="15" customHeight="1">
      <c r="B72" s="28"/>
      <c r="C72" s="345" t="s">
        <v>107</v>
      </c>
      <c r="D72" s="327" t="s">
        <v>628</v>
      </c>
      <c r="E72" s="328">
        <f>'3'!G42</f>
        <v>30000</v>
      </c>
      <c r="F72" s="328">
        <f>'3'!H42</f>
        <v>30000</v>
      </c>
      <c r="G72" s="328">
        <f>'3'!I42</f>
        <v>30000</v>
      </c>
      <c r="H72" s="326">
        <f t="shared" ref="H72:H106" si="12">IF(F72=0,"",G72/F72*100)</f>
        <v>100</v>
      </c>
    </row>
    <row r="73" spans="2:8" s="1" customFormat="1" ht="15" customHeight="1">
      <c r="B73" s="28"/>
      <c r="C73" s="345" t="s">
        <v>107</v>
      </c>
      <c r="D73" s="327" t="s">
        <v>680</v>
      </c>
      <c r="E73" s="328">
        <f>'3'!G43</f>
        <v>15000</v>
      </c>
      <c r="F73" s="328">
        <f>'3'!H43</f>
        <v>15000</v>
      </c>
      <c r="G73" s="328">
        <f>'3'!I43</f>
        <v>15000</v>
      </c>
      <c r="H73" s="326">
        <f t="shared" si="12"/>
        <v>100</v>
      </c>
    </row>
    <row r="74" spans="2:8" ht="15" customHeight="1" thickBot="1">
      <c r="B74" s="21"/>
      <c r="C74" s="345" t="s">
        <v>107</v>
      </c>
      <c r="D74" s="333" t="s">
        <v>629</v>
      </c>
      <c r="E74" s="328">
        <f>'20'!G35</f>
        <v>40000</v>
      </c>
      <c r="F74" s="328">
        <f>'20'!H35</f>
        <v>40000</v>
      </c>
      <c r="G74" s="328">
        <f>'20'!I35</f>
        <v>40000</v>
      </c>
      <c r="H74" s="326">
        <f t="shared" si="12"/>
        <v>100</v>
      </c>
    </row>
    <row r="75" spans="2:8" ht="15" customHeight="1">
      <c r="C75" s="345" t="s">
        <v>107</v>
      </c>
      <c r="D75" s="333" t="s">
        <v>630</v>
      </c>
      <c r="E75" s="328">
        <f>'20'!G36</f>
        <v>200000</v>
      </c>
      <c r="F75" s="328">
        <f>'20'!H36</f>
        <v>200000</v>
      </c>
      <c r="G75" s="328">
        <f>'20'!I36</f>
        <v>200000</v>
      </c>
      <c r="H75" s="326">
        <f t="shared" si="12"/>
        <v>100</v>
      </c>
    </row>
    <row r="76" spans="2:8" ht="15" customHeight="1">
      <c r="C76" s="345" t="s">
        <v>107</v>
      </c>
      <c r="D76" s="333" t="s">
        <v>654</v>
      </c>
      <c r="E76" s="328">
        <f>'33'!G29</f>
        <v>0</v>
      </c>
      <c r="F76" s="328">
        <f>'33'!H29</f>
        <v>0</v>
      </c>
      <c r="G76" s="328">
        <f>'33'!I29</f>
        <v>0</v>
      </c>
      <c r="H76" s="326" t="str">
        <f t="shared" si="12"/>
        <v/>
      </c>
    </row>
    <row r="77" spans="2:8" s="69" customFormat="1" ht="15" customHeight="1">
      <c r="C77" s="353" t="s">
        <v>211</v>
      </c>
      <c r="D77" s="337" t="s">
        <v>639</v>
      </c>
      <c r="E77" s="138">
        <f>SUM(E78:E81)</f>
        <v>3300000</v>
      </c>
      <c r="F77" s="138">
        <f t="shared" ref="F77:G77" si="13">SUM(F78:F81)</f>
        <v>3300000</v>
      </c>
      <c r="G77" s="138">
        <f t="shared" si="13"/>
        <v>3106976</v>
      </c>
      <c r="H77" s="142">
        <f t="shared" si="12"/>
        <v>94.150787878787881</v>
      </c>
    </row>
    <row r="78" spans="2:8" ht="15" customHeight="1">
      <c r="C78" s="345" t="s">
        <v>211</v>
      </c>
      <c r="D78" s="333" t="s">
        <v>688</v>
      </c>
      <c r="E78" s="328">
        <f>'15'!G29</f>
        <v>1150000</v>
      </c>
      <c r="F78" s="328">
        <f>'15'!H29</f>
        <v>1150000</v>
      </c>
      <c r="G78" s="328">
        <f>'15'!I29</f>
        <v>1144513</v>
      </c>
      <c r="H78" s="326">
        <f t="shared" si="12"/>
        <v>99.522869565217391</v>
      </c>
    </row>
    <row r="79" spans="2:8" ht="15" customHeight="1">
      <c r="C79" s="344" t="s">
        <v>211</v>
      </c>
      <c r="D79" s="330" t="s">
        <v>631</v>
      </c>
      <c r="E79" s="325">
        <f>'19'!G29</f>
        <v>1250000</v>
      </c>
      <c r="F79" s="325">
        <f>'19'!H29</f>
        <v>1250000</v>
      </c>
      <c r="G79" s="325">
        <f>'19'!I29</f>
        <v>1246232</v>
      </c>
      <c r="H79" s="326">
        <f t="shared" si="12"/>
        <v>99.698560000000001</v>
      </c>
    </row>
    <row r="80" spans="2:8" ht="15" customHeight="1">
      <c r="C80" s="344" t="s">
        <v>211</v>
      </c>
      <c r="D80" s="330" t="s">
        <v>632</v>
      </c>
      <c r="E80" s="325">
        <f>'19'!G30</f>
        <v>500000</v>
      </c>
      <c r="F80" s="325">
        <f>'19'!H30</f>
        <v>500000</v>
      </c>
      <c r="G80" s="325">
        <f>'19'!I30</f>
        <v>499206</v>
      </c>
      <c r="H80" s="326">
        <f t="shared" si="12"/>
        <v>99.841200000000001</v>
      </c>
    </row>
    <row r="81" spans="3:8" ht="15" customHeight="1">
      <c r="C81" s="344" t="s">
        <v>211</v>
      </c>
      <c r="D81" s="330" t="s">
        <v>633</v>
      </c>
      <c r="E81" s="325">
        <f>'19'!G31</f>
        <v>400000</v>
      </c>
      <c r="F81" s="325">
        <f>'19'!H31</f>
        <v>400000</v>
      </c>
      <c r="G81" s="325">
        <f>'19'!I31</f>
        <v>217025</v>
      </c>
      <c r="H81" s="326">
        <f t="shared" si="12"/>
        <v>54.256249999999994</v>
      </c>
    </row>
    <row r="82" spans="3:8" s="69" customFormat="1" ht="15" customHeight="1">
      <c r="C82" s="355">
        <v>614800</v>
      </c>
      <c r="D82" s="336" t="s">
        <v>640</v>
      </c>
      <c r="E82" s="356">
        <f>SUM(E83:E84)</f>
        <v>152500</v>
      </c>
      <c r="F82" s="356">
        <f>SUM(F83:F84)</f>
        <v>152500</v>
      </c>
      <c r="G82" s="356">
        <f>SUM(G83:G84)</f>
        <v>150693</v>
      </c>
      <c r="H82" s="142">
        <f t="shared" si="12"/>
        <v>98.815081967213118</v>
      </c>
    </row>
    <row r="83" spans="3:8" ht="15" customHeight="1">
      <c r="C83" s="344">
        <v>614800</v>
      </c>
      <c r="D83" s="330" t="s">
        <v>634</v>
      </c>
      <c r="E83" s="325">
        <f>'16'!G33</f>
        <v>107500</v>
      </c>
      <c r="F83" s="325">
        <f>'16'!H33</f>
        <v>107500</v>
      </c>
      <c r="G83" s="325">
        <f>'16'!I33</f>
        <v>107171</v>
      </c>
      <c r="H83" s="326">
        <f t="shared" si="12"/>
        <v>99.693953488372088</v>
      </c>
    </row>
    <row r="84" spans="3:8" ht="27" customHeight="1">
      <c r="C84" s="344">
        <v>614800</v>
      </c>
      <c r="D84" s="335" t="s">
        <v>635</v>
      </c>
      <c r="E84" s="325">
        <f>'16'!G34</f>
        <v>45000</v>
      </c>
      <c r="F84" s="325">
        <f>'16'!H34</f>
        <v>45000</v>
      </c>
      <c r="G84" s="325">
        <f>'16'!I34</f>
        <v>43522</v>
      </c>
      <c r="H84" s="326">
        <f t="shared" si="12"/>
        <v>96.715555555555554</v>
      </c>
    </row>
    <row r="85" spans="3:8" ht="7.5" customHeight="1">
      <c r="C85" s="346"/>
      <c r="D85" s="12"/>
      <c r="E85" s="20"/>
      <c r="F85" s="20"/>
      <c r="G85" s="20"/>
      <c r="H85" s="142" t="str">
        <f t="shared" si="12"/>
        <v/>
      </c>
    </row>
    <row r="86" spans="3:8" ht="15" customHeight="1">
      <c r="C86" s="347">
        <v>615000</v>
      </c>
      <c r="D86" s="32" t="s">
        <v>89</v>
      </c>
      <c r="E86" s="20">
        <f>SUM(E87:E88)</f>
        <v>600000</v>
      </c>
      <c r="F86" s="20">
        <f t="shared" ref="F86:G86" si="14">SUM(F87:F88)</f>
        <v>600000</v>
      </c>
      <c r="G86" s="20">
        <f t="shared" si="14"/>
        <v>600000</v>
      </c>
      <c r="H86" s="384">
        <f t="shared" si="12"/>
        <v>100</v>
      </c>
    </row>
    <row r="87" spans="3:8" ht="15" customHeight="1">
      <c r="C87" s="348" t="s">
        <v>213</v>
      </c>
      <c r="D87" s="57" t="s">
        <v>89</v>
      </c>
      <c r="E87" s="40">
        <f>'3'!G47+'20'!G39</f>
        <v>600000</v>
      </c>
      <c r="F87" s="40">
        <f>'3'!H47+'20'!H39</f>
        <v>600000</v>
      </c>
      <c r="G87" s="40">
        <f>'3'!I47+'20'!I39</f>
        <v>600000</v>
      </c>
      <c r="H87" s="142">
        <f t="shared" si="12"/>
        <v>100</v>
      </c>
    </row>
    <row r="88" spans="3:8" ht="9.75" customHeight="1">
      <c r="C88" s="349"/>
      <c r="D88" s="29"/>
      <c r="E88" s="40"/>
      <c r="F88" s="40"/>
      <c r="G88" s="40"/>
      <c r="H88" s="142" t="str">
        <f t="shared" si="12"/>
        <v/>
      </c>
    </row>
    <row r="89" spans="3:8" ht="15" customHeight="1">
      <c r="C89" s="350" t="s">
        <v>103</v>
      </c>
      <c r="D89" s="32" t="s">
        <v>208</v>
      </c>
      <c r="E89" s="20">
        <f>SUM(E90:E92)</f>
        <v>60860</v>
      </c>
      <c r="F89" s="20">
        <f t="shared" ref="F89:G89" si="15">SUM(F90:F92)</f>
        <v>60860</v>
      </c>
      <c r="G89" s="20">
        <f t="shared" si="15"/>
        <v>60405</v>
      </c>
      <c r="H89" s="384">
        <f t="shared" si="12"/>
        <v>99.252382517252713</v>
      </c>
    </row>
    <row r="90" spans="3:8" ht="15" customHeight="1">
      <c r="C90" s="340">
        <v>616300</v>
      </c>
      <c r="D90" s="57" t="s">
        <v>194</v>
      </c>
      <c r="E90" s="40">
        <f>'20'!G42</f>
        <v>5440</v>
      </c>
      <c r="F90" s="40">
        <f>'20'!H42</f>
        <v>5440</v>
      </c>
      <c r="G90" s="40">
        <f>'20'!I42</f>
        <v>5438</v>
      </c>
      <c r="H90" s="142">
        <f t="shared" si="12"/>
        <v>99.963235294117652</v>
      </c>
    </row>
    <row r="91" spans="3:8" ht="15" customHeight="1">
      <c r="C91" s="340">
        <v>616300</v>
      </c>
      <c r="D91" s="57" t="s">
        <v>215</v>
      </c>
      <c r="E91" s="40">
        <f>'16'!G37</f>
        <v>21710</v>
      </c>
      <c r="F91" s="40">
        <f>'16'!H37</f>
        <v>21710</v>
      </c>
      <c r="G91" s="40">
        <f>'16'!I37</f>
        <v>21708</v>
      </c>
      <c r="H91" s="142">
        <f t="shared" si="12"/>
        <v>99.99078765545832</v>
      </c>
    </row>
    <row r="92" spans="3:8" ht="15" customHeight="1">
      <c r="C92" s="340">
        <v>616300</v>
      </c>
      <c r="D92" s="57" t="s">
        <v>219</v>
      </c>
      <c r="E92" s="40">
        <f>'16'!G38</f>
        <v>33710</v>
      </c>
      <c r="F92" s="40">
        <f>'16'!H38</f>
        <v>33710</v>
      </c>
      <c r="G92" s="40">
        <f>'16'!I38</f>
        <v>33259</v>
      </c>
      <c r="H92" s="142">
        <f t="shared" si="12"/>
        <v>98.662118065855836</v>
      </c>
    </row>
    <row r="93" spans="3:8" ht="7.5" customHeight="1">
      <c r="C93" s="340"/>
      <c r="D93" s="57"/>
      <c r="E93" s="40"/>
      <c r="F93" s="40"/>
      <c r="G93" s="40"/>
      <c r="H93" s="142" t="str">
        <f t="shared" si="12"/>
        <v/>
      </c>
    </row>
    <row r="94" spans="3:8" ht="15" customHeight="1">
      <c r="C94" s="338">
        <v>821000</v>
      </c>
      <c r="D94" s="12" t="s">
        <v>90</v>
      </c>
      <c r="E94" s="20">
        <f>SUM(E95:E98)</f>
        <v>1650930</v>
      </c>
      <c r="F94" s="20">
        <f t="shared" ref="F94:G94" si="16">SUM(F95:F98)</f>
        <v>1650740</v>
      </c>
      <c r="G94" s="20">
        <f t="shared" si="16"/>
        <v>1629880</v>
      </c>
      <c r="H94" s="384">
        <f t="shared" si="12"/>
        <v>98.736324315155628</v>
      </c>
    </row>
    <row r="95" spans="3:8" ht="15" customHeight="1">
      <c r="C95" s="342">
        <v>821200</v>
      </c>
      <c r="D95" s="19" t="s">
        <v>91</v>
      </c>
      <c r="E95" s="102">
        <f>'1'!G28+'3'!G50+'4'!G31+'5'!G28+'6'!G28+'7'!G28+'8'!G28+'9'!G28+'10'!G28+'11'!G29+'12'!G28+'13'!G28+'14'!G28+'15'!G32+'16'!G41+'17'!G32+'18'!G33+'19'!G34+'20'!G45+'21'!G28+'22'!G28+'23'!G29+'24'!G28+'25'!G28+'26'!G28+'27'!G28+'28'!G28+'29'!G28+'30'!G28+'31'!G31+'32'!G28+'33'!G32+'34'!G28+'35'!G28+'36'!G28+'37'!G28</f>
        <v>164070</v>
      </c>
      <c r="F95" s="594">
        <f>'1'!H28+'3'!H50+'4'!H31+'5'!H28+'6'!H28+'7'!H28+'8'!H28+'9'!H28+'10'!H28+'11'!H29+'12'!H28+'13'!H28+'14'!H28+'15'!H32+'16'!H41+'17'!H32+'18'!H33+'19'!H34+'20'!H45+'21'!H28+'22'!H28+'23'!H29+'24'!H28+'25'!H28+'26'!H28+'27'!H28+'28'!H28+'29'!H28+'30'!H28+'31'!H31+'32'!H28+'33'!H32+'34'!H28+'35'!H28+'36'!H28+'37'!H28</f>
        <v>164070</v>
      </c>
      <c r="G95" s="594">
        <f>'1'!I28+'3'!I50+'4'!I31+'5'!I28+'6'!I28+'7'!I28+'8'!I28+'9'!I28+'10'!I28+'11'!I29+'12'!I28+'13'!I28+'14'!I28+'15'!I32+'16'!I41+'17'!I32+'18'!I33+'19'!I34+'20'!I45+'21'!I28+'22'!I28+'23'!I29+'24'!I28+'25'!I28+'26'!I28+'27'!I28+'28'!I28+'29'!I28+'30'!I28+'31'!I31+'32'!I28+'33'!I32+'34'!I28+'35'!I28+'36'!I28+'37'!I28</f>
        <v>162371</v>
      </c>
      <c r="H95" s="142">
        <f t="shared" si="12"/>
        <v>98.96446638629854</v>
      </c>
    </row>
    <row r="96" spans="3:8" ht="15" customHeight="1">
      <c r="C96" s="342">
        <v>821300</v>
      </c>
      <c r="D96" s="19" t="s">
        <v>92</v>
      </c>
      <c r="E96" s="102">
        <f>'1'!G29+'3'!G51+'4'!G32+'5'!G29+'6'!G29+'7'!G29+'8'!G29+'9'!G29+'10'!G29+'11'!G30+'12'!G29+'13'!G29+'14'!G29+'15'!G33+'16'!G42+'17'!G33+'18'!G34+'19'!G35+'20'!G46+'21'!G29+'22'!G29+'23'!G30+'24'!G29+'25'!G29+'26'!G29+'27'!G29+'28'!G29+'29'!G29+'30'!G29+'31'!G32+'32'!G29+'33'!G33+'34'!G29+'35'!G29+'36'!G29+'37'!G29</f>
        <v>244860</v>
      </c>
      <c r="F96" s="594">
        <f>'1'!H29+'3'!H51+'4'!H32+'5'!H29+'6'!H29+'7'!H29+'8'!H29+'9'!H29+'10'!H29+'11'!H30+'12'!H29+'13'!H29+'14'!H29+'15'!H33+'16'!H42+'17'!H33+'18'!H34+'19'!H35+'20'!H46+'21'!H29+'22'!H29+'23'!H30+'24'!H29+'25'!H29+'26'!H29+'27'!H29+'28'!H29+'29'!H29+'30'!H29+'31'!H32+'32'!H29+'33'!H33+'34'!H29+'35'!H29+'36'!H29+'37'!H29</f>
        <v>244670</v>
      </c>
      <c r="G96" s="594">
        <f>'1'!I29+'3'!I51+'4'!I32+'5'!I29+'6'!I29+'7'!I29+'8'!I29+'9'!I29+'10'!I29+'11'!I30+'12'!I29+'13'!I29+'14'!I29+'15'!I33+'16'!I42+'17'!I33+'18'!I34+'19'!I35+'20'!I46+'21'!I29+'22'!I29+'23'!I30+'24'!I29+'25'!I29+'26'!I29+'27'!I29+'28'!I29+'29'!I29+'30'!I29+'31'!I32+'32'!I29+'33'!I33+'34'!I29+'35'!I29+'36'!I29+'37'!I29</f>
        <v>230661</v>
      </c>
      <c r="H96" s="142">
        <f t="shared" si="12"/>
        <v>94.274328687620056</v>
      </c>
    </row>
    <row r="97" spans="3:10" ht="15" customHeight="1">
      <c r="C97" s="342">
        <v>821500</v>
      </c>
      <c r="D97" s="261" t="s">
        <v>554</v>
      </c>
      <c r="E97" s="102">
        <f>'3'!G52</f>
        <v>135000</v>
      </c>
      <c r="F97" s="102">
        <f>'3'!H52</f>
        <v>135000</v>
      </c>
      <c r="G97" s="102">
        <f>'3'!I52</f>
        <v>133752</v>
      </c>
      <c r="H97" s="142">
        <f t="shared" si="12"/>
        <v>99.075555555555553</v>
      </c>
    </row>
    <row r="98" spans="3:10" ht="15" customHeight="1">
      <c r="C98" s="342">
        <v>821600</v>
      </c>
      <c r="D98" s="95" t="s">
        <v>104</v>
      </c>
      <c r="E98" s="102">
        <f>'18'!G35</f>
        <v>1107000</v>
      </c>
      <c r="F98" s="102">
        <f>'18'!H35</f>
        <v>1107000</v>
      </c>
      <c r="G98" s="102">
        <f>'18'!I35</f>
        <v>1103096</v>
      </c>
      <c r="H98" s="142">
        <f t="shared" si="12"/>
        <v>99.647335140018072</v>
      </c>
    </row>
    <row r="99" spans="3:10" ht="11.25" customHeight="1">
      <c r="C99" s="340"/>
      <c r="D99" s="15"/>
      <c r="E99" s="39"/>
      <c r="F99" s="39"/>
      <c r="G99" s="39"/>
      <c r="H99" s="142" t="str">
        <f t="shared" si="12"/>
        <v/>
      </c>
    </row>
    <row r="100" spans="3:10" ht="15" customHeight="1">
      <c r="C100" s="338">
        <v>823000</v>
      </c>
      <c r="D100" s="12" t="s">
        <v>209</v>
      </c>
      <c r="E100" s="20">
        <f>SUM(E101:E103)</f>
        <v>585870</v>
      </c>
      <c r="F100" s="20">
        <f t="shared" ref="F100:G100" si="17">SUM(F101:F103)</f>
        <v>585870</v>
      </c>
      <c r="G100" s="20">
        <f t="shared" si="17"/>
        <v>585846</v>
      </c>
      <c r="H100" s="384">
        <f t="shared" si="12"/>
        <v>99.995903528086444</v>
      </c>
    </row>
    <row r="101" spans="3:10" ht="15" customHeight="1">
      <c r="C101" s="340">
        <v>823300</v>
      </c>
      <c r="D101" s="26" t="s">
        <v>218</v>
      </c>
      <c r="E101" s="39">
        <f>'20'!G49</f>
        <v>69160</v>
      </c>
      <c r="F101" s="39">
        <f>'20'!H49</f>
        <v>69160</v>
      </c>
      <c r="G101" s="39">
        <f>'20'!I49</f>
        <v>69152</v>
      </c>
      <c r="H101" s="142">
        <f t="shared" si="12"/>
        <v>99.988432620011565</v>
      </c>
    </row>
    <row r="102" spans="3:10" ht="15" customHeight="1">
      <c r="C102" s="340">
        <v>823300</v>
      </c>
      <c r="D102" s="26" t="s">
        <v>650</v>
      </c>
      <c r="E102" s="40">
        <f>'16'!G45</f>
        <v>86420</v>
      </c>
      <c r="F102" s="40">
        <f>'16'!H45</f>
        <v>86420</v>
      </c>
      <c r="G102" s="40">
        <f>'16'!I45</f>
        <v>86411</v>
      </c>
      <c r="H102" s="142">
        <f t="shared" si="12"/>
        <v>99.989585744040738</v>
      </c>
    </row>
    <row r="103" spans="3:10" ht="15" customHeight="1">
      <c r="C103" s="340">
        <v>823300</v>
      </c>
      <c r="D103" s="26" t="s">
        <v>649</v>
      </c>
      <c r="E103" s="40">
        <f>'16'!G46</f>
        <v>430290</v>
      </c>
      <c r="F103" s="40">
        <f>'16'!H46</f>
        <v>430290</v>
      </c>
      <c r="G103" s="40">
        <f>'16'!I46</f>
        <v>430283</v>
      </c>
      <c r="H103" s="142">
        <f t="shared" si="12"/>
        <v>99.998373190174078</v>
      </c>
    </row>
    <row r="104" spans="3:10" ht="9.75" customHeight="1">
      <c r="C104" s="35"/>
      <c r="D104" s="15"/>
      <c r="E104" s="39"/>
      <c r="F104" s="39"/>
      <c r="G104" s="39"/>
      <c r="H104" s="142" t="str">
        <f t="shared" si="12"/>
        <v/>
      </c>
    </row>
    <row r="105" spans="3:10" ht="15" customHeight="1">
      <c r="C105" s="8"/>
      <c r="D105" s="12" t="s">
        <v>93</v>
      </c>
      <c r="E105" s="595" t="s">
        <v>686</v>
      </c>
      <c r="F105" s="595" t="s">
        <v>686</v>
      </c>
      <c r="G105" s="595" t="s">
        <v>805</v>
      </c>
      <c r="H105" s="142"/>
      <c r="J105" s="78"/>
    </row>
    <row r="106" spans="3:10" ht="15" customHeight="1">
      <c r="C106" s="8"/>
      <c r="D106" s="12" t="s">
        <v>113</v>
      </c>
      <c r="E106" s="20">
        <f>'1'!G32+'3'!G55+'4'!G35+'5'!G32+'6'!G32+'7'!G32+'8'!G32+'9'!G32+'10'!G32+'11'!G33+'12'!G32+'13'!G32+'14'!G32+'15'!G36+'16'!G49+'17'!G36+'18'!G38+'19'!G38+'20'!G52+'21'!G32+'22'!G32+'23'!G33+'24'!G32+'25'!G32+'26'!G32+'27'!G32+'28'!G32+'29'!G32+'30'!G32+'31'!G35+'32'!G32+'33'!G36+'34'!G32+'35'!G32+'36'!G32+'37'!G32</f>
        <v>42094170</v>
      </c>
      <c r="F106" s="592">
        <f>'1'!H32+'3'!H55+'4'!H35+'5'!H32+'6'!H32+'7'!H32+'8'!H32+'9'!H32+'10'!H32+'11'!H33+'12'!H32+'13'!H32+'14'!H32+'15'!H36+'16'!H49+'17'!H36+'18'!H38+'19'!H38+'20'!H52+'21'!H32+'22'!H32+'23'!H33+'24'!H32+'25'!H32+'26'!H32+'27'!H32+'28'!H32+'29'!H32+'30'!H32+'31'!H35+'32'!H32+'33'!H36+'34'!H32+'35'!H32+'36'!H32+'37'!H32</f>
        <v>42094170</v>
      </c>
      <c r="G106" s="592">
        <f>'1'!I32+'3'!I55+'4'!I35+'5'!I32+'6'!I32+'7'!I32+'8'!I32+'9'!I32+'10'!I32+'11'!I33+'12'!I32+'13'!I32+'14'!I32+'15'!I36+'16'!I49+'17'!I36+'18'!I38+'19'!I38+'20'!I52+'21'!I32+'22'!I32+'23'!I33+'24'!I32+'25'!I32+'26'!I32+'27'!I32+'28'!I32+'29'!I32+'30'!I32+'31'!I35+'32'!I32+'33'!I36+'34'!I32+'35'!I32+'36'!I32+'37'!I32</f>
        <v>41188246</v>
      </c>
      <c r="H106" s="384">
        <f t="shared" si="12"/>
        <v>97.847863492735456</v>
      </c>
      <c r="J106" s="78"/>
    </row>
    <row r="107" spans="3:10" ht="8.25" customHeight="1" thickBot="1">
      <c r="C107" s="36"/>
      <c r="D107" s="22"/>
      <c r="E107" s="34"/>
      <c r="F107" s="34"/>
      <c r="G107" s="34"/>
      <c r="H107" s="135"/>
    </row>
    <row r="108" spans="3:10" ht="6" customHeight="1" thickBot="1">
      <c r="C108" s="67"/>
      <c r="D108" s="68"/>
      <c r="E108" s="68"/>
      <c r="F108" s="68"/>
      <c r="G108" s="68"/>
      <c r="H108" s="123"/>
    </row>
    <row r="109" spans="3:10" ht="7.5" customHeight="1"/>
    <row r="110" spans="3:10" ht="3.75" customHeight="1">
      <c r="C110" s="42"/>
    </row>
    <row r="111" spans="3:10" s="608" customFormat="1" ht="12" customHeight="1">
      <c r="C111" s="92"/>
      <c r="G111" s="609"/>
    </row>
    <row r="112" spans="3:10" s="608" customFormat="1" ht="6.75" customHeight="1">
      <c r="C112" s="610"/>
      <c r="G112" s="609"/>
    </row>
    <row r="113" spans="3:7" s="608" customFormat="1" ht="12" customHeight="1">
      <c r="C113" s="1239"/>
      <c r="D113" s="1239"/>
      <c r="E113" s="606"/>
      <c r="F113" s="606"/>
      <c r="G113" s="124"/>
    </row>
    <row r="114" spans="3:7" s="608" customFormat="1" ht="6" customHeight="1">
      <c r="C114" s="610"/>
      <c r="G114" s="609"/>
    </row>
    <row r="115" spans="3:7" s="608" customFormat="1" ht="13.5" customHeight="1">
      <c r="C115" s="1240"/>
      <c r="D115" s="1228"/>
      <c r="E115" s="1228"/>
      <c r="F115" s="1228"/>
      <c r="G115" s="1228"/>
    </row>
    <row r="116" spans="3:7" s="608" customFormat="1" ht="27.75" customHeight="1">
      <c r="C116" s="1237"/>
      <c r="D116" s="1237"/>
      <c r="E116" s="1237"/>
      <c r="F116" s="1237"/>
      <c r="G116" s="1237"/>
    </row>
  </sheetData>
  <mergeCells count="4">
    <mergeCell ref="C116:G116"/>
    <mergeCell ref="C3:D3"/>
    <mergeCell ref="C113:D113"/>
    <mergeCell ref="C115:G115"/>
  </mergeCells>
  <phoneticPr fontId="2" type="noConversion"/>
  <pageMargins left="0.39370078740157483" right="0.15748031496062992" top="0.39370078740157483" bottom="0.48" header="0.39370078740157483" footer="0.39370078740157483"/>
  <pageSetup paperSize="9" scale="80" firstPageNumber="7" orientation="portrait" useFirstPageNumber="1" r:id="rId1"/>
  <headerFooter alignWithMargins="0">
    <oddFooter>&amp;R&amp;P</oddFooter>
  </headerFooter>
  <rowBreaks count="1" manualBreakCount="1">
    <brk id="62" min="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B2:M59"/>
  <sheetViews>
    <sheetView zoomScaleNormal="100" workbookViewId="0">
      <selection activeCell="N23" sqref="N23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1" width="9.140625" style="13"/>
    <col min="12" max="12" width="9.5703125" style="13" bestFit="1" customWidth="1"/>
    <col min="13" max="16384" width="9.140625" style="13"/>
  </cols>
  <sheetData>
    <row r="2" spans="2:12" ht="15" customHeight="1">
      <c r="B2" s="1241" t="s">
        <v>116</v>
      </c>
      <c r="C2" s="1241"/>
      <c r="D2" s="1241"/>
      <c r="E2" s="1241"/>
      <c r="F2" s="1241"/>
      <c r="G2" s="1241"/>
      <c r="H2" s="1241"/>
      <c r="I2" s="1241"/>
      <c r="J2" s="1241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6" t="s">
        <v>642</v>
      </c>
      <c r="F4" s="7" t="s">
        <v>80</v>
      </c>
      <c r="G4" s="58" t="s">
        <v>766</v>
      </c>
      <c r="H4" s="58" t="s">
        <v>705</v>
      </c>
      <c r="I4" s="58" t="s">
        <v>767</v>
      </c>
      <c r="J4" s="128" t="s">
        <v>768</v>
      </c>
    </row>
    <row r="5" spans="2:12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7.100000000000001" customHeight="1">
      <c r="B6" s="10">
        <v>10</v>
      </c>
      <c r="C6" s="11" t="s">
        <v>81</v>
      </c>
      <c r="D6" s="11" t="s">
        <v>82</v>
      </c>
      <c r="E6" s="9"/>
      <c r="F6" s="9"/>
      <c r="G6" s="9"/>
      <c r="H6" s="9"/>
      <c r="I6" s="9"/>
      <c r="J6" s="130"/>
    </row>
    <row r="7" spans="2:12" s="1" customFormat="1" ht="17.100000000000001" customHeight="1">
      <c r="B7" s="17"/>
      <c r="C7" s="12"/>
      <c r="D7" s="12"/>
      <c r="E7" s="9">
        <v>611000</v>
      </c>
      <c r="F7" s="12" t="s">
        <v>163</v>
      </c>
      <c r="G7" s="631">
        <f>SUM(G8:G10)</f>
        <v>440230</v>
      </c>
      <c r="H7" s="631">
        <f t="shared" ref="H7:I7" si="0">SUM(H8:H10)</f>
        <v>442410</v>
      </c>
      <c r="I7" s="631">
        <f t="shared" si="0"/>
        <v>442396</v>
      </c>
      <c r="J7" s="131">
        <f>IF(H7=0,"",I7/H7*100)</f>
        <v>99.996835514567934</v>
      </c>
      <c r="L7" s="77"/>
    </row>
    <row r="8" spans="2:12" ht="17.100000000000001" customHeight="1">
      <c r="B8" s="14"/>
      <c r="C8" s="15"/>
      <c r="D8" s="15"/>
      <c r="E8" s="16">
        <v>611100</v>
      </c>
      <c r="F8" s="26" t="s">
        <v>203</v>
      </c>
      <c r="G8" s="630">
        <v>360000</v>
      </c>
      <c r="H8" s="638">
        <v>367530</v>
      </c>
      <c r="I8" s="391">
        <v>367521</v>
      </c>
      <c r="J8" s="132">
        <f t="shared" ref="J8:J58" si="1">IF(H8=0,"",I8/H8*100)</f>
        <v>99.997551220308551</v>
      </c>
      <c r="K8" s="69"/>
      <c r="L8" s="77"/>
    </row>
    <row r="9" spans="2:12" ht="17.100000000000001" customHeight="1">
      <c r="B9" s="14"/>
      <c r="C9" s="15"/>
      <c r="D9" s="15"/>
      <c r="E9" s="16">
        <v>611200</v>
      </c>
      <c r="F9" s="26" t="s">
        <v>204</v>
      </c>
      <c r="G9" s="630">
        <v>80230</v>
      </c>
      <c r="H9" s="638">
        <v>74880</v>
      </c>
      <c r="I9" s="391">
        <v>74875</v>
      </c>
      <c r="J9" s="132">
        <f t="shared" si="1"/>
        <v>99.993322649572647</v>
      </c>
      <c r="L9" s="77"/>
    </row>
    <row r="10" spans="2:12" ht="17.100000000000001" customHeight="1">
      <c r="B10" s="14"/>
      <c r="C10" s="15"/>
      <c r="D10" s="15"/>
      <c r="E10" s="16">
        <v>611200</v>
      </c>
      <c r="F10" s="293" t="s">
        <v>580</v>
      </c>
      <c r="G10" s="630">
        <v>0</v>
      </c>
      <c r="H10" s="638">
        <v>0</v>
      </c>
      <c r="I10" s="391">
        <v>0</v>
      </c>
      <c r="J10" s="132" t="str">
        <f t="shared" si="1"/>
        <v/>
      </c>
      <c r="L10" s="77"/>
    </row>
    <row r="11" spans="2:12" ht="17.100000000000001" customHeight="1">
      <c r="B11" s="14"/>
      <c r="C11" s="15"/>
      <c r="D11" s="15"/>
      <c r="E11" s="16"/>
      <c r="F11" s="293"/>
      <c r="G11" s="630"/>
      <c r="H11" s="638"/>
      <c r="I11" s="391"/>
      <c r="J11" s="132" t="str">
        <f t="shared" si="1"/>
        <v/>
      </c>
      <c r="L11" s="77"/>
    </row>
    <row r="12" spans="2:12" ht="17.100000000000001" customHeight="1">
      <c r="B12" s="17"/>
      <c r="C12" s="12"/>
      <c r="D12" s="12"/>
      <c r="E12" s="9">
        <v>612000</v>
      </c>
      <c r="F12" s="12" t="s">
        <v>162</v>
      </c>
      <c r="G12" s="631">
        <f>G13</f>
        <v>38250</v>
      </c>
      <c r="H12" s="631">
        <f t="shared" ref="H12:I12" si="2">H13</f>
        <v>39040</v>
      </c>
      <c r="I12" s="631">
        <f t="shared" si="2"/>
        <v>39033</v>
      </c>
      <c r="J12" s="161">
        <f t="shared" si="1"/>
        <v>99.982069672131146</v>
      </c>
      <c r="L12" s="77"/>
    </row>
    <row r="13" spans="2:12" s="1" customFormat="1" ht="17.100000000000001" customHeight="1">
      <c r="B13" s="14"/>
      <c r="C13" s="15"/>
      <c r="D13" s="15"/>
      <c r="E13" s="16">
        <v>612100</v>
      </c>
      <c r="F13" s="18" t="s">
        <v>83</v>
      </c>
      <c r="G13" s="630">
        <v>38250</v>
      </c>
      <c r="H13" s="638">
        <v>39040</v>
      </c>
      <c r="I13" s="391">
        <v>39033</v>
      </c>
      <c r="J13" s="132">
        <f t="shared" si="1"/>
        <v>99.982069672131146</v>
      </c>
      <c r="L13" s="77"/>
    </row>
    <row r="14" spans="2:12" ht="17.100000000000001" customHeight="1">
      <c r="B14" s="14"/>
      <c r="C14" s="15"/>
      <c r="D14" s="15"/>
      <c r="E14" s="16"/>
      <c r="F14" s="15"/>
      <c r="G14" s="626"/>
      <c r="H14" s="635"/>
      <c r="I14" s="388"/>
      <c r="J14" s="132" t="str">
        <f t="shared" si="1"/>
        <v/>
      </c>
      <c r="L14" s="77"/>
    </row>
    <row r="15" spans="2:12" ht="17.100000000000001" customHeight="1">
      <c r="B15" s="17"/>
      <c r="C15" s="12"/>
      <c r="D15" s="12"/>
      <c r="E15" s="9">
        <v>613000</v>
      </c>
      <c r="F15" s="12" t="s">
        <v>164</v>
      </c>
      <c r="G15" s="627">
        <f>SUM(G16:G25)</f>
        <v>278400</v>
      </c>
      <c r="H15" s="627">
        <f t="shared" ref="H15:I15" si="3">SUM(H16:H25)</f>
        <v>275620</v>
      </c>
      <c r="I15" s="627">
        <f t="shared" si="3"/>
        <v>275442</v>
      </c>
      <c r="J15" s="161">
        <f t="shared" si="1"/>
        <v>99.935418329584209</v>
      </c>
      <c r="L15" s="77"/>
    </row>
    <row r="16" spans="2:12" s="1" customFormat="1" ht="17.100000000000001" customHeight="1">
      <c r="B16" s="14"/>
      <c r="C16" s="15"/>
      <c r="D16" s="15"/>
      <c r="E16" s="16">
        <v>613100</v>
      </c>
      <c r="F16" s="15" t="s">
        <v>84</v>
      </c>
      <c r="G16" s="626">
        <v>6500</v>
      </c>
      <c r="H16" s="635">
        <v>6500</v>
      </c>
      <c r="I16" s="388">
        <v>6480</v>
      </c>
      <c r="J16" s="132">
        <f t="shared" si="1"/>
        <v>99.692307692307693</v>
      </c>
      <c r="L16" s="77"/>
    </row>
    <row r="17" spans="2:13" ht="17.100000000000001" customHeight="1">
      <c r="B17" s="14"/>
      <c r="C17" s="15"/>
      <c r="D17" s="15"/>
      <c r="E17" s="16">
        <v>613200</v>
      </c>
      <c r="F17" s="15" t="s">
        <v>85</v>
      </c>
      <c r="G17" s="626">
        <v>11800</v>
      </c>
      <c r="H17" s="635">
        <v>8700</v>
      </c>
      <c r="I17" s="388">
        <v>8698</v>
      </c>
      <c r="J17" s="132">
        <f t="shared" si="1"/>
        <v>99.977011494252878</v>
      </c>
      <c r="L17" s="77"/>
    </row>
    <row r="18" spans="2:13" ht="17.100000000000001" customHeight="1">
      <c r="B18" s="14"/>
      <c r="C18" s="15"/>
      <c r="D18" s="15"/>
      <c r="E18" s="16">
        <v>613300</v>
      </c>
      <c r="F18" s="26" t="s">
        <v>205</v>
      </c>
      <c r="G18" s="626">
        <v>8600</v>
      </c>
      <c r="H18" s="635">
        <v>8790</v>
      </c>
      <c r="I18" s="388">
        <v>8787</v>
      </c>
      <c r="J18" s="132">
        <f t="shared" si="1"/>
        <v>99.965870307167236</v>
      </c>
      <c r="L18" s="77"/>
    </row>
    <row r="19" spans="2:13" ht="17.100000000000001" customHeight="1">
      <c r="B19" s="14"/>
      <c r="C19" s="15"/>
      <c r="D19" s="15"/>
      <c r="E19" s="16">
        <v>613400</v>
      </c>
      <c r="F19" s="26" t="s">
        <v>165</v>
      </c>
      <c r="G19" s="628">
        <v>5500</v>
      </c>
      <c r="H19" s="636">
        <v>5780</v>
      </c>
      <c r="I19" s="389">
        <v>5770</v>
      </c>
      <c r="J19" s="132">
        <f t="shared" si="1"/>
        <v>99.826989619377159</v>
      </c>
      <c r="L19" s="77"/>
    </row>
    <row r="20" spans="2:13" ht="17.100000000000001" customHeight="1">
      <c r="B20" s="14"/>
      <c r="C20" s="15"/>
      <c r="D20" s="15"/>
      <c r="E20" s="16">
        <v>613500</v>
      </c>
      <c r="F20" s="15" t="s">
        <v>86</v>
      </c>
      <c r="G20" s="628">
        <v>12680</v>
      </c>
      <c r="H20" s="636">
        <v>12680</v>
      </c>
      <c r="I20" s="389">
        <v>12669</v>
      </c>
      <c r="J20" s="132">
        <f t="shared" si="1"/>
        <v>99.913249211356472</v>
      </c>
      <c r="L20" s="77"/>
    </row>
    <row r="21" spans="2:13" ht="17.100000000000001" customHeight="1">
      <c r="B21" s="14"/>
      <c r="C21" s="15"/>
      <c r="D21" s="15"/>
      <c r="E21" s="16">
        <v>613600</v>
      </c>
      <c r="F21" s="26" t="s">
        <v>206</v>
      </c>
      <c r="G21" s="626">
        <v>0</v>
      </c>
      <c r="H21" s="635">
        <v>0</v>
      </c>
      <c r="I21" s="388">
        <v>0</v>
      </c>
      <c r="J21" s="132" t="str">
        <f t="shared" si="1"/>
        <v/>
      </c>
      <c r="L21" s="77"/>
    </row>
    <row r="22" spans="2:13" ht="17.100000000000001" customHeight="1">
      <c r="B22" s="14"/>
      <c r="C22" s="15"/>
      <c r="D22" s="15"/>
      <c r="E22" s="16">
        <v>613700</v>
      </c>
      <c r="F22" s="15" t="s">
        <v>87</v>
      </c>
      <c r="G22" s="626">
        <v>6000</v>
      </c>
      <c r="H22" s="635">
        <v>5660</v>
      </c>
      <c r="I22" s="388">
        <v>5653</v>
      </c>
      <c r="J22" s="132">
        <f t="shared" si="1"/>
        <v>99.876325088339229</v>
      </c>
      <c r="L22" s="77"/>
    </row>
    <row r="23" spans="2:13" ht="17.100000000000001" customHeight="1">
      <c r="B23" s="14"/>
      <c r="C23" s="15"/>
      <c r="D23" s="15"/>
      <c r="E23" s="16">
        <v>613800</v>
      </c>
      <c r="F23" s="26" t="s">
        <v>166</v>
      </c>
      <c r="G23" s="626">
        <v>2320</v>
      </c>
      <c r="H23" s="635">
        <v>2320</v>
      </c>
      <c r="I23" s="388">
        <v>2315</v>
      </c>
      <c r="J23" s="132">
        <f t="shared" si="1"/>
        <v>99.784482758620683</v>
      </c>
      <c r="L23" s="77"/>
    </row>
    <row r="24" spans="2:13" ht="17.100000000000001" customHeight="1">
      <c r="B24" s="14"/>
      <c r="C24" s="15"/>
      <c r="D24" s="15"/>
      <c r="E24" s="16">
        <v>613900</v>
      </c>
      <c r="F24" s="26" t="s">
        <v>167</v>
      </c>
      <c r="G24" s="628">
        <v>225000</v>
      </c>
      <c r="H24" s="636">
        <v>225190</v>
      </c>
      <c r="I24" s="389">
        <v>225070</v>
      </c>
      <c r="J24" s="132">
        <f t="shared" si="1"/>
        <v>99.946711665704512</v>
      </c>
      <c r="K24" s="93"/>
      <c r="L24" s="77"/>
    </row>
    <row r="25" spans="2:13" ht="17.100000000000001" customHeight="1">
      <c r="B25" s="14"/>
      <c r="C25" s="15"/>
      <c r="D25" s="15"/>
      <c r="E25" s="16">
        <v>613900</v>
      </c>
      <c r="F25" s="293" t="s">
        <v>581</v>
      </c>
      <c r="G25" s="626">
        <v>0</v>
      </c>
      <c r="H25" s="635">
        <v>0</v>
      </c>
      <c r="I25" s="388">
        <v>0</v>
      </c>
      <c r="J25" s="132" t="str">
        <f t="shared" si="1"/>
        <v/>
      </c>
      <c r="L25" s="77"/>
      <c r="M25" s="69"/>
    </row>
    <row r="26" spans="2:13" ht="17.100000000000001" customHeight="1">
      <c r="B26" s="14"/>
      <c r="C26" s="15"/>
      <c r="D26" s="15"/>
      <c r="E26" s="16"/>
      <c r="F26" s="15"/>
      <c r="G26" s="626"/>
      <c r="H26" s="635"/>
      <c r="I26" s="388"/>
      <c r="J26" s="132" t="str">
        <f t="shared" si="1"/>
        <v/>
      </c>
      <c r="L26" s="77"/>
    </row>
    <row r="27" spans="2:13" ht="17.100000000000001" customHeight="1">
      <c r="B27" s="17"/>
      <c r="C27" s="12"/>
      <c r="D27" s="12"/>
      <c r="E27" s="9">
        <v>821000</v>
      </c>
      <c r="F27" s="12" t="s">
        <v>90</v>
      </c>
      <c r="G27" s="625">
        <f>SUM(G28:G29)</f>
        <v>10000</v>
      </c>
      <c r="H27" s="625">
        <f t="shared" ref="H27:I27" si="4">SUM(H28:H29)</f>
        <v>9810</v>
      </c>
      <c r="I27" s="625">
        <f t="shared" si="4"/>
        <v>8866</v>
      </c>
      <c r="J27" s="161">
        <f t="shared" si="1"/>
        <v>90.377166156982668</v>
      </c>
      <c r="L27" s="77"/>
    </row>
    <row r="28" spans="2:13" s="1" customFormat="1" ht="17.100000000000001" customHeight="1">
      <c r="B28" s="14"/>
      <c r="C28" s="15"/>
      <c r="D28" s="15"/>
      <c r="E28" s="16">
        <v>821200</v>
      </c>
      <c r="F28" s="15" t="s">
        <v>91</v>
      </c>
      <c r="G28" s="628">
        <v>5000</v>
      </c>
      <c r="H28" s="636">
        <v>5000</v>
      </c>
      <c r="I28" s="389">
        <v>4978</v>
      </c>
      <c r="J28" s="132">
        <f t="shared" si="1"/>
        <v>99.56</v>
      </c>
      <c r="L28" s="77"/>
    </row>
    <row r="29" spans="2:13" ht="17.100000000000001" customHeight="1">
      <c r="B29" s="14"/>
      <c r="C29" s="15"/>
      <c r="D29" s="15"/>
      <c r="E29" s="16">
        <v>821300</v>
      </c>
      <c r="F29" s="15" t="s">
        <v>92</v>
      </c>
      <c r="G29" s="628">
        <v>5000</v>
      </c>
      <c r="H29" s="636">
        <v>4810</v>
      </c>
      <c r="I29" s="389">
        <v>3888</v>
      </c>
      <c r="J29" s="132">
        <f t="shared" si="1"/>
        <v>80.831600831600838</v>
      </c>
      <c r="K29" s="69"/>
      <c r="L29" s="77"/>
    </row>
    <row r="30" spans="2:13" ht="17.100000000000001" customHeight="1">
      <c r="B30" s="14"/>
      <c r="C30" s="15"/>
      <c r="D30" s="15"/>
      <c r="E30" s="16"/>
      <c r="F30" s="15"/>
      <c r="G30" s="626"/>
      <c r="H30" s="635"/>
      <c r="I30" s="388"/>
      <c r="J30" s="132" t="str">
        <f t="shared" si="1"/>
        <v/>
      </c>
      <c r="L30" s="77"/>
    </row>
    <row r="31" spans="2:13" ht="17.100000000000001" customHeight="1">
      <c r="B31" s="17"/>
      <c r="C31" s="12"/>
      <c r="D31" s="12"/>
      <c r="E31" s="9"/>
      <c r="F31" s="12" t="s">
        <v>93</v>
      </c>
      <c r="G31" s="629">
        <v>16</v>
      </c>
      <c r="H31" s="637">
        <v>16</v>
      </c>
      <c r="I31" s="390">
        <v>20</v>
      </c>
      <c r="J31" s="132"/>
      <c r="L31" s="77"/>
    </row>
    <row r="32" spans="2:13" s="1" customFormat="1" ht="17.100000000000001" customHeight="1">
      <c r="B32" s="17"/>
      <c r="C32" s="12"/>
      <c r="D32" s="12"/>
      <c r="E32" s="9"/>
      <c r="F32" s="12" t="s">
        <v>113</v>
      </c>
      <c r="G32" s="625">
        <v>766880</v>
      </c>
      <c r="H32" s="634">
        <v>766880</v>
      </c>
      <c r="I32" s="20">
        <f>I7+I12+I15+I27</f>
        <v>765737</v>
      </c>
      <c r="J32" s="161">
        <f t="shared" si="1"/>
        <v>99.85095451700397</v>
      </c>
      <c r="L32" s="77"/>
    </row>
    <row r="33" spans="2:10" s="1" customFormat="1" ht="17.100000000000001" customHeight="1">
      <c r="B33" s="17"/>
      <c r="C33" s="12"/>
      <c r="D33" s="12"/>
      <c r="E33" s="9"/>
      <c r="F33" s="12" t="s">
        <v>94</v>
      </c>
      <c r="G33" s="20"/>
      <c r="H33" s="20"/>
      <c r="I33" s="20"/>
      <c r="J33" s="132" t="str">
        <f t="shared" si="1"/>
        <v/>
      </c>
    </row>
    <row r="34" spans="2:10" s="1" customFormat="1" ht="17.100000000000001" customHeight="1">
      <c r="B34" s="17"/>
      <c r="C34" s="12"/>
      <c r="D34" s="12"/>
      <c r="E34" s="9"/>
      <c r="F34" s="12" t="s">
        <v>95</v>
      </c>
      <c r="G34" s="20"/>
      <c r="H34" s="20"/>
      <c r="I34" s="20"/>
      <c r="J34" s="132" t="str">
        <f t="shared" si="1"/>
        <v/>
      </c>
    </row>
    <row r="35" spans="2:10" s="1" customFormat="1" ht="17.100000000000001" customHeight="1" thickBot="1">
      <c r="B35" s="21"/>
      <c r="C35" s="22"/>
      <c r="D35" s="22"/>
      <c r="E35" s="23"/>
      <c r="F35" s="22"/>
      <c r="G35" s="41"/>
      <c r="H35" s="41"/>
      <c r="I35" s="41"/>
      <c r="J35" s="135" t="str">
        <f t="shared" si="1"/>
        <v/>
      </c>
    </row>
    <row r="36" spans="2:10" ht="17.100000000000001" customHeight="1">
      <c r="J36" s="121" t="str">
        <f t="shared" si="1"/>
        <v/>
      </c>
    </row>
    <row r="37" spans="2:10" ht="17.100000000000001" customHeight="1">
      <c r="B37" s="69"/>
      <c r="J37" s="121" t="str">
        <f t="shared" si="1"/>
        <v/>
      </c>
    </row>
    <row r="38" spans="2:10" ht="17.100000000000001" customHeight="1">
      <c r="J38" s="121" t="str">
        <f t="shared" si="1"/>
        <v/>
      </c>
    </row>
    <row r="39" spans="2:10" ht="17.100000000000001" customHeight="1">
      <c r="J39" s="121" t="str">
        <f t="shared" si="1"/>
        <v/>
      </c>
    </row>
    <row r="40" spans="2:10" ht="17.100000000000001" customHeight="1">
      <c r="J40" s="121" t="str">
        <f t="shared" si="1"/>
        <v/>
      </c>
    </row>
    <row r="41" spans="2:10" ht="17.100000000000001" customHeight="1">
      <c r="J41" s="121" t="str">
        <f t="shared" si="1"/>
        <v/>
      </c>
    </row>
    <row r="42" spans="2:10" ht="17.100000000000001" customHeight="1"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J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orientation="portrait" r:id="rId1"/>
  <headerFooter alignWithMargins="0">
    <oddFooter>&amp;R9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N62"/>
  <sheetViews>
    <sheetView topLeftCell="A12" zoomScaleNormal="100" workbookViewId="0">
      <selection activeCell="F31" sqref="F31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6384" width="9.140625" style="13"/>
  </cols>
  <sheetData>
    <row r="2" spans="2:12" ht="15" customHeight="1">
      <c r="B2" s="1241" t="s">
        <v>118</v>
      </c>
      <c r="C2" s="1241"/>
      <c r="D2" s="1241"/>
      <c r="E2" s="1241"/>
      <c r="F2" s="1241"/>
      <c r="G2" s="1241"/>
      <c r="H2" s="1241"/>
      <c r="I2" s="1241"/>
      <c r="J2" s="126"/>
    </row>
    <row r="3" spans="2:12" s="1" customFormat="1" ht="15.75" thickBot="1">
      <c r="E3" s="2"/>
      <c r="F3" s="1242"/>
      <c r="G3" s="1242"/>
      <c r="H3" s="360"/>
      <c r="I3" s="360"/>
      <c r="J3" s="146"/>
    </row>
    <row r="4" spans="2:12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58" t="s">
        <v>766</v>
      </c>
      <c r="H4" s="58" t="s">
        <v>705</v>
      </c>
      <c r="I4" s="260" t="s">
        <v>767</v>
      </c>
      <c r="J4" s="362" t="s">
        <v>768</v>
      </c>
    </row>
    <row r="5" spans="2:12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2" s="2" customFormat="1" ht="15.95" customHeight="1">
      <c r="B6" s="10" t="s">
        <v>119</v>
      </c>
      <c r="C6" s="11" t="s">
        <v>81</v>
      </c>
      <c r="D6" s="11" t="s">
        <v>82</v>
      </c>
      <c r="E6" s="9"/>
      <c r="F6" s="9"/>
      <c r="G6" s="136"/>
      <c r="H6" s="136"/>
      <c r="I6" s="136"/>
      <c r="J6" s="130"/>
    </row>
    <row r="7" spans="2:12" s="2" customFormat="1" ht="15.95" customHeight="1">
      <c r="B7" s="10"/>
      <c r="C7" s="11"/>
      <c r="D7" s="11"/>
      <c r="E7" s="9">
        <v>600000</v>
      </c>
      <c r="F7" s="27" t="s">
        <v>120</v>
      </c>
      <c r="G7" s="646">
        <f>SUM(G8:G10)</f>
        <v>645000</v>
      </c>
      <c r="H7" s="660">
        <f t="shared" ref="H7:I7" si="0">SUM(H8:H10)</f>
        <v>645000</v>
      </c>
      <c r="I7" s="660">
        <f t="shared" si="0"/>
        <v>642546</v>
      </c>
      <c r="J7" s="161">
        <f>IF(H7=0,"",I7/H7*100)</f>
        <v>99.619534883720931</v>
      </c>
    </row>
    <row r="8" spans="2:12" s="2" customFormat="1" ht="15.95" customHeight="1">
      <c r="B8" s="10"/>
      <c r="C8" s="11"/>
      <c r="D8" s="11"/>
      <c r="E8" s="48">
        <v>600000</v>
      </c>
      <c r="F8" s="49" t="s">
        <v>97</v>
      </c>
      <c r="G8" s="645">
        <v>600000</v>
      </c>
      <c r="H8" s="659">
        <v>600000</v>
      </c>
      <c r="I8" s="397">
        <v>597546</v>
      </c>
      <c r="J8" s="132">
        <f t="shared" ref="J8:J58" si="1">IF(H8=0,"",I8/H8*100)</f>
        <v>99.590999999999994</v>
      </c>
    </row>
    <row r="9" spans="2:12" s="2" customFormat="1" ht="15.95" customHeight="1">
      <c r="B9" s="10"/>
      <c r="C9" s="11"/>
      <c r="D9" s="11"/>
      <c r="E9" s="48">
        <v>600000</v>
      </c>
      <c r="F9" s="49" t="s">
        <v>98</v>
      </c>
      <c r="G9" s="645">
        <v>30000</v>
      </c>
      <c r="H9" s="659">
        <v>30000</v>
      </c>
      <c r="I9" s="397">
        <v>30000</v>
      </c>
      <c r="J9" s="132">
        <f t="shared" si="1"/>
        <v>100</v>
      </c>
    </row>
    <row r="10" spans="2:12" s="2" customFormat="1" ht="15.95" customHeight="1">
      <c r="B10" s="10"/>
      <c r="C10" s="11"/>
      <c r="D10" s="11"/>
      <c r="E10" s="48">
        <v>600000</v>
      </c>
      <c r="F10" s="49" t="s">
        <v>121</v>
      </c>
      <c r="G10" s="645">
        <v>15000</v>
      </c>
      <c r="H10" s="659">
        <v>15000</v>
      </c>
      <c r="I10" s="397">
        <v>15000</v>
      </c>
      <c r="J10" s="132">
        <f t="shared" si="1"/>
        <v>100</v>
      </c>
    </row>
    <row r="11" spans="2:12" s="2" customFormat="1" ht="15.95" customHeight="1">
      <c r="B11" s="10"/>
      <c r="C11" s="11"/>
      <c r="D11" s="11"/>
      <c r="E11" s="9"/>
      <c r="F11" s="9"/>
      <c r="G11" s="647"/>
      <c r="H11" s="661"/>
      <c r="I11" s="398"/>
      <c r="J11" s="132" t="str">
        <f t="shared" si="1"/>
        <v/>
      </c>
    </row>
    <row r="12" spans="2:12" s="1" customFormat="1" ht="15.95" customHeight="1">
      <c r="B12" s="17"/>
      <c r="C12" s="12"/>
      <c r="D12" s="12"/>
      <c r="E12" s="9">
        <v>611000</v>
      </c>
      <c r="F12" s="12" t="s">
        <v>163</v>
      </c>
      <c r="G12" s="652">
        <f>SUM(G13:G15)</f>
        <v>257810</v>
      </c>
      <c r="H12" s="666">
        <f t="shared" ref="H12:I12" si="2">SUM(H13:H15)</f>
        <v>257810</v>
      </c>
      <c r="I12" s="666">
        <f t="shared" si="2"/>
        <v>251477</v>
      </c>
      <c r="J12" s="161">
        <f t="shared" si="1"/>
        <v>97.543539816143678</v>
      </c>
    </row>
    <row r="13" spans="2:12" ht="15.95" customHeight="1">
      <c r="B13" s="14"/>
      <c r="C13" s="15"/>
      <c r="D13" s="15"/>
      <c r="E13" s="16">
        <v>611100</v>
      </c>
      <c r="F13" s="26" t="s">
        <v>203</v>
      </c>
      <c r="G13" s="651">
        <v>124300</v>
      </c>
      <c r="H13" s="665">
        <v>124300</v>
      </c>
      <c r="I13" s="402">
        <v>123855</v>
      </c>
      <c r="J13" s="132">
        <f t="shared" si="1"/>
        <v>99.64199517296862</v>
      </c>
    </row>
    <row r="14" spans="2:12" ht="15.95" customHeight="1">
      <c r="B14" s="14"/>
      <c r="C14" s="15"/>
      <c r="D14" s="15"/>
      <c r="E14" s="16">
        <v>611200</v>
      </c>
      <c r="F14" s="15" t="s">
        <v>204</v>
      </c>
      <c r="G14" s="651">
        <v>26520</v>
      </c>
      <c r="H14" s="665">
        <v>26520</v>
      </c>
      <c r="I14" s="402">
        <v>24903</v>
      </c>
      <c r="J14" s="132">
        <f t="shared" si="1"/>
        <v>93.902714932126699</v>
      </c>
    </row>
    <row r="15" spans="2:12" ht="15.95" customHeight="1">
      <c r="B15" s="14"/>
      <c r="C15" s="15"/>
      <c r="D15" s="15"/>
      <c r="E15" s="16">
        <v>611200</v>
      </c>
      <c r="F15" s="613" t="s">
        <v>756</v>
      </c>
      <c r="G15" s="651">
        <v>106990</v>
      </c>
      <c r="H15" s="665">
        <v>106990</v>
      </c>
      <c r="I15" s="402">
        <v>102719</v>
      </c>
      <c r="J15" s="132">
        <f t="shared" si="1"/>
        <v>96.008038134405083</v>
      </c>
      <c r="L15" s="77"/>
    </row>
    <row r="16" spans="2:12" ht="15.95" customHeight="1">
      <c r="B16" s="14"/>
      <c r="C16" s="15"/>
      <c r="D16" s="15"/>
      <c r="E16" s="16"/>
      <c r="F16" s="26"/>
      <c r="G16" s="652"/>
      <c r="H16" s="666"/>
      <c r="I16" s="403"/>
      <c r="J16" s="132" t="str">
        <f t="shared" si="1"/>
        <v/>
      </c>
    </row>
    <row r="17" spans="2:11" s="1" customFormat="1" ht="15.95" customHeight="1">
      <c r="B17" s="17"/>
      <c r="C17" s="12"/>
      <c r="D17" s="12"/>
      <c r="E17" s="9">
        <v>612000</v>
      </c>
      <c r="F17" s="12" t="s">
        <v>162</v>
      </c>
      <c r="G17" s="652">
        <f>G18</f>
        <v>13500</v>
      </c>
      <c r="H17" s="666">
        <f t="shared" ref="H17:I17" si="3">H18</f>
        <v>13500</v>
      </c>
      <c r="I17" s="666">
        <f t="shared" si="3"/>
        <v>13155</v>
      </c>
      <c r="J17" s="161">
        <f t="shared" si="1"/>
        <v>97.444444444444443</v>
      </c>
    </row>
    <row r="18" spans="2:11" ht="15.95" customHeight="1">
      <c r="B18" s="14"/>
      <c r="C18" s="15"/>
      <c r="D18" s="15"/>
      <c r="E18" s="16">
        <v>612100</v>
      </c>
      <c r="F18" s="18" t="s">
        <v>83</v>
      </c>
      <c r="G18" s="651">
        <v>13500</v>
      </c>
      <c r="H18" s="665">
        <v>13500</v>
      </c>
      <c r="I18" s="402">
        <v>13155</v>
      </c>
      <c r="J18" s="132">
        <f t="shared" si="1"/>
        <v>97.444444444444443</v>
      </c>
    </row>
    <row r="19" spans="2:11" ht="15.95" customHeight="1">
      <c r="B19" s="14"/>
      <c r="C19" s="15"/>
      <c r="D19" s="15"/>
      <c r="E19" s="16"/>
      <c r="F19" s="15"/>
      <c r="G19" s="642"/>
      <c r="H19" s="656"/>
      <c r="I19" s="395"/>
      <c r="J19" s="132" t="str">
        <f t="shared" si="1"/>
        <v/>
      </c>
    </row>
    <row r="20" spans="2:11" s="1" customFormat="1" ht="15.95" customHeight="1">
      <c r="B20" s="17"/>
      <c r="C20" s="12"/>
      <c r="D20" s="12"/>
      <c r="E20" s="9">
        <v>613000</v>
      </c>
      <c r="F20" s="12" t="s">
        <v>164</v>
      </c>
      <c r="G20" s="643">
        <f>SUM(G21:G31)</f>
        <v>386930</v>
      </c>
      <c r="H20" s="657">
        <f t="shared" ref="H20:I20" si="4">SUM(H21:H31)</f>
        <v>386530</v>
      </c>
      <c r="I20" s="657">
        <f t="shared" si="4"/>
        <v>363605</v>
      </c>
      <c r="J20" s="161">
        <f t="shared" si="1"/>
        <v>94.069024396553957</v>
      </c>
    </row>
    <row r="21" spans="2:11" ht="15.95" customHeight="1">
      <c r="B21" s="14"/>
      <c r="C21" s="15"/>
      <c r="D21" s="15"/>
      <c r="E21" s="16">
        <v>613100</v>
      </c>
      <c r="F21" s="15" t="s">
        <v>84</v>
      </c>
      <c r="G21" s="642">
        <v>14000</v>
      </c>
      <c r="H21" s="656">
        <v>14000</v>
      </c>
      <c r="I21" s="395">
        <v>13358</v>
      </c>
      <c r="J21" s="132">
        <f t="shared" si="1"/>
        <v>95.414285714285711</v>
      </c>
    </row>
    <row r="22" spans="2:11" ht="15.95" customHeight="1">
      <c r="B22" s="14"/>
      <c r="C22" s="15"/>
      <c r="D22" s="15"/>
      <c r="E22" s="16">
        <v>613200</v>
      </c>
      <c r="F22" s="15" t="s">
        <v>85</v>
      </c>
      <c r="G22" s="642">
        <v>0</v>
      </c>
      <c r="H22" s="656">
        <v>0</v>
      </c>
      <c r="I22" s="395">
        <v>0</v>
      </c>
      <c r="J22" s="132" t="str">
        <f t="shared" si="1"/>
        <v/>
      </c>
    </row>
    <row r="23" spans="2:11" ht="15.95" customHeight="1">
      <c r="B23" s="14"/>
      <c r="C23" s="15"/>
      <c r="D23" s="15"/>
      <c r="E23" s="16">
        <v>613300</v>
      </c>
      <c r="F23" s="26" t="s">
        <v>205</v>
      </c>
      <c r="G23" s="642">
        <v>5500</v>
      </c>
      <c r="H23" s="656">
        <v>5100</v>
      </c>
      <c r="I23" s="395">
        <v>4564</v>
      </c>
      <c r="J23" s="132">
        <f t="shared" si="1"/>
        <v>89.490196078431367</v>
      </c>
    </row>
    <row r="24" spans="2:11" ht="15.95" customHeight="1">
      <c r="B24" s="14"/>
      <c r="C24" s="15"/>
      <c r="D24" s="15"/>
      <c r="E24" s="16">
        <v>613400</v>
      </c>
      <c r="F24" s="15" t="s">
        <v>165</v>
      </c>
      <c r="G24" s="642">
        <v>1500</v>
      </c>
      <c r="H24" s="656">
        <v>1500</v>
      </c>
      <c r="I24" s="395">
        <v>1435</v>
      </c>
      <c r="J24" s="132">
        <f t="shared" si="1"/>
        <v>95.666666666666671</v>
      </c>
    </row>
    <row r="25" spans="2:11" ht="15.95" customHeight="1">
      <c r="B25" s="14"/>
      <c r="C25" s="15"/>
      <c r="D25" s="15"/>
      <c r="E25" s="16">
        <v>613500</v>
      </c>
      <c r="F25" s="15" t="s">
        <v>86</v>
      </c>
      <c r="G25" s="644">
        <v>1500</v>
      </c>
      <c r="H25" s="658">
        <v>1500</v>
      </c>
      <c r="I25" s="396">
        <v>1228</v>
      </c>
      <c r="J25" s="132">
        <f t="shared" si="1"/>
        <v>81.86666666666666</v>
      </c>
    </row>
    <row r="26" spans="2:11" ht="15.95" customHeight="1">
      <c r="B26" s="14"/>
      <c r="C26" s="15"/>
      <c r="D26" s="15"/>
      <c r="E26" s="16">
        <v>613600</v>
      </c>
      <c r="F26" s="26" t="s">
        <v>206</v>
      </c>
      <c r="G26" s="642">
        <v>0</v>
      </c>
      <c r="H26" s="656">
        <v>0</v>
      </c>
      <c r="I26" s="395">
        <v>0</v>
      </c>
      <c r="J26" s="132" t="str">
        <f t="shared" si="1"/>
        <v/>
      </c>
    </row>
    <row r="27" spans="2:11" ht="15.95" customHeight="1">
      <c r="B27" s="14"/>
      <c r="C27" s="15"/>
      <c r="D27" s="15"/>
      <c r="E27" s="16">
        <v>613700</v>
      </c>
      <c r="F27" s="15" t="s">
        <v>87</v>
      </c>
      <c r="G27" s="645">
        <v>6000</v>
      </c>
      <c r="H27" s="659">
        <v>6000</v>
      </c>
      <c r="I27" s="395">
        <v>5098</v>
      </c>
      <c r="J27" s="132">
        <f t="shared" si="1"/>
        <v>84.966666666666669</v>
      </c>
    </row>
    <row r="28" spans="2:11" ht="15.95" customHeight="1">
      <c r="B28" s="14"/>
      <c r="C28" s="15"/>
      <c r="D28" s="15"/>
      <c r="E28" s="16">
        <v>613800</v>
      </c>
      <c r="F28" s="15" t="s">
        <v>166</v>
      </c>
      <c r="G28" s="645">
        <v>2500</v>
      </c>
      <c r="H28" s="659">
        <v>2500</v>
      </c>
      <c r="I28" s="397">
        <v>2356</v>
      </c>
      <c r="J28" s="132">
        <f t="shared" si="1"/>
        <v>94.24</v>
      </c>
    </row>
    <row r="29" spans="2:11" ht="15.95" customHeight="1">
      <c r="B29" s="14"/>
      <c r="C29" s="15"/>
      <c r="D29" s="15"/>
      <c r="E29" s="104">
        <v>613900</v>
      </c>
      <c r="F29" s="19" t="s">
        <v>167</v>
      </c>
      <c r="G29" s="645">
        <v>177000</v>
      </c>
      <c r="H29" s="659">
        <v>178480</v>
      </c>
      <c r="I29" s="397">
        <v>178461</v>
      </c>
      <c r="J29" s="132">
        <f t="shared" si="1"/>
        <v>99.989354549529367</v>
      </c>
      <c r="K29" s="69"/>
    </row>
    <row r="30" spans="2:11" ht="15.95" customHeight="1">
      <c r="B30" s="14"/>
      <c r="C30" s="15"/>
      <c r="D30" s="15"/>
      <c r="E30" s="16">
        <v>613900</v>
      </c>
      <c r="F30" s="26" t="s">
        <v>212</v>
      </c>
      <c r="G30" s="645">
        <v>42630</v>
      </c>
      <c r="H30" s="659">
        <v>42630</v>
      </c>
      <c r="I30" s="397">
        <v>41514</v>
      </c>
      <c r="J30" s="132">
        <f t="shared" si="1"/>
        <v>97.382125263898672</v>
      </c>
    </row>
    <row r="31" spans="2:11" ht="15.95" customHeight="1">
      <c r="B31" s="14"/>
      <c r="C31" s="15"/>
      <c r="D31" s="15"/>
      <c r="E31" s="16">
        <v>613900</v>
      </c>
      <c r="F31" s="613" t="s">
        <v>757</v>
      </c>
      <c r="G31" s="645">
        <v>136300</v>
      </c>
      <c r="H31" s="659">
        <v>134820</v>
      </c>
      <c r="I31" s="397">
        <v>115591</v>
      </c>
      <c r="J31" s="132">
        <f t="shared" si="1"/>
        <v>85.737279335410179</v>
      </c>
    </row>
    <row r="32" spans="2:11" ht="15.95" customHeight="1">
      <c r="B32" s="14"/>
      <c r="C32" s="15"/>
      <c r="D32" s="15"/>
      <c r="E32" s="16"/>
      <c r="F32" s="15"/>
      <c r="G32" s="642"/>
      <c r="H32" s="656"/>
      <c r="I32" s="395"/>
      <c r="J32" s="132" t="str">
        <f t="shared" si="1"/>
        <v/>
      </c>
    </row>
    <row r="33" spans="2:14" s="1" customFormat="1" ht="15.95" customHeight="1">
      <c r="B33" s="17"/>
      <c r="C33" s="12"/>
      <c r="D33" s="12"/>
      <c r="E33" s="9">
        <v>614000</v>
      </c>
      <c r="F33" s="12" t="s">
        <v>207</v>
      </c>
      <c r="G33" s="647">
        <f>SUM(G34:G44)</f>
        <v>911000</v>
      </c>
      <c r="H33" s="661">
        <f t="shared" ref="H33:I33" si="5">SUM(H34:H44)</f>
        <v>911000</v>
      </c>
      <c r="I33" s="661">
        <f t="shared" si="5"/>
        <v>810500</v>
      </c>
      <c r="J33" s="161">
        <f t="shared" si="1"/>
        <v>88.968166849615798</v>
      </c>
    </row>
    <row r="34" spans="2:14" s="83" customFormat="1" ht="15.95" customHeight="1">
      <c r="B34" s="84"/>
      <c r="C34" s="18"/>
      <c r="D34" s="18"/>
      <c r="E34" s="48">
        <v>614100</v>
      </c>
      <c r="F34" s="18" t="s">
        <v>279</v>
      </c>
      <c r="G34" s="644">
        <v>100000</v>
      </c>
      <c r="H34" s="658">
        <v>100000</v>
      </c>
      <c r="I34" s="396">
        <v>0</v>
      </c>
      <c r="J34" s="132">
        <f t="shared" si="1"/>
        <v>0</v>
      </c>
    </row>
    <row r="35" spans="2:14" s="83" customFormat="1" ht="15.95" customHeight="1">
      <c r="B35" s="84"/>
      <c r="C35" s="18"/>
      <c r="D35" s="18"/>
      <c r="E35" s="48">
        <v>614100</v>
      </c>
      <c r="F35" s="101" t="s">
        <v>280</v>
      </c>
      <c r="G35" s="644">
        <v>200000</v>
      </c>
      <c r="H35" s="658">
        <v>200000</v>
      </c>
      <c r="I35" s="396">
        <v>200000</v>
      </c>
      <c r="J35" s="132">
        <f t="shared" si="1"/>
        <v>100</v>
      </c>
    </row>
    <row r="36" spans="2:14" s="159" customFormat="1" ht="15" customHeight="1">
      <c r="B36" s="155"/>
      <c r="C36" s="156"/>
      <c r="D36" s="156"/>
      <c r="E36" s="157">
        <v>614200</v>
      </c>
      <c r="F36" s="158" t="s">
        <v>681</v>
      </c>
      <c r="G36" s="650">
        <v>206000</v>
      </c>
      <c r="H36" s="664">
        <v>206000</v>
      </c>
      <c r="I36" s="401">
        <v>205500</v>
      </c>
      <c r="J36" s="132">
        <f t="shared" si="1"/>
        <v>99.757281553398059</v>
      </c>
      <c r="N36" s="160"/>
    </row>
    <row r="37" spans="2:14" ht="25.5" customHeight="1">
      <c r="B37" s="14"/>
      <c r="C37" s="15"/>
      <c r="D37" s="15"/>
      <c r="E37" s="16">
        <v>614300</v>
      </c>
      <c r="F37" s="315" t="s">
        <v>585</v>
      </c>
      <c r="G37" s="648">
        <v>70000</v>
      </c>
      <c r="H37" s="662">
        <v>70000</v>
      </c>
      <c r="I37" s="399">
        <v>70000</v>
      </c>
      <c r="J37" s="381">
        <f t="shared" si="1"/>
        <v>100</v>
      </c>
    </row>
    <row r="38" spans="2:14" ht="15.95" customHeight="1">
      <c r="B38" s="14"/>
      <c r="C38" s="15"/>
      <c r="D38" s="15"/>
      <c r="E38" s="16">
        <v>614300</v>
      </c>
      <c r="F38" s="95" t="s">
        <v>224</v>
      </c>
      <c r="G38" s="648">
        <v>35000</v>
      </c>
      <c r="H38" s="662">
        <v>35000</v>
      </c>
      <c r="I38" s="399">
        <v>35000</v>
      </c>
      <c r="J38" s="132">
        <f t="shared" si="1"/>
        <v>100</v>
      </c>
    </row>
    <row r="39" spans="2:14" ht="15.95" customHeight="1">
      <c r="B39" s="14"/>
      <c r="C39" s="15"/>
      <c r="D39" s="15"/>
      <c r="E39" s="16">
        <v>614300</v>
      </c>
      <c r="F39" s="95" t="s">
        <v>273</v>
      </c>
      <c r="G39" s="648">
        <v>40000</v>
      </c>
      <c r="H39" s="662">
        <v>40000</v>
      </c>
      <c r="I39" s="399">
        <v>40000</v>
      </c>
      <c r="J39" s="132">
        <f t="shared" si="1"/>
        <v>100</v>
      </c>
    </row>
    <row r="40" spans="2:14" ht="26.25" customHeight="1">
      <c r="B40" s="14"/>
      <c r="C40" s="15"/>
      <c r="D40" s="15"/>
      <c r="E40" s="16">
        <v>614300</v>
      </c>
      <c r="F40" s="354" t="s">
        <v>683</v>
      </c>
      <c r="G40" s="648">
        <v>40000</v>
      </c>
      <c r="H40" s="662">
        <v>40000</v>
      </c>
      <c r="I40" s="399">
        <v>40000</v>
      </c>
      <c r="J40" s="132">
        <f t="shared" si="1"/>
        <v>100</v>
      </c>
    </row>
    <row r="41" spans="2:14" ht="27" customHeight="1">
      <c r="B41" s="14"/>
      <c r="C41" s="15"/>
      <c r="D41" s="15"/>
      <c r="E41" s="16">
        <v>614300</v>
      </c>
      <c r="F41" s="262" t="s">
        <v>553</v>
      </c>
      <c r="G41" s="648">
        <v>15000</v>
      </c>
      <c r="H41" s="662">
        <v>15000</v>
      </c>
      <c r="I41" s="399">
        <v>15000</v>
      </c>
      <c r="J41" s="132">
        <f t="shared" si="1"/>
        <v>100</v>
      </c>
    </row>
    <row r="42" spans="2:14" ht="15.95" customHeight="1">
      <c r="B42" s="14"/>
      <c r="C42" s="15"/>
      <c r="D42" s="15"/>
      <c r="E42" s="16">
        <v>614300</v>
      </c>
      <c r="F42" s="95" t="s">
        <v>226</v>
      </c>
      <c r="G42" s="648">
        <v>30000</v>
      </c>
      <c r="H42" s="662">
        <v>30000</v>
      </c>
      <c r="I42" s="399">
        <v>30000</v>
      </c>
      <c r="J42" s="132">
        <f t="shared" si="1"/>
        <v>100</v>
      </c>
    </row>
    <row r="43" spans="2:14" ht="15.95" customHeight="1">
      <c r="B43" s="14"/>
      <c r="C43" s="15"/>
      <c r="D43" s="15"/>
      <c r="E43" s="16">
        <v>614300</v>
      </c>
      <c r="F43" s="95" t="s">
        <v>679</v>
      </c>
      <c r="G43" s="648">
        <v>15000</v>
      </c>
      <c r="H43" s="662">
        <v>15000</v>
      </c>
      <c r="I43" s="399">
        <v>15000</v>
      </c>
      <c r="J43" s="132">
        <f t="shared" si="1"/>
        <v>100</v>
      </c>
    </row>
    <row r="44" spans="2:14" ht="15.95" customHeight="1">
      <c r="B44" s="14"/>
      <c r="C44" s="15"/>
      <c r="D44" s="15"/>
      <c r="E44" s="16">
        <v>614300</v>
      </c>
      <c r="F44" s="261" t="s">
        <v>96</v>
      </c>
      <c r="G44" s="648">
        <v>160000</v>
      </c>
      <c r="H44" s="662">
        <v>160000</v>
      </c>
      <c r="I44" s="399">
        <v>160000</v>
      </c>
      <c r="J44" s="132">
        <f t="shared" si="1"/>
        <v>100</v>
      </c>
    </row>
    <row r="45" spans="2:14" ht="15.95" customHeight="1">
      <c r="B45" s="14"/>
      <c r="C45" s="15"/>
      <c r="D45" s="15"/>
      <c r="E45" s="16"/>
      <c r="F45" s="95"/>
      <c r="G45" s="648"/>
      <c r="H45" s="662"/>
      <c r="I45" s="399"/>
      <c r="J45" s="132" t="str">
        <f t="shared" si="1"/>
        <v/>
      </c>
    </row>
    <row r="46" spans="2:14" ht="15.95" customHeight="1">
      <c r="B46" s="14"/>
      <c r="C46" s="15"/>
      <c r="D46" s="15"/>
      <c r="E46" s="9">
        <v>615000</v>
      </c>
      <c r="F46" s="12" t="s">
        <v>89</v>
      </c>
      <c r="G46" s="647">
        <f>G47</f>
        <v>600000</v>
      </c>
      <c r="H46" s="661">
        <f>H47</f>
        <v>600000</v>
      </c>
      <c r="I46" s="398">
        <f>I47</f>
        <v>600000</v>
      </c>
      <c r="J46" s="161">
        <f t="shared" si="1"/>
        <v>100</v>
      </c>
    </row>
    <row r="47" spans="2:14" ht="15.95" customHeight="1">
      <c r="B47" s="14"/>
      <c r="C47" s="15"/>
      <c r="D47" s="15"/>
      <c r="E47" s="48">
        <v>615100</v>
      </c>
      <c r="F47" s="18" t="s">
        <v>89</v>
      </c>
      <c r="G47" s="648">
        <v>600000</v>
      </c>
      <c r="H47" s="662">
        <v>600000</v>
      </c>
      <c r="I47" s="396">
        <v>600000</v>
      </c>
      <c r="J47" s="132">
        <f t="shared" si="1"/>
        <v>100</v>
      </c>
    </row>
    <row r="48" spans="2:14" ht="15.95" customHeight="1">
      <c r="B48" s="14"/>
      <c r="C48" s="15"/>
      <c r="D48" s="15"/>
      <c r="E48" s="16"/>
      <c r="F48" s="19"/>
      <c r="G48" s="645"/>
      <c r="H48" s="659"/>
      <c r="I48" s="397"/>
      <c r="J48" s="132" t="str">
        <f t="shared" si="1"/>
        <v/>
      </c>
    </row>
    <row r="49" spans="2:10" ht="15.95" customHeight="1">
      <c r="B49" s="17"/>
      <c r="C49" s="12"/>
      <c r="D49" s="12"/>
      <c r="E49" s="9">
        <v>821000</v>
      </c>
      <c r="F49" s="12" t="s">
        <v>90</v>
      </c>
      <c r="G49" s="639">
        <f>SUM(G50:G52)</f>
        <v>145000</v>
      </c>
      <c r="H49" s="1146">
        <f t="shared" ref="H49:I49" si="6">SUM(H50:H52)</f>
        <v>144000</v>
      </c>
      <c r="I49" s="1146">
        <f t="shared" si="6"/>
        <v>137967</v>
      </c>
      <c r="J49" s="161">
        <f t="shared" si="1"/>
        <v>95.810416666666669</v>
      </c>
    </row>
    <row r="50" spans="2:10" ht="15.95" customHeight="1">
      <c r="B50" s="14"/>
      <c r="C50" s="15"/>
      <c r="D50" s="15"/>
      <c r="E50" s="16">
        <v>821200</v>
      </c>
      <c r="F50" s="15" t="s">
        <v>91</v>
      </c>
      <c r="G50" s="640">
        <v>0</v>
      </c>
      <c r="H50" s="654">
        <v>0</v>
      </c>
      <c r="I50" s="393">
        <v>0</v>
      </c>
      <c r="J50" s="132" t="str">
        <f t="shared" si="1"/>
        <v/>
      </c>
    </row>
    <row r="51" spans="2:10" ht="15.95" customHeight="1">
      <c r="B51" s="14"/>
      <c r="C51" s="15"/>
      <c r="D51" s="15"/>
      <c r="E51" s="16">
        <v>821300</v>
      </c>
      <c r="F51" s="15" t="s">
        <v>92</v>
      </c>
      <c r="G51" s="641">
        <v>10000</v>
      </c>
      <c r="H51" s="655">
        <v>9000</v>
      </c>
      <c r="I51" s="394">
        <v>4215</v>
      </c>
      <c r="J51" s="132">
        <f t="shared" si="1"/>
        <v>46.833333333333336</v>
      </c>
    </row>
    <row r="52" spans="2:10" ht="15.95" customHeight="1">
      <c r="B52" s="14"/>
      <c r="C52" s="15"/>
      <c r="D52" s="15"/>
      <c r="E52" s="16">
        <v>821500</v>
      </c>
      <c r="F52" s="15" t="s">
        <v>554</v>
      </c>
      <c r="G52" s="649">
        <v>135000</v>
      </c>
      <c r="H52" s="663">
        <v>135000</v>
      </c>
      <c r="I52" s="400">
        <v>133752</v>
      </c>
      <c r="J52" s="132">
        <f t="shared" si="1"/>
        <v>99.075555555555553</v>
      </c>
    </row>
    <row r="53" spans="2:10" s="1" customFormat="1" ht="9" customHeight="1">
      <c r="B53" s="14"/>
      <c r="C53" s="15"/>
      <c r="D53" s="15"/>
      <c r="E53" s="16"/>
      <c r="F53" s="15"/>
      <c r="G53" s="639"/>
      <c r="H53" s="653"/>
      <c r="I53" s="392"/>
      <c r="J53" s="132" t="str">
        <f t="shared" si="1"/>
        <v/>
      </c>
    </row>
    <row r="54" spans="2:10" ht="15.95" customHeight="1">
      <c r="B54" s="17"/>
      <c r="C54" s="12"/>
      <c r="D54" s="12"/>
      <c r="E54" s="9"/>
      <c r="F54" s="12" t="s">
        <v>93</v>
      </c>
      <c r="G54" s="639">
        <v>6</v>
      </c>
      <c r="H54" s="653">
        <v>6</v>
      </c>
      <c r="I54" s="392">
        <v>6</v>
      </c>
      <c r="J54" s="132"/>
    </row>
    <row r="55" spans="2:10" ht="15.95" customHeight="1">
      <c r="B55" s="17"/>
      <c r="C55" s="12"/>
      <c r="D55" s="12"/>
      <c r="E55" s="9"/>
      <c r="F55" s="12" t="s">
        <v>113</v>
      </c>
      <c r="G55" s="20">
        <f>G7+G12+G17+G20+G33+G46+G49</f>
        <v>2959240</v>
      </c>
      <c r="H55" s="20">
        <f>H7+H12+H17+H20+H33+H46+H49</f>
        <v>2957840</v>
      </c>
      <c r="I55" s="20">
        <f>I7+I12+I17+I20+I33+I46+I49</f>
        <v>2819250</v>
      </c>
      <c r="J55" s="161">
        <f t="shared" si="1"/>
        <v>95.314486246720577</v>
      </c>
    </row>
    <row r="56" spans="2:10" ht="15.95" customHeight="1">
      <c r="B56" s="17"/>
      <c r="C56" s="12"/>
      <c r="D56" s="12"/>
      <c r="E56" s="9"/>
      <c r="F56" s="12" t="s">
        <v>94</v>
      </c>
      <c r="G56" s="15"/>
      <c r="H56" s="15"/>
      <c r="I56" s="15"/>
      <c r="J56" s="133" t="str">
        <f t="shared" si="1"/>
        <v/>
      </c>
    </row>
    <row r="57" spans="2:10" ht="15.95" customHeight="1">
      <c r="B57" s="17"/>
      <c r="C57" s="12"/>
      <c r="D57" s="12"/>
      <c r="E57" s="9"/>
      <c r="F57" s="12" t="s">
        <v>95</v>
      </c>
      <c r="G57" s="15"/>
      <c r="H57" s="15"/>
      <c r="I57" s="15"/>
      <c r="J57" s="133" t="str">
        <f t="shared" si="1"/>
        <v/>
      </c>
    </row>
    <row r="58" spans="2:10" s="1" customFormat="1" ht="9.75" customHeight="1" thickBot="1">
      <c r="B58" s="21"/>
      <c r="C58" s="22"/>
      <c r="D58" s="22"/>
      <c r="E58" s="23"/>
      <c r="F58" s="22"/>
      <c r="G58" s="22"/>
      <c r="H58" s="22"/>
      <c r="I58" s="22"/>
      <c r="J58" s="135" t="str">
        <f t="shared" si="1"/>
        <v/>
      </c>
    </row>
    <row r="59" spans="2:10" s="1" customFormat="1" ht="15.95" customHeight="1">
      <c r="B59" s="13"/>
      <c r="C59" s="13"/>
      <c r="D59" s="13"/>
      <c r="E59" s="24"/>
      <c r="F59" s="13"/>
      <c r="G59" s="13"/>
      <c r="H59" s="13"/>
      <c r="I59" s="13"/>
      <c r="J59" s="121"/>
    </row>
    <row r="60" spans="2:10" s="1" customFormat="1" ht="15.95" customHeight="1">
      <c r="B60" s="13"/>
      <c r="C60" s="13"/>
      <c r="D60" s="13"/>
      <c r="E60" s="24"/>
      <c r="F60" s="13"/>
      <c r="G60" s="13"/>
      <c r="H60" s="13"/>
      <c r="I60" s="13"/>
      <c r="J60" s="121"/>
    </row>
    <row r="61" spans="2:10" s="1" customFormat="1" ht="12.95" customHeight="1">
      <c r="B61" s="13"/>
      <c r="C61" s="13"/>
      <c r="D61" s="13"/>
      <c r="E61" s="24"/>
      <c r="F61" s="13"/>
      <c r="G61" s="13"/>
      <c r="H61" s="13"/>
      <c r="I61" s="13"/>
      <c r="J61" s="121"/>
    </row>
    <row r="62" spans="2:10" ht="12.95" customHeight="1"/>
  </sheetData>
  <mergeCells count="2">
    <mergeCell ref="B2:I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M59"/>
  <sheetViews>
    <sheetView topLeftCell="A10" zoomScaleNormal="100" workbookViewId="0">
      <selection activeCell="I31" sqref="I31"/>
    </sheetView>
  </sheetViews>
  <sheetFormatPr defaultRowHeight="12.75"/>
  <cols>
    <col min="1" max="1" width="1.5703125" style="13" customWidth="1"/>
    <col min="2" max="2" width="5.7109375" style="13" customWidth="1"/>
    <col min="3" max="4" width="5.7109375" style="13" bestFit="1" customWidth="1"/>
    <col min="5" max="5" width="8.7109375" style="24" customWidth="1"/>
    <col min="6" max="6" width="43.7109375" style="13" customWidth="1"/>
    <col min="7" max="9" width="15.7109375" style="13" customWidth="1"/>
    <col min="10" max="10" width="7.7109375" style="121" customWidth="1"/>
    <col min="11" max="16384" width="9.140625" style="13"/>
  </cols>
  <sheetData>
    <row r="2" spans="2:13" s="97" customFormat="1" ht="15" customHeight="1">
      <c r="B2" s="1241" t="s">
        <v>122</v>
      </c>
      <c r="C2" s="1241"/>
      <c r="D2" s="1241"/>
      <c r="E2" s="1241"/>
      <c r="F2" s="1241"/>
      <c r="G2" s="1241"/>
      <c r="H2" s="1241"/>
      <c r="I2" s="1241"/>
      <c r="J2" s="126"/>
    </row>
    <row r="3" spans="2:13" s="1" customFormat="1" ht="15.75" thickBot="1">
      <c r="E3" s="2"/>
      <c r="F3" s="1242"/>
      <c r="G3" s="1242"/>
      <c r="H3" s="360"/>
      <c r="I3" s="360"/>
      <c r="J3" s="146"/>
    </row>
    <row r="4" spans="2:13" s="1" customFormat="1" ht="76.5" customHeight="1">
      <c r="B4" s="3" t="s">
        <v>78</v>
      </c>
      <c r="C4" s="4" t="s">
        <v>79</v>
      </c>
      <c r="D4" s="5" t="s">
        <v>110</v>
      </c>
      <c r="E4" s="363" t="s">
        <v>642</v>
      </c>
      <c r="F4" s="7" t="s">
        <v>80</v>
      </c>
      <c r="G4" s="58" t="s">
        <v>766</v>
      </c>
      <c r="H4" s="58" t="s">
        <v>705</v>
      </c>
      <c r="I4" s="260" t="s">
        <v>767</v>
      </c>
      <c r="J4" s="362" t="s">
        <v>768</v>
      </c>
    </row>
    <row r="5" spans="2:13" s="2" customFormat="1" ht="12.9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129">
        <v>9</v>
      </c>
    </row>
    <row r="6" spans="2:13" s="2" customFormat="1" ht="17.100000000000001" customHeight="1">
      <c r="B6" s="10" t="s">
        <v>119</v>
      </c>
      <c r="C6" s="11" t="s">
        <v>81</v>
      </c>
      <c r="D6" s="11" t="s">
        <v>117</v>
      </c>
      <c r="E6" s="9"/>
      <c r="F6" s="9"/>
      <c r="G6" s="9"/>
      <c r="H6" s="9"/>
      <c r="I6" s="9"/>
      <c r="J6" s="130"/>
    </row>
    <row r="7" spans="2:13" s="1" customFormat="1" ht="17.100000000000001" customHeight="1">
      <c r="B7" s="17"/>
      <c r="C7" s="12"/>
      <c r="D7" s="12"/>
      <c r="E7" s="9">
        <v>611000</v>
      </c>
      <c r="F7" s="12" t="s">
        <v>163</v>
      </c>
      <c r="G7" s="673">
        <f>SUM(G8:G10)</f>
        <v>24370</v>
      </c>
      <c r="H7" s="1151">
        <f t="shared" ref="H7:I7" si="0">SUM(H8:H10)</f>
        <v>24370</v>
      </c>
      <c r="I7" s="1151">
        <f t="shared" si="0"/>
        <v>22569</v>
      </c>
      <c r="J7" s="161">
        <f>IF(H7=0,"",I7/H7*100)</f>
        <v>92.609766105867877</v>
      </c>
    </row>
    <row r="8" spans="2:13" ht="17.100000000000001" customHeight="1">
      <c r="B8" s="14"/>
      <c r="C8" s="15"/>
      <c r="D8" s="15"/>
      <c r="E8" s="16">
        <v>611100</v>
      </c>
      <c r="F8" s="26" t="s">
        <v>203</v>
      </c>
      <c r="G8" s="672">
        <v>19600</v>
      </c>
      <c r="H8" s="678">
        <v>19600</v>
      </c>
      <c r="I8" s="408">
        <v>18260</v>
      </c>
      <c r="J8" s="132">
        <f t="shared" ref="J8:J58" si="1">IF(H8=0,"",I8/H8*100)</f>
        <v>93.16326530612244</v>
      </c>
    </row>
    <row r="9" spans="2:13" ht="17.100000000000001" customHeight="1">
      <c r="B9" s="14"/>
      <c r="C9" s="15"/>
      <c r="D9" s="15"/>
      <c r="E9" s="16">
        <v>611200</v>
      </c>
      <c r="F9" s="15" t="s">
        <v>204</v>
      </c>
      <c r="G9" s="672">
        <v>4770</v>
      </c>
      <c r="H9" s="678">
        <v>4770</v>
      </c>
      <c r="I9" s="408">
        <v>4309</v>
      </c>
      <c r="J9" s="132">
        <f t="shared" si="1"/>
        <v>90.335429769392022</v>
      </c>
    </row>
    <row r="10" spans="2:13" ht="17.100000000000001" customHeight="1">
      <c r="B10" s="14"/>
      <c r="C10" s="15"/>
      <c r="D10" s="15"/>
      <c r="E10" s="16">
        <v>611200</v>
      </c>
      <c r="F10" s="293" t="s">
        <v>580</v>
      </c>
      <c r="G10" s="672">
        <v>0</v>
      </c>
      <c r="H10" s="678">
        <v>0</v>
      </c>
      <c r="I10" s="408">
        <v>0</v>
      </c>
      <c r="J10" s="132" t="str">
        <f t="shared" si="1"/>
        <v/>
      </c>
      <c r="L10" s="77"/>
    </row>
    <row r="11" spans="2:13" ht="17.100000000000001" customHeight="1">
      <c r="B11" s="14"/>
      <c r="C11" s="15"/>
      <c r="D11" s="15"/>
      <c r="E11" s="16"/>
      <c r="F11" s="26"/>
      <c r="G11" s="672"/>
      <c r="H11" s="678"/>
      <c r="I11" s="408"/>
      <c r="J11" s="132" t="str">
        <f t="shared" si="1"/>
        <v/>
      </c>
    </row>
    <row r="12" spans="2:13" s="1" customFormat="1" ht="17.100000000000001" customHeight="1">
      <c r="B12" s="17"/>
      <c r="C12" s="12"/>
      <c r="D12" s="12"/>
      <c r="E12" s="9">
        <v>612000</v>
      </c>
      <c r="F12" s="12" t="s">
        <v>162</v>
      </c>
      <c r="G12" s="673">
        <f>G13</f>
        <v>2160</v>
      </c>
      <c r="H12" s="1151">
        <f t="shared" ref="H12:I12" si="2">H13</f>
        <v>2160</v>
      </c>
      <c r="I12" s="1151">
        <f t="shared" si="2"/>
        <v>1946</v>
      </c>
      <c r="J12" s="161">
        <f t="shared" si="1"/>
        <v>90.092592592592595</v>
      </c>
      <c r="M12" s="83"/>
    </row>
    <row r="13" spans="2:13" ht="17.100000000000001" customHeight="1">
      <c r="B13" s="14"/>
      <c r="C13" s="15"/>
      <c r="D13" s="15"/>
      <c r="E13" s="16">
        <v>612100</v>
      </c>
      <c r="F13" s="18" t="s">
        <v>83</v>
      </c>
      <c r="G13" s="672">
        <v>2160</v>
      </c>
      <c r="H13" s="678">
        <v>2160</v>
      </c>
      <c r="I13" s="408">
        <v>1946</v>
      </c>
      <c r="J13" s="132">
        <f t="shared" si="1"/>
        <v>90.092592592592595</v>
      </c>
      <c r="M13" s="69"/>
    </row>
    <row r="14" spans="2:13" ht="17.100000000000001" customHeight="1">
      <c r="B14" s="14"/>
      <c r="C14" s="15"/>
      <c r="D14" s="15"/>
      <c r="E14" s="16"/>
      <c r="F14" s="15"/>
      <c r="G14" s="668"/>
      <c r="H14" s="675"/>
      <c r="I14" s="405"/>
      <c r="J14" s="132" t="str">
        <f t="shared" si="1"/>
        <v/>
      </c>
    </row>
    <row r="15" spans="2:13" s="1" customFormat="1" ht="17.100000000000001" customHeight="1">
      <c r="B15" s="17"/>
      <c r="C15" s="12"/>
      <c r="D15" s="12"/>
      <c r="E15" s="9">
        <v>613000</v>
      </c>
      <c r="F15" s="12" t="s">
        <v>164</v>
      </c>
      <c r="G15" s="669">
        <f>SUM(G16:G25)</f>
        <v>4350</v>
      </c>
      <c r="H15" s="1148">
        <f t="shared" ref="H15:I15" si="3">SUM(H16:H25)</f>
        <v>4750</v>
      </c>
      <c r="I15" s="1148">
        <f t="shared" si="3"/>
        <v>4411</v>
      </c>
      <c r="J15" s="161">
        <f t="shared" si="1"/>
        <v>92.863157894736844</v>
      </c>
    </row>
    <row r="16" spans="2:13" ht="17.100000000000001" customHeight="1">
      <c r="B16" s="14"/>
      <c r="C16" s="15"/>
      <c r="D16" s="15"/>
      <c r="E16" s="16">
        <v>613100</v>
      </c>
      <c r="F16" s="15" t="s">
        <v>84</v>
      </c>
      <c r="G16" s="668">
        <v>500</v>
      </c>
      <c r="H16" s="675">
        <v>500</v>
      </c>
      <c r="I16" s="405">
        <v>415</v>
      </c>
      <c r="J16" s="132">
        <f t="shared" si="1"/>
        <v>83</v>
      </c>
    </row>
    <row r="17" spans="2:11" ht="17.100000000000001" customHeight="1">
      <c r="B17" s="14"/>
      <c r="C17" s="15"/>
      <c r="D17" s="15"/>
      <c r="E17" s="16">
        <v>613200</v>
      </c>
      <c r="F17" s="15" t="s">
        <v>85</v>
      </c>
      <c r="G17" s="668">
        <v>0</v>
      </c>
      <c r="H17" s="675">
        <v>0</v>
      </c>
      <c r="I17" s="405">
        <v>0</v>
      </c>
      <c r="J17" s="132" t="str">
        <f t="shared" si="1"/>
        <v/>
      </c>
    </row>
    <row r="18" spans="2:11" ht="17.100000000000001" customHeight="1">
      <c r="B18" s="14"/>
      <c r="C18" s="15"/>
      <c r="D18" s="15"/>
      <c r="E18" s="16">
        <v>613300</v>
      </c>
      <c r="F18" s="26" t="s">
        <v>205</v>
      </c>
      <c r="G18" s="668">
        <v>1100</v>
      </c>
      <c r="H18" s="675">
        <v>850</v>
      </c>
      <c r="I18" s="405">
        <v>794</v>
      </c>
      <c r="J18" s="132">
        <f t="shared" si="1"/>
        <v>93.411764705882348</v>
      </c>
    </row>
    <row r="19" spans="2:11" ht="17.100000000000001" customHeight="1">
      <c r="B19" s="14"/>
      <c r="C19" s="15"/>
      <c r="D19" s="15"/>
      <c r="E19" s="16">
        <v>613400</v>
      </c>
      <c r="F19" s="15" t="s">
        <v>165</v>
      </c>
      <c r="G19" s="668">
        <v>0</v>
      </c>
      <c r="H19" s="675">
        <v>0</v>
      </c>
      <c r="I19" s="405">
        <v>0</v>
      </c>
      <c r="J19" s="132" t="str">
        <f t="shared" si="1"/>
        <v/>
      </c>
    </row>
    <row r="20" spans="2:11" ht="17.100000000000001" customHeight="1">
      <c r="B20" s="14"/>
      <c r="C20" s="15"/>
      <c r="D20" s="15"/>
      <c r="E20" s="16">
        <v>613500</v>
      </c>
      <c r="F20" s="15" t="s">
        <v>86</v>
      </c>
      <c r="G20" s="668">
        <v>0</v>
      </c>
      <c r="H20" s="675">
        <v>0</v>
      </c>
      <c r="I20" s="405">
        <v>0</v>
      </c>
      <c r="J20" s="132" t="str">
        <f t="shared" si="1"/>
        <v/>
      </c>
    </row>
    <row r="21" spans="2:11" ht="17.100000000000001" customHeight="1">
      <c r="B21" s="14"/>
      <c r="C21" s="15"/>
      <c r="D21" s="15"/>
      <c r="E21" s="16">
        <v>613600</v>
      </c>
      <c r="F21" s="26" t="s">
        <v>206</v>
      </c>
      <c r="G21" s="668">
        <v>0</v>
      </c>
      <c r="H21" s="675">
        <v>0</v>
      </c>
      <c r="I21" s="405">
        <v>0</v>
      </c>
      <c r="J21" s="132" t="str">
        <f t="shared" si="1"/>
        <v/>
      </c>
    </row>
    <row r="22" spans="2:11" ht="17.100000000000001" customHeight="1">
      <c r="B22" s="14"/>
      <c r="C22" s="15"/>
      <c r="D22" s="15"/>
      <c r="E22" s="16">
        <v>613700</v>
      </c>
      <c r="F22" s="15" t="s">
        <v>87</v>
      </c>
      <c r="G22" s="668">
        <v>0</v>
      </c>
      <c r="H22" s="675">
        <v>280</v>
      </c>
      <c r="I22" s="405">
        <v>274</v>
      </c>
      <c r="J22" s="132">
        <f t="shared" si="1"/>
        <v>97.857142857142847</v>
      </c>
    </row>
    <row r="23" spans="2:11" ht="17.100000000000001" customHeight="1">
      <c r="B23" s="14"/>
      <c r="C23" s="15"/>
      <c r="D23" s="15"/>
      <c r="E23" s="16">
        <v>613800</v>
      </c>
      <c r="F23" s="15" t="s">
        <v>166</v>
      </c>
      <c r="G23" s="668">
        <v>0</v>
      </c>
      <c r="H23" s="675">
        <v>0</v>
      </c>
      <c r="I23" s="405">
        <v>0</v>
      </c>
      <c r="J23" s="132" t="str">
        <f t="shared" si="1"/>
        <v/>
      </c>
      <c r="K23" s="69"/>
    </row>
    <row r="24" spans="2:11" ht="17.100000000000001" customHeight="1">
      <c r="B24" s="14"/>
      <c r="C24" s="15"/>
      <c r="D24" s="15"/>
      <c r="E24" s="16">
        <v>613900</v>
      </c>
      <c r="F24" s="15" t="s">
        <v>167</v>
      </c>
      <c r="G24" s="670">
        <v>2750</v>
      </c>
      <c r="H24" s="676">
        <v>3120</v>
      </c>
      <c r="I24" s="406">
        <v>2928</v>
      </c>
      <c r="J24" s="132">
        <f t="shared" si="1"/>
        <v>93.84615384615384</v>
      </c>
    </row>
    <row r="25" spans="2:11" ht="17.100000000000001" customHeight="1">
      <c r="B25" s="14"/>
      <c r="C25" s="15"/>
      <c r="D25" s="15"/>
      <c r="E25" s="16">
        <v>613900</v>
      </c>
      <c r="F25" s="293" t="s">
        <v>581</v>
      </c>
      <c r="G25" s="668">
        <v>0</v>
      </c>
      <c r="H25" s="675">
        <v>0</v>
      </c>
      <c r="I25" s="405">
        <v>0</v>
      </c>
      <c r="J25" s="132" t="str">
        <f t="shared" si="1"/>
        <v/>
      </c>
    </row>
    <row r="26" spans="2:11" ht="17.100000000000001" customHeight="1">
      <c r="B26" s="14"/>
      <c r="C26" s="15"/>
      <c r="D26" s="15"/>
      <c r="E26" s="16"/>
      <c r="F26" s="15"/>
      <c r="G26" s="667"/>
      <c r="H26" s="674"/>
      <c r="I26" s="404"/>
      <c r="J26" s="132" t="str">
        <f t="shared" si="1"/>
        <v/>
      </c>
    </row>
    <row r="27" spans="2:11" s="1" customFormat="1" ht="17.100000000000001" customHeight="1">
      <c r="B27" s="17"/>
      <c r="C27" s="12"/>
      <c r="D27" s="12"/>
      <c r="E27" s="51">
        <v>614000</v>
      </c>
      <c r="F27" s="12" t="s">
        <v>207</v>
      </c>
      <c r="G27" s="667">
        <f>G28</f>
        <v>20000</v>
      </c>
      <c r="H27" s="1146">
        <f t="shared" ref="H27:I27" si="4">H28</f>
        <v>20000</v>
      </c>
      <c r="I27" s="1146">
        <f t="shared" si="4"/>
        <v>19500</v>
      </c>
      <c r="J27" s="161">
        <f t="shared" si="1"/>
        <v>97.5</v>
      </c>
    </row>
    <row r="28" spans="2:11" ht="17.100000000000001" customHeight="1">
      <c r="B28" s="14"/>
      <c r="C28" s="15"/>
      <c r="D28" s="30"/>
      <c r="E28" s="53">
        <v>614200</v>
      </c>
      <c r="F28" s="50" t="s">
        <v>99</v>
      </c>
      <c r="G28" s="670">
        <v>20000</v>
      </c>
      <c r="H28" s="676">
        <v>20000</v>
      </c>
      <c r="I28" s="406">
        <v>19500</v>
      </c>
      <c r="J28" s="132">
        <f t="shared" si="1"/>
        <v>97.5</v>
      </c>
    </row>
    <row r="29" spans="2:11" ht="17.100000000000001" customHeight="1">
      <c r="B29" s="14"/>
      <c r="C29" s="15"/>
      <c r="D29" s="15"/>
      <c r="E29" s="52"/>
      <c r="F29" s="15"/>
      <c r="G29" s="668"/>
      <c r="H29" s="675"/>
      <c r="I29" s="405"/>
      <c r="J29" s="132" t="str">
        <f t="shared" si="1"/>
        <v/>
      </c>
    </row>
    <row r="30" spans="2:11" s="1" customFormat="1" ht="17.100000000000001" customHeight="1">
      <c r="B30" s="17"/>
      <c r="C30" s="12"/>
      <c r="D30" s="12"/>
      <c r="E30" s="9">
        <v>821000</v>
      </c>
      <c r="F30" s="12" t="s">
        <v>90</v>
      </c>
      <c r="G30" s="667">
        <f>SUM(G31:G32)</f>
        <v>0</v>
      </c>
      <c r="H30" s="1146">
        <f t="shared" ref="H30:I30" si="5">SUM(H31:H32)</f>
        <v>1000</v>
      </c>
      <c r="I30" s="1146">
        <f t="shared" si="5"/>
        <v>999</v>
      </c>
      <c r="J30" s="161">
        <f t="shared" si="1"/>
        <v>99.9</v>
      </c>
    </row>
    <row r="31" spans="2:11" ht="17.100000000000001" customHeight="1">
      <c r="B31" s="14"/>
      <c r="C31" s="15"/>
      <c r="D31" s="15"/>
      <c r="E31" s="16">
        <v>821200</v>
      </c>
      <c r="F31" s="15" t="s">
        <v>91</v>
      </c>
      <c r="G31" s="670">
        <v>0</v>
      </c>
      <c r="H31" s="676">
        <v>0</v>
      </c>
      <c r="I31" s="406">
        <v>0</v>
      </c>
      <c r="J31" s="132" t="str">
        <f t="shared" si="1"/>
        <v/>
      </c>
    </row>
    <row r="32" spans="2:11" ht="17.100000000000001" customHeight="1">
      <c r="B32" s="14"/>
      <c r="C32" s="15"/>
      <c r="D32" s="15"/>
      <c r="E32" s="16">
        <v>821300</v>
      </c>
      <c r="F32" s="15" t="s">
        <v>92</v>
      </c>
      <c r="G32" s="668">
        <v>0</v>
      </c>
      <c r="H32" s="675">
        <v>1000</v>
      </c>
      <c r="I32" s="405">
        <v>999</v>
      </c>
      <c r="J32" s="132">
        <f t="shared" si="1"/>
        <v>99.9</v>
      </c>
    </row>
    <row r="33" spans="2:10" ht="17.100000000000001" customHeight="1">
      <c r="B33" s="14"/>
      <c r="C33" s="15"/>
      <c r="D33" s="15"/>
      <c r="E33" s="16"/>
      <c r="F33" s="15"/>
      <c r="G33" s="668"/>
      <c r="H33" s="675"/>
      <c r="I33" s="405"/>
      <c r="J33" s="132" t="str">
        <f t="shared" si="1"/>
        <v/>
      </c>
    </row>
    <row r="34" spans="2:10" s="1" customFormat="1" ht="17.100000000000001" customHeight="1">
      <c r="B34" s="17"/>
      <c r="C34" s="12"/>
      <c r="D34" s="12"/>
      <c r="E34" s="9"/>
      <c r="F34" s="12" t="s">
        <v>93</v>
      </c>
      <c r="G34" s="671">
        <v>2</v>
      </c>
      <c r="H34" s="677">
        <v>2</v>
      </c>
      <c r="I34" s="407">
        <v>2</v>
      </c>
      <c r="J34" s="132"/>
    </row>
    <row r="35" spans="2:10" s="1" customFormat="1" ht="17.100000000000001" customHeight="1">
      <c r="B35" s="17"/>
      <c r="C35" s="12"/>
      <c r="D35" s="12"/>
      <c r="E35" s="9"/>
      <c r="F35" s="12" t="s">
        <v>113</v>
      </c>
      <c r="G35" s="20">
        <f>G30+G27+G15+G12+G7</f>
        <v>50880</v>
      </c>
      <c r="H35" s="20">
        <f>H30+H27+H15+H12+H7</f>
        <v>52280</v>
      </c>
      <c r="I35" s="20">
        <f t="shared" ref="I35" si="6">I30+I27+I15+I12+I7</f>
        <v>49425</v>
      </c>
      <c r="J35" s="161">
        <f t="shared" si="1"/>
        <v>94.539020657995408</v>
      </c>
    </row>
    <row r="36" spans="2:10" s="1" customFormat="1" ht="17.100000000000001" customHeight="1">
      <c r="B36" s="17"/>
      <c r="C36" s="12"/>
      <c r="D36" s="12"/>
      <c r="E36" s="9"/>
      <c r="F36" s="12" t="s">
        <v>94</v>
      </c>
      <c r="G36" s="20"/>
      <c r="H36" s="20"/>
      <c r="I36" s="20"/>
      <c r="J36" s="134" t="str">
        <f t="shared" si="1"/>
        <v/>
      </c>
    </row>
    <row r="37" spans="2:10" s="1" customFormat="1" ht="17.100000000000001" customHeight="1">
      <c r="B37" s="17"/>
      <c r="C37" s="12"/>
      <c r="D37" s="12"/>
      <c r="E37" s="9"/>
      <c r="F37" s="12" t="s">
        <v>95</v>
      </c>
      <c r="G37" s="39"/>
      <c r="H37" s="39"/>
      <c r="I37" s="39"/>
      <c r="J37" s="133" t="str">
        <f t="shared" si="1"/>
        <v/>
      </c>
    </row>
    <row r="38" spans="2:10" ht="17.100000000000001" customHeight="1" thickBot="1">
      <c r="B38" s="21"/>
      <c r="C38" s="22"/>
      <c r="D38" s="22"/>
      <c r="E38" s="23"/>
      <c r="F38" s="22"/>
      <c r="G38" s="22"/>
      <c r="H38" s="22"/>
      <c r="I38" s="22"/>
      <c r="J38" s="135" t="str">
        <f t="shared" si="1"/>
        <v/>
      </c>
    </row>
    <row r="39" spans="2:10" ht="17.100000000000001" customHeight="1">
      <c r="J39" s="121" t="str">
        <f t="shared" si="1"/>
        <v/>
      </c>
    </row>
    <row r="40" spans="2:10" ht="17.100000000000001" customHeight="1">
      <c r="B40" s="69"/>
      <c r="J40" s="121" t="str">
        <f t="shared" si="1"/>
        <v/>
      </c>
    </row>
    <row r="41" spans="2:10" ht="17.100000000000001" customHeight="1">
      <c r="J41" s="121" t="str">
        <f t="shared" si="1"/>
        <v/>
      </c>
    </row>
    <row r="42" spans="2:10" ht="17.100000000000001" customHeight="1">
      <c r="J42" s="121" t="str">
        <f t="shared" si="1"/>
        <v/>
      </c>
    </row>
    <row r="43" spans="2:10" ht="17.100000000000001" customHeight="1">
      <c r="J43" s="121" t="str">
        <f t="shared" si="1"/>
        <v/>
      </c>
    </row>
    <row r="44" spans="2:10" ht="17.100000000000001" customHeight="1">
      <c r="J44" s="121" t="str">
        <f t="shared" si="1"/>
        <v/>
      </c>
    </row>
    <row r="45" spans="2:10" ht="17.100000000000001" customHeight="1">
      <c r="J45" s="121" t="str">
        <f t="shared" si="1"/>
        <v/>
      </c>
    </row>
    <row r="46" spans="2:10" ht="17.100000000000001" customHeight="1">
      <c r="J46" s="121" t="str">
        <f t="shared" si="1"/>
        <v/>
      </c>
    </row>
    <row r="47" spans="2:10" ht="17.100000000000001" customHeight="1">
      <c r="J47" s="121" t="str">
        <f t="shared" si="1"/>
        <v/>
      </c>
    </row>
    <row r="48" spans="2:10" ht="17.100000000000001" customHeight="1">
      <c r="J48" s="121" t="str">
        <f t="shared" si="1"/>
        <v/>
      </c>
    </row>
    <row r="49" spans="10:10" ht="17.100000000000001" customHeight="1">
      <c r="J49" s="121" t="str">
        <f t="shared" si="1"/>
        <v/>
      </c>
    </row>
    <row r="50" spans="10:10" ht="17.100000000000001" customHeight="1">
      <c r="J50" s="121" t="str">
        <f t="shared" si="1"/>
        <v/>
      </c>
    </row>
    <row r="51" spans="10:10" ht="17.100000000000001" customHeight="1">
      <c r="J51" s="121" t="str">
        <f t="shared" si="1"/>
        <v/>
      </c>
    </row>
    <row r="52" spans="10:10" ht="17.100000000000001" customHeight="1">
      <c r="J52" s="121" t="str">
        <f t="shared" si="1"/>
        <v/>
      </c>
    </row>
    <row r="53" spans="10:10" ht="17.100000000000001" customHeight="1">
      <c r="J53" s="121" t="str">
        <f t="shared" si="1"/>
        <v/>
      </c>
    </row>
    <row r="54" spans="10:10" ht="17.100000000000001" customHeight="1">
      <c r="J54" s="121" t="str">
        <f t="shared" si="1"/>
        <v/>
      </c>
    </row>
    <row r="55" spans="10:10" ht="17.100000000000001" customHeight="1">
      <c r="J55" s="121" t="str">
        <f t="shared" si="1"/>
        <v/>
      </c>
    </row>
    <row r="56" spans="10:10" ht="17.100000000000001" customHeight="1">
      <c r="J56" s="121" t="str">
        <f t="shared" si="1"/>
        <v/>
      </c>
    </row>
    <row r="57" spans="10:10" ht="17.100000000000001" customHeight="1">
      <c r="J57" s="121" t="str">
        <f t="shared" si="1"/>
        <v/>
      </c>
    </row>
    <row r="58" spans="10:10" ht="17.100000000000001" customHeight="1">
      <c r="J58" s="121" t="str">
        <f t="shared" si="1"/>
        <v/>
      </c>
    </row>
    <row r="59" spans="10:10" ht="17.100000000000001" customHeight="1"/>
  </sheetData>
  <mergeCells count="2">
    <mergeCell ref="B2:I2"/>
    <mergeCell ref="F3:G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0" firstPageNumber="10" orientation="portrait" horizontalDpi="180" verticalDpi="180" r:id="rId1"/>
  <headerFooter alignWithMargins="0">
    <oddFooter>&amp;R11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45</vt:i4>
      </vt:variant>
      <vt:variant>
        <vt:lpstr>Imenovani rasponi</vt:lpstr>
      </vt:variant>
      <vt:variant>
        <vt:i4>42</vt:i4>
      </vt:variant>
    </vt:vector>
  </HeadingPairs>
  <TitlesOfParts>
    <vt:vector size="87" baseType="lpstr">
      <vt:lpstr>Naslovnica</vt:lpstr>
      <vt:lpstr>Sadrzaj</vt:lpstr>
      <vt:lpstr>Uvod</vt:lpstr>
      <vt:lpstr>Prihodi</vt:lpstr>
      <vt:lpstr>Rashodi</vt:lpstr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Sumarno</vt:lpstr>
      <vt:lpstr>Funkcijska</vt:lpstr>
      <vt:lpstr>Kap.pror.</vt:lpstr>
      <vt:lpstr>Kraj</vt:lpstr>
      <vt:lpstr>Funkcijska!Ispis_naslova</vt:lpstr>
      <vt:lpstr>Prihodi!Ispis_naslova</vt:lpstr>
      <vt:lpstr>Rashodi!Ispis_naslova</vt:lpstr>
      <vt:lpstr>'1'!Podrucje_ispisa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'21'!Podrucje_ispisa</vt:lpstr>
      <vt:lpstr>'22'!Podrucje_ispisa</vt:lpstr>
      <vt:lpstr>'23'!Podrucje_ispisa</vt:lpstr>
      <vt:lpstr>'24'!Podrucje_ispisa</vt:lpstr>
      <vt:lpstr>'25'!Podrucje_ispisa</vt:lpstr>
      <vt:lpstr>'26'!Podrucje_ispisa</vt:lpstr>
      <vt:lpstr>'27'!Podrucje_ispisa</vt:lpstr>
      <vt:lpstr>'28'!Podrucje_ispisa</vt:lpstr>
      <vt:lpstr>'29'!Podrucje_ispisa</vt:lpstr>
      <vt:lpstr>'30'!Podrucje_ispisa</vt:lpstr>
      <vt:lpstr>'31'!Podrucje_ispisa</vt:lpstr>
      <vt:lpstr>'32'!Podrucje_ispisa</vt:lpstr>
      <vt:lpstr>'33'!Podrucje_ispisa</vt:lpstr>
      <vt:lpstr>'34'!Podrucje_ispisa</vt:lpstr>
      <vt:lpstr>'35'!Podrucje_ispisa</vt:lpstr>
      <vt:lpstr>'36'!Podrucje_ispisa</vt:lpstr>
      <vt:lpstr>'37'!Podrucje_ispisa</vt:lpstr>
      <vt:lpstr>'4'!Podrucje_ispisa</vt:lpstr>
      <vt:lpstr>'5'!Podrucje_ispisa</vt:lpstr>
      <vt:lpstr>'6'!Podrucje_ispisa</vt:lpstr>
      <vt:lpstr>'7'!Podrucje_ispisa</vt:lpstr>
      <vt:lpstr>'8'!Podrucje_ispisa</vt:lpstr>
      <vt:lpstr>'9'!Podrucje_ispisa</vt:lpstr>
      <vt:lpstr>Funkcijska!Podrucje_ispisa</vt:lpstr>
      <vt:lpstr>Prihodi!Podrucje_ispisa</vt:lpstr>
      <vt:lpstr>Rashodi!Podrucje_ispisa</vt:lpstr>
      <vt:lpstr>Sadrzaj!Podrucje_ispisa</vt:lpstr>
      <vt:lpstr>Uvod!Podrucje_ispisa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2019-03-11T12:41:05Z</cp:lastPrinted>
  <dcterms:created xsi:type="dcterms:W3CDTF">2004-07-23T11:14:23Z</dcterms:created>
  <dcterms:modified xsi:type="dcterms:W3CDTF">2019-03-11T12:45:39Z</dcterms:modified>
</cp:coreProperties>
</file>