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21660" windowHeight="4785" tabRatio="964" firstSheet="1" activeTab="1"/>
  </bookViews>
  <sheets>
    <sheet name="CODE" sheetId="65119" state="veryHidden" r:id="rId1"/>
    <sheet name="1" sheetId="16" r:id="rId2"/>
    <sheet name="3" sheetId="65065" r:id="rId3"/>
    <sheet name="4" sheetId="65066" r:id="rId4"/>
    <sheet name="5" sheetId="65067" r:id="rId5"/>
    <sheet name="6" sheetId="65099" r:id="rId6"/>
    <sheet name="7" sheetId="65123" r:id="rId7"/>
    <sheet name="8" sheetId="65068" r:id="rId8"/>
    <sheet name="9" sheetId="65069" r:id="rId9"/>
    <sheet name="10" sheetId="65070" r:id="rId10"/>
    <sheet name="11" sheetId="65071" r:id="rId11"/>
    <sheet name="12" sheetId="65074" r:id="rId12"/>
    <sheet name="13" sheetId="65100" r:id="rId13"/>
    <sheet name="14" sheetId="65115" r:id="rId14"/>
    <sheet name="15" sheetId="65075" r:id="rId15"/>
    <sheet name="16" sheetId="65076" r:id="rId16"/>
    <sheet name="17" sheetId="65077" r:id="rId17"/>
    <sheet name="18" sheetId="65078" r:id="rId18"/>
    <sheet name="19" sheetId="65079" r:id="rId19"/>
    <sheet name="20" sheetId="65080" r:id="rId20"/>
    <sheet name="21" sheetId="65082" r:id="rId21"/>
    <sheet name="22" sheetId="65081" r:id="rId22"/>
    <sheet name="23" sheetId="65122" r:id="rId23"/>
    <sheet name="24" sheetId="65083" r:id="rId24"/>
    <sheet name="25" sheetId="65084" r:id="rId25"/>
    <sheet name="26" sheetId="65085" r:id="rId26"/>
    <sheet name="27" sheetId="65086" r:id="rId27"/>
    <sheet name="28" sheetId="65087" r:id="rId28"/>
    <sheet name="29" sheetId="65088" r:id="rId29"/>
    <sheet name="30" sheetId="65089" r:id="rId30"/>
    <sheet name="31" sheetId="65093" r:id="rId31"/>
    <sheet name="32" sheetId="65094" r:id="rId32"/>
    <sheet name="33" sheetId="65095" r:id="rId33"/>
    <sheet name="34" sheetId="65096" r:id="rId34"/>
    <sheet name="35" sheetId="65097" r:id="rId35"/>
    <sheet name="36" sheetId="65098" r:id="rId36"/>
    <sheet name="37" sheetId="65105" r:id="rId37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9">'10'!$A$1:$N$57</definedName>
    <definedName name="_xlnm.Print_Area" localSheetId="10">'11'!$A$1:$N$57</definedName>
    <definedName name="_xlnm.Print_Area" localSheetId="11">'12'!$A$1:$N$57</definedName>
    <definedName name="_xlnm.Print_Area" localSheetId="12">'13'!$A$1:$N$57</definedName>
    <definedName name="_xlnm.Print_Area" localSheetId="13">'14'!$A$1:$N$57</definedName>
    <definedName name="_xlnm.Print_Area" localSheetId="14">'15'!$A$1:$N$42</definedName>
    <definedName name="_xlnm.Print_Area" localSheetId="15">'16'!$A$1:$N$54</definedName>
    <definedName name="_xlnm.Print_Area" localSheetId="16">'17'!$A$1:$N$44</definedName>
    <definedName name="_xlnm.Print_Area" localSheetId="17">'18'!$A$1:$N$57</definedName>
    <definedName name="_xlnm.Print_Area" localSheetId="18">'19'!$A$1:$N$57</definedName>
    <definedName name="_xlnm.Print_Area" localSheetId="19">'20'!$A$1:$N$57</definedName>
    <definedName name="_xlnm.Print_Area" localSheetId="20">'21'!$A$1:$N$36</definedName>
    <definedName name="_xlnm.Print_Area" localSheetId="21">'22'!$A$1:$N$57</definedName>
    <definedName name="_xlnm.Print_Area" localSheetId="22">'23'!$A$1:$N$57</definedName>
    <definedName name="_xlnm.Print_Area" localSheetId="23">'24'!$A$1:$N$57</definedName>
    <definedName name="_xlnm.Print_Area" localSheetId="24">'25'!$A$1:$N$57</definedName>
    <definedName name="_xlnm.Print_Area" localSheetId="25">'26'!$A$1:$N$57</definedName>
    <definedName name="_xlnm.Print_Area" localSheetId="26">'27'!$A$1:$N$57</definedName>
    <definedName name="_xlnm.Print_Area" localSheetId="27">'28'!$A$1:$N$57</definedName>
    <definedName name="_xlnm.Print_Area" localSheetId="28">'29'!$A$1:$N$57</definedName>
    <definedName name="_xlnm.Print_Area" localSheetId="29">'30'!$A$1:$N$57</definedName>
    <definedName name="_xlnm.Print_Area" localSheetId="30">'31'!$A$1:$N$57</definedName>
    <definedName name="_xlnm.Print_Area" localSheetId="31">'32'!$A$1:$N$57</definedName>
    <definedName name="_xlnm.Print_Area" localSheetId="32">'33'!$A$1:$N$57</definedName>
    <definedName name="_xlnm.Print_Area" localSheetId="33">'34'!$A$1:$N$57</definedName>
    <definedName name="_xlnm.Print_Area" localSheetId="34">'35'!$A$1:$N$57</definedName>
    <definedName name="_xlnm.Print_Area" localSheetId="35">'36'!$A$1:$N$57</definedName>
    <definedName name="_xlnm.Print_Area" localSheetId="36">'37'!$A$1:$N$57</definedName>
    <definedName name="_xlnm.Print_Area" localSheetId="3">'4'!$A$1:$N$59</definedName>
    <definedName name="_xlnm.Print_Area" localSheetId="4">'5'!$A$1:$N$59</definedName>
    <definedName name="_xlnm.Print_Area" localSheetId="5">'6'!$A$1:$N$59</definedName>
    <definedName name="_xlnm.Print_Area" localSheetId="6">'7'!$A$1:$N$57</definedName>
    <definedName name="_xlnm.Print_Area" localSheetId="7">'8'!$A$1:$N$57</definedName>
    <definedName name="_xlnm.Print_Area" localSheetId="8">'9'!$A$1:$N$57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calcId="125725"/>
</workbook>
</file>

<file path=xl/calcChain.xml><?xml version="1.0" encoding="utf-8"?>
<calcChain xmlns="http://schemas.openxmlformats.org/spreadsheetml/2006/main">
  <c r="K8" i="65068"/>
  <c r="L8"/>
  <c r="N32" i="65093"/>
  <c r="N32" i="65122"/>
  <c r="N32" i="65080"/>
  <c r="N32" i="65078"/>
  <c r="N32" i="65071"/>
  <c r="N32" i="65066"/>
  <c r="K28" i="65083" l="1"/>
  <c r="K16"/>
  <c r="K13"/>
  <c r="K8"/>
  <c r="L8" i="65099"/>
  <c r="N66" i="65067" l="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20"/>
  <c r="N19"/>
  <c r="N18"/>
  <c r="N15"/>
  <c r="N12"/>
  <c r="N11"/>
  <c r="N66" i="6509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2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6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15"/>
  <c r="N12"/>
  <c r="N11"/>
  <c r="N66" i="6507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30"/>
  <c r="N29"/>
  <c r="N28"/>
  <c r="N27"/>
  <c r="N26"/>
  <c r="N24"/>
  <c r="N22"/>
  <c r="N21"/>
  <c r="N18"/>
  <c r="N15"/>
  <c r="N12"/>
  <c r="N11"/>
  <c r="N66" i="6507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0"/>
  <c r="N28"/>
  <c r="N27"/>
  <c r="N26"/>
  <c r="N22"/>
  <c r="N15"/>
  <c r="N12"/>
  <c r="N11"/>
  <c r="N66" i="6507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3"/>
  <c r="N22"/>
  <c r="N21"/>
  <c r="N18"/>
  <c r="N15"/>
  <c r="N12"/>
  <c r="N11"/>
  <c r="N66" i="65100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1"/>
  <c r="N29"/>
  <c r="N27"/>
  <c r="N26"/>
  <c r="N24"/>
  <c r="N22"/>
  <c r="N21"/>
  <c r="N18"/>
  <c r="N15"/>
  <c r="N12"/>
  <c r="N11"/>
  <c r="N66" i="6511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7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28"/>
  <c r="N26"/>
  <c r="N24"/>
  <c r="N22"/>
  <c r="N21"/>
  <c r="N18"/>
  <c r="N15"/>
  <c r="N12"/>
  <c r="N11"/>
  <c r="N66" i="65076"/>
  <c r="N65"/>
  <c r="N64"/>
  <c r="N63"/>
  <c r="N62"/>
  <c r="N61"/>
  <c r="N60"/>
  <c r="N59"/>
  <c r="N58"/>
  <c r="N57"/>
  <c r="N56"/>
  <c r="N55"/>
  <c r="N54"/>
  <c r="N53"/>
  <c r="N48"/>
  <c r="N44"/>
  <c r="N42"/>
  <c r="N40"/>
  <c r="N36"/>
  <c r="N31"/>
  <c r="N30"/>
  <c r="N25"/>
  <c r="N24"/>
  <c r="N21"/>
  <c r="N18"/>
  <c r="N15"/>
  <c r="N14"/>
  <c r="N10"/>
  <c r="N66" i="6507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30"/>
  <c r="N27"/>
  <c r="N26"/>
  <c r="N24"/>
  <c r="N22"/>
  <c r="N21"/>
  <c r="N18"/>
  <c r="N15"/>
  <c r="N12"/>
  <c r="N11"/>
  <c r="N66" i="6507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4"/>
  <c r="N28"/>
  <c r="N27"/>
  <c r="N25"/>
  <c r="N22"/>
  <c r="N21"/>
  <c r="N20"/>
  <c r="N18"/>
  <c r="N15"/>
  <c r="N12"/>
  <c r="N11"/>
  <c r="N66" i="6507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37"/>
  <c r="N35"/>
  <c r="N33"/>
  <c r="N27"/>
  <c r="N26"/>
  <c r="N18"/>
  <c r="N15"/>
  <c r="N12"/>
  <c r="N11"/>
  <c r="N66" i="65080"/>
  <c r="N65"/>
  <c r="N64"/>
  <c r="N63"/>
  <c r="N62"/>
  <c r="N61"/>
  <c r="N60"/>
  <c r="N59"/>
  <c r="N58"/>
  <c r="N57"/>
  <c r="N56"/>
  <c r="N55"/>
  <c r="N54"/>
  <c r="N53"/>
  <c r="N50"/>
  <c r="N47"/>
  <c r="N45"/>
  <c r="N43"/>
  <c r="N40"/>
  <c r="N29"/>
  <c r="N28"/>
  <c r="N25"/>
  <c r="N24"/>
  <c r="N22"/>
  <c r="N21"/>
  <c r="N18"/>
  <c r="N15"/>
  <c r="N12"/>
  <c r="N11"/>
  <c r="N66" i="6508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1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122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0"/>
  <c r="N28"/>
  <c r="N27"/>
  <c r="N26"/>
  <c r="N24"/>
  <c r="N22"/>
  <c r="N15"/>
  <c r="N12"/>
  <c r="N11"/>
  <c r="N66" i="6508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15"/>
  <c r="N12"/>
  <c r="N11"/>
  <c r="N66" i="6508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4"/>
  <c r="N22"/>
  <c r="N21"/>
  <c r="N15"/>
  <c r="N12"/>
  <c r="N11"/>
  <c r="N66" i="6508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7"/>
  <c r="N26"/>
  <c r="N22"/>
  <c r="N15"/>
  <c r="N12"/>
  <c r="N11"/>
  <c r="N66" i="6508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1"/>
  <c r="N29"/>
  <c r="N27"/>
  <c r="N26"/>
  <c r="N24"/>
  <c r="N22"/>
  <c r="N15"/>
  <c r="N12"/>
  <c r="N11"/>
  <c r="N66" i="65089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15"/>
  <c r="N12"/>
  <c r="N11"/>
  <c r="N66" i="65093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4"/>
  <c r="N30"/>
  <c r="N27"/>
  <c r="N26"/>
  <c r="N24"/>
  <c r="N22"/>
  <c r="N21"/>
  <c r="N18"/>
  <c r="N15"/>
  <c r="N12"/>
  <c r="N11"/>
  <c r="N66" i="65094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30"/>
  <c r="N29"/>
  <c r="N28"/>
  <c r="N27"/>
  <c r="N26"/>
  <c r="N24"/>
  <c r="N22"/>
  <c r="N21"/>
  <c r="N15"/>
  <c r="N12"/>
  <c r="N11"/>
  <c r="N66" i="6509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5"/>
  <c r="N33"/>
  <c r="N31"/>
  <c r="N30"/>
  <c r="N27"/>
  <c r="N26"/>
  <c r="N22"/>
  <c r="N15"/>
  <c r="N12"/>
  <c r="N11"/>
  <c r="N66" i="6509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7"/>
  <c r="N26"/>
  <c r="N22"/>
  <c r="N15"/>
  <c r="N12"/>
  <c r="N11"/>
  <c r="N66" i="65097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4"/>
  <c r="N22"/>
  <c r="N21"/>
  <c r="N18"/>
  <c r="N15"/>
  <c r="N12"/>
  <c r="N11"/>
  <c r="N66" i="65098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105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1"/>
  <c r="N29"/>
  <c r="N27"/>
  <c r="N26"/>
  <c r="N22"/>
  <c r="N15"/>
  <c r="N12"/>
  <c r="N11"/>
  <c r="N66" i="650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4"/>
  <c r="N30"/>
  <c r="N27"/>
  <c r="N26"/>
  <c r="N24"/>
  <c r="N22"/>
  <c r="N21"/>
  <c r="N20"/>
  <c r="N18"/>
  <c r="N15"/>
  <c r="N12"/>
  <c r="N11"/>
  <c r="N54" i="65065"/>
  <c r="N51"/>
  <c r="N49"/>
  <c r="N46"/>
  <c r="N35"/>
  <c r="N33"/>
  <c r="N27"/>
  <c r="N23"/>
  <c r="N20"/>
  <c r="N17"/>
  <c r="N12"/>
  <c r="M34" i="65075"/>
  <c r="N34" s="1"/>
  <c r="M33"/>
  <c r="L32"/>
  <c r="K32"/>
  <c r="M30"/>
  <c r="M29" s="1"/>
  <c r="N29" s="1"/>
  <c r="L29"/>
  <c r="K29"/>
  <c r="M27"/>
  <c r="N27" s="1"/>
  <c r="M26"/>
  <c r="M25"/>
  <c r="N25" s="1"/>
  <c r="M24"/>
  <c r="M23"/>
  <c r="N23" s="1"/>
  <c r="M22"/>
  <c r="M21"/>
  <c r="M20"/>
  <c r="N20" s="1"/>
  <c r="M19"/>
  <c r="N19" s="1"/>
  <c r="M18"/>
  <c r="M17"/>
  <c r="L16"/>
  <c r="K16"/>
  <c r="M14"/>
  <c r="N14" s="1"/>
  <c r="L13"/>
  <c r="K13"/>
  <c r="M11"/>
  <c r="M10"/>
  <c r="N10" s="1"/>
  <c r="M9"/>
  <c r="L8"/>
  <c r="K8"/>
  <c r="M47" i="65076"/>
  <c r="N47" s="1"/>
  <c r="M46"/>
  <c r="N46" s="1"/>
  <c r="L45"/>
  <c r="K45"/>
  <c r="M43"/>
  <c r="N43" s="1"/>
  <c r="M42"/>
  <c r="L41"/>
  <c r="K41"/>
  <c r="M39"/>
  <c r="M38"/>
  <c r="N38" s="1"/>
  <c r="L37"/>
  <c r="K37"/>
  <c r="M35"/>
  <c r="M34"/>
  <c r="N34" s="1"/>
  <c r="M33"/>
  <c r="L32"/>
  <c r="K32"/>
  <c r="M30"/>
  <c r="M29"/>
  <c r="M28"/>
  <c r="N28" s="1"/>
  <c r="M27"/>
  <c r="N27" s="1"/>
  <c r="M26"/>
  <c r="N26" s="1"/>
  <c r="M25"/>
  <c r="M24"/>
  <c r="M23"/>
  <c r="N23" s="1"/>
  <c r="M22"/>
  <c r="N22" s="1"/>
  <c r="M21"/>
  <c r="M20"/>
  <c r="L19"/>
  <c r="M17"/>
  <c r="M16" s="1"/>
  <c r="L16"/>
  <c r="K16"/>
  <c r="M14"/>
  <c r="M13"/>
  <c r="M12"/>
  <c r="N12" s="1"/>
  <c r="L11"/>
  <c r="K11"/>
  <c r="M9"/>
  <c r="N9" s="1"/>
  <c r="L8"/>
  <c r="K8"/>
  <c r="M36" i="65077"/>
  <c r="N36" s="1"/>
  <c r="M35"/>
  <c r="L34"/>
  <c r="K34"/>
  <c r="M32"/>
  <c r="M31"/>
  <c r="M30"/>
  <c r="M29"/>
  <c r="N29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N14" s="1"/>
  <c r="L13"/>
  <c r="K13"/>
  <c r="M11"/>
  <c r="M10"/>
  <c r="M9"/>
  <c r="N9" s="1"/>
  <c r="L8"/>
  <c r="K8"/>
  <c r="M36" i="65078"/>
  <c r="N36" s="1"/>
  <c r="M35"/>
  <c r="N35" s="1"/>
  <c r="M34"/>
  <c r="L33"/>
  <c r="K33"/>
  <c r="M31"/>
  <c r="M30"/>
  <c r="N30" s="1"/>
  <c r="L29"/>
  <c r="K29"/>
  <c r="M27"/>
  <c r="M26"/>
  <c r="N26" s="1"/>
  <c r="M25"/>
  <c r="M24"/>
  <c r="N24" s="1"/>
  <c r="M23"/>
  <c r="N23" s="1"/>
  <c r="M22"/>
  <c r="M21"/>
  <c r="M20"/>
  <c r="M19"/>
  <c r="N19" s="1"/>
  <c r="M18"/>
  <c r="M17"/>
  <c r="N17" s="1"/>
  <c r="L16"/>
  <c r="K16"/>
  <c r="M14"/>
  <c r="M13" s="1"/>
  <c r="L13"/>
  <c r="M11"/>
  <c r="M10"/>
  <c r="N10" s="1"/>
  <c r="M9"/>
  <c r="N9" s="1"/>
  <c r="L8"/>
  <c r="M36" i="65079"/>
  <c r="N36" s="1"/>
  <c r="M35"/>
  <c r="L34"/>
  <c r="K34"/>
  <c r="M32"/>
  <c r="N32" s="1"/>
  <c r="M31"/>
  <c r="N31" s="1"/>
  <c r="M30"/>
  <c r="N30" s="1"/>
  <c r="M29"/>
  <c r="N29" s="1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M17"/>
  <c r="L16"/>
  <c r="K16"/>
  <c r="M14"/>
  <c r="M13" s="1"/>
  <c r="L13"/>
  <c r="K13"/>
  <c r="M11"/>
  <c r="M10"/>
  <c r="N10" s="1"/>
  <c r="M9"/>
  <c r="L8"/>
  <c r="K8"/>
  <c r="M49" i="65080"/>
  <c r="M48" s="1"/>
  <c r="L48"/>
  <c r="K48"/>
  <c r="M46"/>
  <c r="N46" s="1"/>
  <c r="M45"/>
  <c r="L44"/>
  <c r="K44"/>
  <c r="M42"/>
  <c r="N42" s="1"/>
  <c r="L41"/>
  <c r="K41"/>
  <c r="M39"/>
  <c r="N39" s="1"/>
  <c r="M38"/>
  <c r="N38" s="1"/>
  <c r="M37"/>
  <c r="N37" s="1"/>
  <c r="M36"/>
  <c r="M35"/>
  <c r="N35" s="1"/>
  <c r="M34"/>
  <c r="M33"/>
  <c r="N33" s="1"/>
  <c r="M32"/>
  <c r="M31"/>
  <c r="N31" s="1"/>
  <c r="L30"/>
  <c r="K30"/>
  <c r="M28"/>
  <c r="M27"/>
  <c r="N27" s="1"/>
  <c r="M26"/>
  <c r="N26" s="1"/>
  <c r="M25"/>
  <c r="M24"/>
  <c r="M23"/>
  <c r="N23" s="1"/>
  <c r="M22"/>
  <c r="M21"/>
  <c r="M20"/>
  <c r="N20" s="1"/>
  <c r="M19"/>
  <c r="N19" s="1"/>
  <c r="M18"/>
  <c r="M17"/>
  <c r="L16"/>
  <c r="K16"/>
  <c r="M14"/>
  <c r="M13" s="1"/>
  <c r="L13"/>
  <c r="K13"/>
  <c r="M11"/>
  <c r="M10"/>
  <c r="N10" s="1"/>
  <c r="M9"/>
  <c r="N9" s="1"/>
  <c r="L8"/>
  <c r="K8"/>
  <c r="M30" i="65082"/>
  <c r="N30" s="1"/>
  <c r="M29"/>
  <c r="N29" s="1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L8"/>
  <c r="K8"/>
  <c r="M30" i="65081"/>
  <c r="N30" s="1"/>
  <c r="M29"/>
  <c r="N29" s="1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M9"/>
  <c r="N9" s="1"/>
  <c r="L8"/>
  <c r="K8"/>
  <c r="M30" i="65122"/>
  <c r="K29"/>
  <c r="M27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N10" s="1"/>
  <c r="L8"/>
  <c r="M30" i="65083"/>
  <c r="N30" s="1"/>
  <c r="M29"/>
  <c r="L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L16"/>
  <c r="L13"/>
  <c r="M11"/>
  <c r="M10"/>
  <c r="L8"/>
  <c r="M30" i="65084"/>
  <c r="N30" s="1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5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86"/>
  <c r="M29"/>
  <c r="L28"/>
  <c r="K28"/>
  <c r="M26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L8"/>
  <c r="M30" i="65087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088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089"/>
  <c r="M29"/>
  <c r="L28"/>
  <c r="K28"/>
  <c r="M26"/>
  <c r="M25"/>
  <c r="N25" s="1"/>
  <c r="M24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3" i="65093"/>
  <c r="N33" s="1"/>
  <c r="M32"/>
  <c r="L31"/>
  <c r="K31"/>
  <c r="M29"/>
  <c r="M28" s="1"/>
  <c r="N28" s="1"/>
  <c r="L28"/>
  <c r="K28"/>
  <c r="M26"/>
  <c r="M25"/>
  <c r="N25" s="1"/>
  <c r="M24"/>
  <c r="M23"/>
  <c r="N23" s="1"/>
  <c r="M22"/>
  <c r="M21"/>
  <c r="M20"/>
  <c r="N20" s="1"/>
  <c r="M19"/>
  <c r="N19" s="1"/>
  <c r="M18"/>
  <c r="M17"/>
  <c r="L16"/>
  <c r="K16"/>
  <c r="L13"/>
  <c r="M11"/>
  <c r="M10"/>
  <c r="L8"/>
  <c r="M30" i="65094"/>
  <c r="M29"/>
  <c r="L28"/>
  <c r="K28"/>
  <c r="M26"/>
  <c r="M25"/>
  <c r="N25" s="1"/>
  <c r="M24"/>
  <c r="M23"/>
  <c r="N23" s="1"/>
  <c r="M22"/>
  <c r="M21"/>
  <c r="M20"/>
  <c r="N20" s="1"/>
  <c r="M19"/>
  <c r="N19" s="1"/>
  <c r="M18"/>
  <c r="N18" s="1"/>
  <c r="M17"/>
  <c r="N17" s="1"/>
  <c r="L16"/>
  <c r="K16"/>
  <c r="L13"/>
  <c r="M11"/>
  <c r="M10"/>
  <c r="N10" s="1"/>
  <c r="L8"/>
  <c r="M34" i="65095"/>
  <c r="M33"/>
  <c r="L32"/>
  <c r="K32"/>
  <c r="M30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096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L13"/>
  <c r="M11"/>
  <c r="M10"/>
  <c r="L8"/>
  <c r="M30" i="65097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098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L8"/>
  <c r="M30" i="65105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L13"/>
  <c r="M11"/>
  <c r="M10"/>
  <c r="N10" s="1"/>
  <c r="L8"/>
  <c r="M30" i="65115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L13"/>
  <c r="M11"/>
  <c r="M10"/>
  <c r="L8"/>
  <c r="M30" i="65100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N17" s="1"/>
  <c r="L16"/>
  <c r="K16"/>
  <c r="M14"/>
  <c r="M13" s="1"/>
  <c r="N13" s="1"/>
  <c r="L13"/>
  <c r="K13"/>
  <c r="M11"/>
  <c r="M10"/>
  <c r="N10" s="1"/>
  <c r="M9"/>
  <c r="L8"/>
  <c r="K8"/>
  <c r="M30" i="65074"/>
  <c r="N30" s="1"/>
  <c r="M29"/>
  <c r="L28"/>
  <c r="K28"/>
  <c r="M26"/>
  <c r="M25"/>
  <c r="N25" s="1"/>
  <c r="M24"/>
  <c r="M23"/>
  <c r="M22"/>
  <c r="M21"/>
  <c r="M20"/>
  <c r="N20" s="1"/>
  <c r="M19"/>
  <c r="N19" s="1"/>
  <c r="M18"/>
  <c r="M17"/>
  <c r="L16"/>
  <c r="K16"/>
  <c r="M14"/>
  <c r="N14" s="1"/>
  <c r="L13"/>
  <c r="K13"/>
  <c r="M11"/>
  <c r="M10"/>
  <c r="N10" s="1"/>
  <c r="M9"/>
  <c r="N9" s="1"/>
  <c r="L8"/>
  <c r="L33" s="1"/>
  <c r="K8"/>
  <c r="M31" i="65071"/>
  <c r="N31" s="1"/>
  <c r="M30"/>
  <c r="L29"/>
  <c r="K29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N17" s="1"/>
  <c r="L16"/>
  <c r="K16"/>
  <c r="M14"/>
  <c r="M13" s="1"/>
  <c r="L13"/>
  <c r="M11"/>
  <c r="M10"/>
  <c r="N10" s="1"/>
  <c r="M9"/>
  <c r="L8"/>
  <c r="M30" i="65070"/>
  <c r="M29"/>
  <c r="L28"/>
  <c r="K28"/>
  <c r="M26"/>
  <c r="M25"/>
  <c r="M24"/>
  <c r="M23"/>
  <c r="N23" s="1"/>
  <c r="M22"/>
  <c r="M21"/>
  <c r="M20"/>
  <c r="M19"/>
  <c r="N19" s="1"/>
  <c r="M18"/>
  <c r="M17"/>
  <c r="L16"/>
  <c r="K16"/>
  <c r="M14"/>
  <c r="M13" s="1"/>
  <c r="L13"/>
  <c r="K13"/>
  <c r="M11"/>
  <c r="M10"/>
  <c r="N10" s="1"/>
  <c r="M9"/>
  <c r="L8"/>
  <c r="K8"/>
  <c r="M30" i="65069"/>
  <c r="N30" s="1"/>
  <c r="M29"/>
  <c r="L28"/>
  <c r="K28"/>
  <c r="M26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L16"/>
  <c r="K16"/>
  <c r="M14"/>
  <c r="N14" s="1"/>
  <c r="L13"/>
  <c r="K13"/>
  <c r="M11"/>
  <c r="M10"/>
  <c r="N10" s="1"/>
  <c r="M9"/>
  <c r="L8"/>
  <c r="K8"/>
  <c r="M30" i="65068"/>
  <c r="N30" s="1"/>
  <c r="M29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N13" s="1"/>
  <c r="L13"/>
  <c r="K13"/>
  <c r="M11"/>
  <c r="M10"/>
  <c r="M9"/>
  <c r="L33"/>
  <c r="L34" s="1"/>
  <c r="L35" s="1"/>
  <c r="M30" i="65123"/>
  <c r="N30" s="1"/>
  <c r="M29"/>
  <c r="L28"/>
  <c r="K28"/>
  <c r="M26"/>
  <c r="M25"/>
  <c r="N25" s="1"/>
  <c r="M24"/>
  <c r="M23"/>
  <c r="N23" s="1"/>
  <c r="M22"/>
  <c r="M21"/>
  <c r="M20"/>
  <c r="N20" s="1"/>
  <c r="M19"/>
  <c r="N19" s="1"/>
  <c r="M18"/>
  <c r="M17"/>
  <c r="L16"/>
  <c r="K16"/>
  <c r="M14"/>
  <c r="M13" s="1"/>
  <c r="N13" s="1"/>
  <c r="L13"/>
  <c r="K13"/>
  <c r="M11"/>
  <c r="M10"/>
  <c r="M9"/>
  <c r="L8"/>
  <c r="L33" s="1"/>
  <c r="K8"/>
  <c r="M30" i="65099"/>
  <c r="N30" s="1"/>
  <c r="M29"/>
  <c r="L28"/>
  <c r="K28"/>
  <c r="M26"/>
  <c r="M25"/>
  <c r="N25" s="1"/>
  <c r="M24"/>
  <c r="M23"/>
  <c r="M22"/>
  <c r="M21"/>
  <c r="M20"/>
  <c r="N20" s="1"/>
  <c r="M19"/>
  <c r="N19" s="1"/>
  <c r="M18"/>
  <c r="M17"/>
  <c r="L16"/>
  <c r="K16"/>
  <c r="M14"/>
  <c r="M13" s="1"/>
  <c r="L13"/>
  <c r="K13"/>
  <c r="M11"/>
  <c r="M10"/>
  <c r="N10" s="1"/>
  <c r="M9"/>
  <c r="L33"/>
  <c r="K8"/>
  <c r="M30" i="65067"/>
  <c r="N30" s="1"/>
  <c r="M29"/>
  <c r="L28"/>
  <c r="K28"/>
  <c r="M26"/>
  <c r="M25"/>
  <c r="N25" s="1"/>
  <c r="M24"/>
  <c r="M23"/>
  <c r="M22"/>
  <c r="M21"/>
  <c r="M20"/>
  <c r="M19"/>
  <c r="M18"/>
  <c r="M17"/>
  <c r="N17" s="1"/>
  <c r="L16"/>
  <c r="K16"/>
  <c r="M14"/>
  <c r="M13" s="1"/>
  <c r="L13"/>
  <c r="M11"/>
  <c r="M10"/>
  <c r="M9"/>
  <c r="L8"/>
  <c r="M33" i="65066"/>
  <c r="N33" s="1"/>
  <c r="M32"/>
  <c r="L31"/>
  <c r="K31"/>
  <c r="M29"/>
  <c r="L28"/>
  <c r="K28"/>
  <c r="M26"/>
  <c r="M25"/>
  <c r="N25" s="1"/>
  <c r="M24"/>
  <c r="M23"/>
  <c r="N23" s="1"/>
  <c r="M22"/>
  <c r="M21"/>
  <c r="M20"/>
  <c r="M19"/>
  <c r="N19" s="1"/>
  <c r="M18"/>
  <c r="M17"/>
  <c r="N17" s="1"/>
  <c r="L16"/>
  <c r="K16"/>
  <c r="M14"/>
  <c r="M13" s="1"/>
  <c r="L13"/>
  <c r="K13"/>
  <c r="M11"/>
  <c r="M10"/>
  <c r="N10" s="1"/>
  <c r="M9"/>
  <c r="L8"/>
  <c r="K8"/>
  <c r="M53" i="65065"/>
  <c r="M52"/>
  <c r="N52" s="1"/>
  <c r="M51"/>
  <c r="L50"/>
  <c r="K50"/>
  <c r="M48"/>
  <c r="M47" s="1"/>
  <c r="L47"/>
  <c r="K47"/>
  <c r="M45"/>
  <c r="M44"/>
  <c r="M43"/>
  <c r="M42"/>
  <c r="M41"/>
  <c r="M40"/>
  <c r="M39"/>
  <c r="M38"/>
  <c r="M37"/>
  <c r="M36"/>
  <c r="M35"/>
  <c r="L34"/>
  <c r="K34"/>
  <c r="M32"/>
  <c r="N32" s="1"/>
  <c r="M31"/>
  <c r="M30"/>
  <c r="N30" s="1"/>
  <c r="M29"/>
  <c r="N29" s="1"/>
  <c r="M28"/>
  <c r="N28" s="1"/>
  <c r="M27"/>
  <c r="M26"/>
  <c r="N26" s="1"/>
  <c r="M25"/>
  <c r="N25" s="1"/>
  <c r="M24"/>
  <c r="N24" s="1"/>
  <c r="M23"/>
  <c r="M22"/>
  <c r="L21"/>
  <c r="K21"/>
  <c r="M19"/>
  <c r="N19" s="1"/>
  <c r="L18"/>
  <c r="K18"/>
  <c r="M16"/>
  <c r="N16" s="1"/>
  <c r="M15"/>
  <c r="N15" s="1"/>
  <c r="M14"/>
  <c r="L13"/>
  <c r="K13"/>
  <c r="M11"/>
  <c r="M10"/>
  <c r="M9"/>
  <c r="L8"/>
  <c r="K8"/>
  <c r="N31" i="16"/>
  <c r="N27"/>
  <c r="N26"/>
  <c r="N22"/>
  <c r="N15"/>
  <c r="N12"/>
  <c r="N11"/>
  <c r="M30"/>
  <c r="N30" s="1"/>
  <c r="M29"/>
  <c r="N29" s="1"/>
  <c r="L28"/>
  <c r="K28"/>
  <c r="M26"/>
  <c r="M25"/>
  <c r="N25" s="1"/>
  <c r="M24"/>
  <c r="N24" s="1"/>
  <c r="M23"/>
  <c r="N23" s="1"/>
  <c r="M22"/>
  <c r="M21"/>
  <c r="N21" s="1"/>
  <c r="M20"/>
  <c r="N20" s="1"/>
  <c r="M19"/>
  <c r="N19" s="1"/>
  <c r="M18"/>
  <c r="N18" s="1"/>
  <c r="M17"/>
  <c r="L16"/>
  <c r="K16"/>
  <c r="M14"/>
  <c r="M13" s="1"/>
  <c r="L13"/>
  <c r="M11"/>
  <c r="M10"/>
  <c r="M9"/>
  <c r="N9" s="1"/>
  <c r="L8"/>
  <c r="L33" s="1"/>
  <c r="L34" s="1"/>
  <c r="L35" s="1"/>
  <c r="K39" i="65079" l="1"/>
  <c r="K40" s="1"/>
  <c r="K41" s="1"/>
  <c r="M34" i="65077"/>
  <c r="N34" s="1"/>
  <c r="K39"/>
  <c r="K40" s="1"/>
  <c r="K41" s="1"/>
  <c r="N32"/>
  <c r="K33" i="65070"/>
  <c r="M28" i="65105"/>
  <c r="N28" s="1"/>
  <c r="M16"/>
  <c r="N16" s="1"/>
  <c r="M28" i="65098"/>
  <c r="N28" s="1"/>
  <c r="M16"/>
  <c r="N16" s="1"/>
  <c r="M16" i="65097"/>
  <c r="N16" s="1"/>
  <c r="M28" i="65096"/>
  <c r="N28" s="1"/>
  <c r="M16"/>
  <c r="M32" i="65095"/>
  <c r="M28"/>
  <c r="M16"/>
  <c r="M28" i="65094"/>
  <c r="M16"/>
  <c r="N16" s="1"/>
  <c r="M31" i="65093"/>
  <c r="M16"/>
  <c r="M16" i="65089"/>
  <c r="N16" s="1"/>
  <c r="M28" i="65088"/>
  <c r="M16"/>
  <c r="N16" s="1"/>
  <c r="M28" i="65087"/>
  <c r="N28" s="1"/>
  <c r="M16"/>
  <c r="N16" s="1"/>
  <c r="M28" i="65086"/>
  <c r="M16"/>
  <c r="N16" s="1"/>
  <c r="M28" i="65085"/>
  <c r="M16"/>
  <c r="N16" s="1"/>
  <c r="M28" i="65084"/>
  <c r="M16"/>
  <c r="N16" s="1"/>
  <c r="M16" i="65122"/>
  <c r="M16" i="65083"/>
  <c r="M28"/>
  <c r="N28" s="1"/>
  <c r="M28" i="65081"/>
  <c r="N28" s="1"/>
  <c r="M16"/>
  <c r="N16" s="1"/>
  <c r="M8"/>
  <c r="N8" s="1"/>
  <c r="M28" i="65082"/>
  <c r="M16"/>
  <c r="N16" s="1"/>
  <c r="K33"/>
  <c r="M44" i="65080"/>
  <c r="N44" s="1"/>
  <c r="K52"/>
  <c r="M8"/>
  <c r="N8" s="1"/>
  <c r="L39" i="65079"/>
  <c r="L40" s="1"/>
  <c r="L41" s="1"/>
  <c r="M8"/>
  <c r="M28"/>
  <c r="N28" s="1"/>
  <c r="M29" i="65078"/>
  <c r="L39"/>
  <c r="L40" s="1"/>
  <c r="L41" s="1"/>
  <c r="M8" i="65077"/>
  <c r="M45" i="65076"/>
  <c r="M37"/>
  <c r="N37" s="1"/>
  <c r="M32"/>
  <c r="N32" s="1"/>
  <c r="M19"/>
  <c r="N19" s="1"/>
  <c r="M32" i="65075"/>
  <c r="M16"/>
  <c r="N16" s="1"/>
  <c r="K37"/>
  <c r="K38" s="1"/>
  <c r="K39" s="1"/>
  <c r="M28" i="65115"/>
  <c r="M16"/>
  <c r="N16" s="1"/>
  <c r="L33" i="65100"/>
  <c r="M28"/>
  <c r="N28" s="1"/>
  <c r="M16"/>
  <c r="M8"/>
  <c r="M28" i="65074"/>
  <c r="N28" s="1"/>
  <c r="K33"/>
  <c r="L34" i="65071"/>
  <c r="L35" s="1"/>
  <c r="M8"/>
  <c r="M29"/>
  <c r="N29" s="1"/>
  <c r="M16"/>
  <c r="N16" s="1"/>
  <c r="M28" i="65070"/>
  <c r="M16"/>
  <c r="M28" i="65069"/>
  <c r="M16"/>
  <c r="N16" s="1"/>
  <c r="K33"/>
  <c r="K34" s="1"/>
  <c r="K35" s="1"/>
  <c r="M28" i="65068"/>
  <c r="M16"/>
  <c r="K33"/>
  <c r="K34" s="1"/>
  <c r="K35" s="1"/>
  <c r="M8"/>
  <c r="M28" i="65123"/>
  <c r="N28" s="1"/>
  <c r="M16"/>
  <c r="K33"/>
  <c r="M8"/>
  <c r="M28" i="65099"/>
  <c r="K33"/>
  <c r="M8"/>
  <c r="L33" i="65067"/>
  <c r="M28"/>
  <c r="M16"/>
  <c r="N14"/>
  <c r="N13"/>
  <c r="N10"/>
  <c r="N9"/>
  <c r="N40" i="65065"/>
  <c r="L56"/>
  <c r="M31" i="65066"/>
  <c r="N29"/>
  <c r="M16"/>
  <c r="N14"/>
  <c r="N13"/>
  <c r="N9"/>
  <c r="N53" i="65065"/>
  <c r="M50"/>
  <c r="N48"/>
  <c r="N47"/>
  <c r="N45"/>
  <c r="N44"/>
  <c r="N43"/>
  <c r="N42"/>
  <c r="N41"/>
  <c r="N39"/>
  <c r="N38"/>
  <c r="N37"/>
  <c r="M34"/>
  <c r="N36"/>
  <c r="N34"/>
  <c r="N31"/>
  <c r="M21"/>
  <c r="N22"/>
  <c r="N21"/>
  <c r="N14"/>
  <c r="K56"/>
  <c r="N11"/>
  <c r="N10"/>
  <c r="N9"/>
  <c r="M28" i="16"/>
  <c r="N28"/>
  <c r="M16"/>
  <c r="N16"/>
  <c r="N17"/>
  <c r="N14"/>
  <c r="N13"/>
  <c r="N10"/>
  <c r="L33" i="65105"/>
  <c r="L34" s="1"/>
  <c r="L35" s="1"/>
  <c r="L33" i="65098"/>
  <c r="L34" s="1"/>
  <c r="L35" s="1"/>
  <c r="N10"/>
  <c r="M28" i="65097"/>
  <c r="L33"/>
  <c r="L34" s="1"/>
  <c r="L35" s="1"/>
  <c r="N10"/>
  <c r="N29" i="65096"/>
  <c r="N16"/>
  <c r="N17"/>
  <c r="L33"/>
  <c r="L34" s="1"/>
  <c r="L35" s="1"/>
  <c r="N10"/>
  <c r="N28" i="65095"/>
  <c r="N29"/>
  <c r="N16"/>
  <c r="L37"/>
  <c r="L38" s="1"/>
  <c r="L39" s="1"/>
  <c r="L33" i="65094"/>
  <c r="L34" s="1"/>
  <c r="L35" s="1"/>
  <c r="N29" i="65093"/>
  <c r="N16"/>
  <c r="N17"/>
  <c r="L36"/>
  <c r="L37" s="1"/>
  <c r="L38" s="1"/>
  <c r="N10"/>
  <c r="M28" i="65089"/>
  <c r="L33"/>
  <c r="L34" s="1"/>
  <c r="L35" s="1"/>
  <c r="N10"/>
  <c r="L33" i="65088"/>
  <c r="N10"/>
  <c r="N29" i="65087"/>
  <c r="L33"/>
  <c r="N10"/>
  <c r="L33" i="65086"/>
  <c r="N10"/>
  <c r="L33" i="65085"/>
  <c r="N28" i="65084"/>
  <c r="L33"/>
  <c r="N29" i="65083"/>
  <c r="N16"/>
  <c r="N17"/>
  <c r="L33"/>
  <c r="N10"/>
  <c r="N16" i="65122"/>
  <c r="N17"/>
  <c r="N17" i="65081"/>
  <c r="K33"/>
  <c r="M13"/>
  <c r="L33"/>
  <c r="N10"/>
  <c r="N28" i="65082"/>
  <c r="N17"/>
  <c r="M13"/>
  <c r="M8"/>
  <c r="N8" s="1"/>
  <c r="L33"/>
  <c r="N9"/>
  <c r="N48" i="65080"/>
  <c r="N49"/>
  <c r="M41"/>
  <c r="M30"/>
  <c r="N34"/>
  <c r="N36"/>
  <c r="M16"/>
  <c r="N17"/>
  <c r="N13"/>
  <c r="N14"/>
  <c r="L52"/>
  <c r="M34" i="65079"/>
  <c r="M16"/>
  <c r="M39" s="1"/>
  <c r="M40" s="1"/>
  <c r="M41" s="1"/>
  <c r="N41" s="1"/>
  <c r="N17"/>
  <c r="N13"/>
  <c r="N14"/>
  <c r="N9"/>
  <c r="N8"/>
  <c r="M33" i="65078"/>
  <c r="N29"/>
  <c r="N31"/>
  <c r="M16"/>
  <c r="N13"/>
  <c r="N14"/>
  <c r="N31" i="65077"/>
  <c r="M28"/>
  <c r="M16"/>
  <c r="M13"/>
  <c r="L39"/>
  <c r="L40" s="1"/>
  <c r="L41" s="1"/>
  <c r="N8"/>
  <c r="N10"/>
  <c r="N45" i="65076"/>
  <c r="M41"/>
  <c r="N39"/>
  <c r="N33"/>
  <c r="N35"/>
  <c r="N29"/>
  <c r="N20"/>
  <c r="N16"/>
  <c r="N17"/>
  <c r="N13"/>
  <c r="M11"/>
  <c r="N11" s="1"/>
  <c r="L50"/>
  <c r="L51" s="1"/>
  <c r="L52" s="1"/>
  <c r="M8"/>
  <c r="N30" i="65075"/>
  <c r="N17"/>
  <c r="L37"/>
  <c r="L38" s="1"/>
  <c r="L39" s="1"/>
  <c r="M13"/>
  <c r="M8"/>
  <c r="N9"/>
  <c r="N28" i="65115"/>
  <c r="L33"/>
  <c r="L34" s="1"/>
  <c r="N10"/>
  <c r="N14" i="65100"/>
  <c r="K33"/>
  <c r="K34" s="1"/>
  <c r="N8"/>
  <c r="N9"/>
  <c r="M16" i="65074"/>
  <c r="N17"/>
  <c r="M13"/>
  <c r="M8"/>
  <c r="N8" s="1"/>
  <c r="L34" i="65100"/>
  <c r="N13" i="65071"/>
  <c r="N14"/>
  <c r="N8"/>
  <c r="N9"/>
  <c r="N13" i="65070"/>
  <c r="N14"/>
  <c r="L33"/>
  <c r="M8"/>
  <c r="N8" s="1"/>
  <c r="N9"/>
  <c r="N17" i="65069"/>
  <c r="M13"/>
  <c r="M8"/>
  <c r="L33"/>
  <c r="L34" s="1"/>
  <c r="L35" s="1"/>
  <c r="N9"/>
  <c r="N28" i="65068"/>
  <c r="N16"/>
  <c r="N17"/>
  <c r="M33"/>
  <c r="M34" s="1"/>
  <c r="M35" s="1"/>
  <c r="N35" s="1"/>
  <c r="N14"/>
  <c r="N8"/>
  <c r="N10"/>
  <c r="N34"/>
  <c r="N9"/>
  <c r="N16" i="65123"/>
  <c r="N17"/>
  <c r="M33"/>
  <c r="N33" s="1"/>
  <c r="N14"/>
  <c r="N8"/>
  <c r="N10"/>
  <c r="N9"/>
  <c r="N28" i="65099"/>
  <c r="M16"/>
  <c r="M33" s="1"/>
  <c r="N33" s="1"/>
  <c r="N17"/>
  <c r="N13"/>
  <c r="N14"/>
  <c r="N8"/>
  <c r="N9"/>
  <c r="M28" i="65066"/>
  <c r="M8"/>
  <c r="N8" s="1"/>
  <c r="K36"/>
  <c r="L36"/>
  <c r="M18" i="65065"/>
  <c r="M13"/>
  <c r="N13" s="1"/>
  <c r="M8"/>
  <c r="M9" i="65115"/>
  <c r="K8"/>
  <c r="M14"/>
  <c r="K13"/>
  <c r="M9" i="65105"/>
  <c r="K8"/>
  <c r="M14"/>
  <c r="K13"/>
  <c r="M9" i="65098"/>
  <c r="K8"/>
  <c r="M14"/>
  <c r="K13"/>
  <c r="M9" i="65097"/>
  <c r="K8"/>
  <c r="M14"/>
  <c r="K13"/>
  <c r="M9" i="65096"/>
  <c r="K8"/>
  <c r="M14"/>
  <c r="K13"/>
  <c r="M9" i="65095"/>
  <c r="K8"/>
  <c r="M14"/>
  <c r="K13"/>
  <c r="M9" i="65089"/>
  <c r="K8"/>
  <c r="M14"/>
  <c r="K13"/>
  <c r="M9" i="65088"/>
  <c r="K8"/>
  <c r="M14"/>
  <c r="K13"/>
  <c r="M9" i="65086"/>
  <c r="K8"/>
  <c r="M14"/>
  <c r="K13"/>
  <c r="M9" i="65084"/>
  <c r="K8"/>
  <c r="M14"/>
  <c r="K13"/>
  <c r="M9" i="65122"/>
  <c r="K8"/>
  <c r="M14"/>
  <c r="K13"/>
  <c r="M31"/>
  <c r="L29"/>
  <c r="L34" s="1"/>
  <c r="L35" s="1"/>
  <c r="M9" i="65094"/>
  <c r="K8"/>
  <c r="M14"/>
  <c r="K13"/>
  <c r="M9" i="65093"/>
  <c r="K8"/>
  <c r="M14"/>
  <c r="K13"/>
  <c r="M9" i="65087"/>
  <c r="K8"/>
  <c r="M14"/>
  <c r="K13"/>
  <c r="M9" i="65085"/>
  <c r="K8"/>
  <c r="M14"/>
  <c r="K13"/>
  <c r="M9" i="65083"/>
  <c r="M14"/>
  <c r="M33" i="65081"/>
  <c r="N33" s="1"/>
  <c r="M33" i="65082"/>
  <c r="M8" i="65078"/>
  <c r="K8"/>
  <c r="K13"/>
  <c r="K19" i="65076"/>
  <c r="K50" s="1"/>
  <c r="K51" s="1"/>
  <c r="K52" s="1"/>
  <c r="M33" i="65074"/>
  <c r="N33" s="1"/>
  <c r="K8" i="65071"/>
  <c r="K13"/>
  <c r="M33" i="65070"/>
  <c r="M8" i="65067"/>
  <c r="K8"/>
  <c r="K13"/>
  <c r="M36" i="65066"/>
  <c r="N36" s="1"/>
  <c r="M8" i="16"/>
  <c r="K8"/>
  <c r="K13"/>
  <c r="H14" i="65078"/>
  <c r="H10"/>
  <c r="H9"/>
  <c r="L35" i="65115" l="1"/>
  <c r="N31" i="65093"/>
  <c r="M52" i="65080"/>
  <c r="N32" i="65075"/>
  <c r="M33" i="65100"/>
  <c r="N33" s="1"/>
  <c r="N16"/>
  <c r="M34" i="65071"/>
  <c r="N28" i="65069"/>
  <c r="N28" i="65067"/>
  <c r="N16"/>
  <c r="M33"/>
  <c r="N33" s="1"/>
  <c r="N8"/>
  <c r="N31" i="65066"/>
  <c r="N28"/>
  <c r="N16"/>
  <c r="N50" i="65065"/>
  <c r="N18"/>
  <c r="M56"/>
  <c r="N56" s="1"/>
  <c r="N8"/>
  <c r="M33" i="16"/>
  <c r="N8"/>
  <c r="M13" i="65105"/>
  <c r="N14"/>
  <c r="M8"/>
  <c r="N8" s="1"/>
  <c r="N9"/>
  <c r="M13" i="65098"/>
  <c r="N14"/>
  <c r="M8"/>
  <c r="N8" s="1"/>
  <c r="N9"/>
  <c r="N28" i="65097"/>
  <c r="M13"/>
  <c r="N14"/>
  <c r="M8"/>
  <c r="N8" s="1"/>
  <c r="N9"/>
  <c r="M13" i="65096"/>
  <c r="N14"/>
  <c r="M8"/>
  <c r="N8" s="1"/>
  <c r="N9"/>
  <c r="M13" i="65095"/>
  <c r="N14"/>
  <c r="M8"/>
  <c r="N8" s="1"/>
  <c r="N9"/>
  <c r="M13" i="65094"/>
  <c r="N14"/>
  <c r="M8"/>
  <c r="N8" s="1"/>
  <c r="N9"/>
  <c r="M13" i="65093"/>
  <c r="N14"/>
  <c r="M8"/>
  <c r="N8" s="1"/>
  <c r="N9"/>
  <c r="M13" i="65089"/>
  <c r="N14"/>
  <c r="M8"/>
  <c r="N8" s="1"/>
  <c r="N9"/>
  <c r="M13" i="65088"/>
  <c r="N14"/>
  <c r="M8"/>
  <c r="N8" s="1"/>
  <c r="N9"/>
  <c r="M13" i="65087"/>
  <c r="N14"/>
  <c r="M8"/>
  <c r="N8" s="1"/>
  <c r="N9"/>
  <c r="M13" i="65086"/>
  <c r="N14"/>
  <c r="M8"/>
  <c r="N8" s="1"/>
  <c r="N9"/>
  <c r="M13" i="65085"/>
  <c r="N14"/>
  <c r="M8"/>
  <c r="N8" s="1"/>
  <c r="N9"/>
  <c r="M13" i="65084"/>
  <c r="N14"/>
  <c r="M8"/>
  <c r="N8" s="1"/>
  <c r="N9"/>
  <c r="M13" i="65083"/>
  <c r="N14"/>
  <c r="M8"/>
  <c r="N8" s="1"/>
  <c r="N9"/>
  <c r="M29" i="65122"/>
  <c r="N31"/>
  <c r="M13"/>
  <c r="N14"/>
  <c r="M8"/>
  <c r="N8" s="1"/>
  <c r="N9"/>
  <c r="N13" i="65081"/>
  <c r="N13" i="65082"/>
  <c r="N33"/>
  <c r="N41" i="65080"/>
  <c r="N30"/>
  <c r="N16"/>
  <c r="N52"/>
  <c r="N34" i="65079"/>
  <c r="N16"/>
  <c r="N40"/>
  <c r="N39"/>
  <c r="N33" i="65078"/>
  <c r="N16"/>
  <c r="M39"/>
  <c r="N8"/>
  <c r="M39" i="65077"/>
  <c r="M40" s="1"/>
  <c r="N28"/>
  <c r="N16"/>
  <c r="N13"/>
  <c r="N41" i="65076"/>
  <c r="M50"/>
  <c r="N8"/>
  <c r="N13" i="65075"/>
  <c r="M37"/>
  <c r="N8"/>
  <c r="M13" i="65115"/>
  <c r="N14"/>
  <c r="M8"/>
  <c r="N8" s="1"/>
  <c r="N9"/>
  <c r="N16" i="65074"/>
  <c r="N13"/>
  <c r="N13" i="65069"/>
  <c r="M33"/>
  <c r="N8"/>
  <c r="N33" i="65068"/>
  <c r="N16" i="65099"/>
  <c r="L34" i="65123"/>
  <c r="L35" s="1"/>
  <c r="K39" i="65078"/>
  <c r="K40" s="1"/>
  <c r="K41" s="1"/>
  <c r="M36" i="65093"/>
  <c r="M33" i="65094"/>
  <c r="M33" i="65084"/>
  <c r="N33" s="1"/>
  <c r="M33" i="65088"/>
  <c r="M33" i="65089"/>
  <c r="M37" i="65095"/>
  <c r="M33" i="65096"/>
  <c r="M33" i="65097"/>
  <c r="M33" i="65098"/>
  <c r="M33" i="65105"/>
  <c r="M33" i="65115"/>
  <c r="K33" i="65083"/>
  <c r="K33" i="65085"/>
  <c r="K33" i="65087"/>
  <c r="K36" i="65093"/>
  <c r="K37" s="1"/>
  <c r="K38" s="1"/>
  <c r="K33" i="65094"/>
  <c r="K34" s="1"/>
  <c r="K35" s="1"/>
  <c r="K34" i="65122"/>
  <c r="K33" i="65084"/>
  <c r="K33" i="65086"/>
  <c r="K33" i="65088"/>
  <c r="K33" i="65089"/>
  <c r="K37" i="65095"/>
  <c r="K38" s="1"/>
  <c r="K39" s="1"/>
  <c r="K33" i="65096"/>
  <c r="K34" s="1"/>
  <c r="K35" s="1"/>
  <c r="K33" i="65097"/>
  <c r="K34" s="1"/>
  <c r="K35" s="1"/>
  <c r="K33" i="65098"/>
  <c r="K34" s="1"/>
  <c r="K35" s="1"/>
  <c r="K33" i="65105"/>
  <c r="K34" s="1"/>
  <c r="K35" s="1"/>
  <c r="K33" i="65115"/>
  <c r="K34" s="1"/>
  <c r="K34" i="65071"/>
  <c r="K35" s="1"/>
  <c r="K33" i="65067"/>
  <c r="K34" i="65123" s="1"/>
  <c r="K35" s="1"/>
  <c r="K33" i="16"/>
  <c r="K34" s="1"/>
  <c r="K35" s="1"/>
  <c r="J9" i="65065"/>
  <c r="H14" i="16"/>
  <c r="H10"/>
  <c r="H9"/>
  <c r="M33" i="65086" l="1"/>
  <c r="M34" i="65100"/>
  <c r="M34" i="65123"/>
  <c r="M33" i="65087"/>
  <c r="N33" s="1"/>
  <c r="M33" i="65085"/>
  <c r="M34" i="65122"/>
  <c r="M35" s="1"/>
  <c r="M33" i="65083"/>
  <c r="K35" i="65122"/>
  <c r="N39" i="65077"/>
  <c r="M35" i="65071"/>
  <c r="N35" s="1"/>
  <c r="N34"/>
  <c r="M34" i="16"/>
  <c r="N33"/>
  <c r="N13" i="65105"/>
  <c r="M34"/>
  <c r="N33"/>
  <c r="N13" i="65098"/>
  <c r="M34"/>
  <c r="N33"/>
  <c r="N13" i="65097"/>
  <c r="M34"/>
  <c r="N33"/>
  <c r="N13" i="65096"/>
  <c r="M34"/>
  <c r="N33"/>
  <c r="N13" i="65095"/>
  <c r="M38"/>
  <c r="N13" i="65094"/>
  <c r="M34"/>
  <c r="N33"/>
  <c r="N13" i="65093"/>
  <c r="M37"/>
  <c r="N36"/>
  <c r="N13" i="65089"/>
  <c r="M34"/>
  <c r="N13" i="65088"/>
  <c r="N13" i="65087"/>
  <c r="N13" i="65086"/>
  <c r="N13" i="65085"/>
  <c r="N13" i="65084"/>
  <c r="N13" i="65083"/>
  <c r="N33"/>
  <c r="N29" i="65122"/>
  <c r="N13"/>
  <c r="M40" i="65078"/>
  <c r="N39"/>
  <c r="M41" i="65077"/>
  <c r="N40"/>
  <c r="M51" i="65076"/>
  <c r="N50"/>
  <c r="M38" i="65075"/>
  <c r="N37"/>
  <c r="N13" i="65115"/>
  <c r="M34"/>
  <c r="N34" s="1"/>
  <c r="N33"/>
  <c r="K35"/>
  <c r="M34" i="65069"/>
  <c r="N33"/>
  <c r="M35" i="65123"/>
  <c r="H10" i="65079"/>
  <c r="H28" i="65074"/>
  <c r="I28"/>
  <c r="N34" i="65122" l="1"/>
  <c r="M35" i="65115"/>
  <c r="M35" i="16"/>
  <c r="N35" s="1"/>
  <c r="N34"/>
  <c r="M35" i="65105"/>
  <c r="N35" s="1"/>
  <c r="N34"/>
  <c r="M35" i="65098"/>
  <c r="N35" s="1"/>
  <c r="N34"/>
  <c r="M35" i="65097"/>
  <c r="N35" s="1"/>
  <c r="N34"/>
  <c r="M35" i="65096"/>
  <c r="N35" s="1"/>
  <c r="N34"/>
  <c r="M39" i="65095"/>
  <c r="M35" i="65094"/>
  <c r="N35" s="1"/>
  <c r="N34"/>
  <c r="M38" i="65093"/>
  <c r="N38" s="1"/>
  <c r="N37"/>
  <c r="M35" i="65089"/>
  <c r="M41" i="65078"/>
  <c r="N41" s="1"/>
  <c r="N40"/>
  <c r="N41" i="65077"/>
  <c r="M52" i="65076"/>
  <c r="N52" s="1"/>
  <c r="N51"/>
  <c r="M39" i="65075"/>
  <c r="N39" s="1"/>
  <c r="N38"/>
  <c r="M35" i="65069"/>
  <c r="N35" s="1"/>
  <c r="N34"/>
  <c r="H32" i="65077"/>
  <c r="H10" i="65067" l="1"/>
  <c r="H14"/>
  <c r="H9"/>
  <c r="H13" i="65076"/>
  <c r="H17"/>
  <c r="H12"/>
  <c r="H10" i="65094"/>
  <c r="H14"/>
  <c r="H9"/>
  <c r="H10" i="65074"/>
  <c r="H14"/>
  <c r="H9"/>
  <c r="H10" i="65093"/>
  <c r="H14"/>
  <c r="H9"/>
  <c r="H10" i="65075" l="1"/>
  <c r="H14"/>
  <c r="H9"/>
  <c r="H10" i="65070"/>
  <c r="H14"/>
  <c r="H9"/>
  <c r="H14" i="65098"/>
  <c r="H9"/>
  <c r="H10" i="65080"/>
  <c r="H14"/>
  <c r="H9"/>
  <c r="H9" i="65082"/>
  <c r="H10"/>
  <c r="H14" i="65084"/>
  <c r="H9"/>
  <c r="H10"/>
  <c r="H14" i="65079"/>
  <c r="H9"/>
  <c r="H10" i="65069"/>
  <c r="H14"/>
  <c r="H9"/>
  <c r="H10" i="65077" l="1"/>
  <c r="H14"/>
  <c r="H9"/>
  <c r="H14" i="65096"/>
  <c r="H9"/>
  <c r="H14" i="65089"/>
  <c r="H9"/>
  <c r="H14" i="65088"/>
  <c r="H9"/>
  <c r="H14" i="65086"/>
  <c r="H9"/>
  <c r="H14" i="65085"/>
  <c r="H9"/>
  <c r="H14" i="65083"/>
  <c r="H9"/>
  <c r="H14" i="65122"/>
  <c r="H9"/>
  <c r="H14" i="65081"/>
  <c r="H9"/>
  <c r="H14" i="65082"/>
  <c r="H14" i="65071"/>
  <c r="H9"/>
  <c r="H19" i="65065"/>
  <c r="I31" i="65079"/>
  <c r="H34" i="65095"/>
  <c r="I32" i="65079"/>
  <c r="I31" i="65122"/>
  <c r="J30" i="65077" l="1"/>
  <c r="J30" i="16" l="1"/>
  <c r="J29"/>
  <c r="J26"/>
  <c r="J25"/>
  <c r="J24"/>
  <c r="J23"/>
  <c r="J22"/>
  <c r="J21"/>
  <c r="J20"/>
  <c r="J19"/>
  <c r="J18"/>
  <c r="J17"/>
  <c r="J11"/>
  <c r="J53" i="65065"/>
  <c r="J52"/>
  <c r="J51"/>
  <c r="J48"/>
  <c r="J45"/>
  <c r="J44"/>
  <c r="J43"/>
  <c r="J42"/>
  <c r="J41"/>
  <c r="J40"/>
  <c r="J39"/>
  <c r="J38"/>
  <c r="J37"/>
  <c r="J36"/>
  <c r="J35"/>
  <c r="J32"/>
  <c r="J31"/>
  <c r="J30"/>
  <c r="J29"/>
  <c r="J28"/>
  <c r="J27"/>
  <c r="J26"/>
  <c r="J25"/>
  <c r="J24"/>
  <c r="J23"/>
  <c r="J22"/>
  <c r="J16"/>
  <c r="J11"/>
  <c r="J10"/>
  <c r="J33" i="65066"/>
  <c r="J32"/>
  <c r="J29"/>
  <c r="J26"/>
  <c r="J25"/>
  <c r="J24"/>
  <c r="J23"/>
  <c r="J22"/>
  <c r="J21"/>
  <c r="J20"/>
  <c r="J19"/>
  <c r="J18"/>
  <c r="J17"/>
  <c r="J11"/>
  <c r="J30" i="65067"/>
  <c r="J29"/>
  <c r="J26"/>
  <c r="J25"/>
  <c r="J24"/>
  <c r="J23"/>
  <c r="J22"/>
  <c r="J21"/>
  <c r="J20"/>
  <c r="J19"/>
  <c r="J18"/>
  <c r="J17"/>
  <c r="J11"/>
  <c r="J30" i="65099"/>
  <c r="J29"/>
  <c r="J26"/>
  <c r="J25"/>
  <c r="J24"/>
  <c r="J23"/>
  <c r="J22"/>
  <c r="J21"/>
  <c r="J20"/>
  <c r="J19"/>
  <c r="J18"/>
  <c r="J17"/>
  <c r="J11"/>
  <c r="J30" i="65123"/>
  <c r="J29"/>
  <c r="J26"/>
  <c r="J25"/>
  <c r="J24"/>
  <c r="J23"/>
  <c r="J22"/>
  <c r="J21"/>
  <c r="J20"/>
  <c r="J19"/>
  <c r="J18"/>
  <c r="J17"/>
  <c r="J11"/>
  <c r="J30" i="65068"/>
  <c r="J29"/>
  <c r="J26"/>
  <c r="J25"/>
  <c r="J24"/>
  <c r="J23"/>
  <c r="J22"/>
  <c r="J21"/>
  <c r="J20"/>
  <c r="J19"/>
  <c r="J18"/>
  <c r="J17"/>
  <c r="J11"/>
  <c r="J30" i="65069"/>
  <c r="J29"/>
  <c r="J26"/>
  <c r="J25"/>
  <c r="J24"/>
  <c r="J23"/>
  <c r="J22"/>
  <c r="J21"/>
  <c r="J20"/>
  <c r="J19"/>
  <c r="J18"/>
  <c r="J17"/>
  <c r="J11"/>
  <c r="J30" i="65070"/>
  <c r="J29"/>
  <c r="J26"/>
  <c r="J25"/>
  <c r="N25" s="1"/>
  <c r="J24"/>
  <c r="J23"/>
  <c r="J22"/>
  <c r="J21"/>
  <c r="J20"/>
  <c r="N20" s="1"/>
  <c r="J19"/>
  <c r="J18"/>
  <c r="J17"/>
  <c r="N17" s="1"/>
  <c r="J11"/>
  <c r="J31" i="65071"/>
  <c r="J30"/>
  <c r="J26"/>
  <c r="J25"/>
  <c r="J24"/>
  <c r="J23"/>
  <c r="J22"/>
  <c r="J21"/>
  <c r="J20"/>
  <c r="J19"/>
  <c r="J18"/>
  <c r="J17"/>
  <c r="J11"/>
  <c r="J30" i="65074"/>
  <c r="J29"/>
  <c r="J28" s="1"/>
  <c r="J26"/>
  <c r="J25"/>
  <c r="J24"/>
  <c r="J23"/>
  <c r="J22"/>
  <c r="J21"/>
  <c r="J20"/>
  <c r="J19"/>
  <c r="J18"/>
  <c r="J17"/>
  <c r="J11"/>
  <c r="J30" i="65100"/>
  <c r="J29"/>
  <c r="J26"/>
  <c r="J25"/>
  <c r="J24"/>
  <c r="J23"/>
  <c r="J22"/>
  <c r="J21"/>
  <c r="J20"/>
  <c r="J19"/>
  <c r="J18"/>
  <c r="J17"/>
  <c r="J11"/>
  <c r="J30" i="65115"/>
  <c r="J29"/>
  <c r="J26"/>
  <c r="J25"/>
  <c r="J24"/>
  <c r="J23"/>
  <c r="J22"/>
  <c r="J21"/>
  <c r="J20"/>
  <c r="J19"/>
  <c r="J18"/>
  <c r="J17"/>
  <c r="J11"/>
  <c r="J34" i="65075"/>
  <c r="J33"/>
  <c r="J30"/>
  <c r="J27"/>
  <c r="J26"/>
  <c r="J25"/>
  <c r="J24"/>
  <c r="J23"/>
  <c r="J22"/>
  <c r="J21"/>
  <c r="J20"/>
  <c r="J19"/>
  <c r="J18"/>
  <c r="J17"/>
  <c r="J11"/>
  <c r="J47" i="65076"/>
  <c r="J46"/>
  <c r="J43"/>
  <c r="J42"/>
  <c r="J39"/>
  <c r="J38"/>
  <c r="J35"/>
  <c r="J34"/>
  <c r="J33"/>
  <c r="J30"/>
  <c r="J26"/>
  <c r="J25"/>
  <c r="J24"/>
  <c r="J21"/>
  <c r="J20"/>
  <c r="J14"/>
  <c r="J9"/>
  <c r="J36" i="65077"/>
  <c r="J35"/>
  <c r="J32"/>
  <c r="J31"/>
  <c r="J29"/>
  <c r="J26"/>
  <c r="J25"/>
  <c r="J24"/>
  <c r="J23"/>
  <c r="J22"/>
  <c r="J21"/>
  <c r="J20"/>
  <c r="J19"/>
  <c r="J18"/>
  <c r="J17"/>
  <c r="J11"/>
  <c r="J36" i="65078"/>
  <c r="J35"/>
  <c r="J34"/>
  <c r="J31"/>
  <c r="J30"/>
  <c r="J27"/>
  <c r="J26"/>
  <c r="J25"/>
  <c r="J24"/>
  <c r="J23"/>
  <c r="J22"/>
  <c r="J21"/>
  <c r="J20"/>
  <c r="J19"/>
  <c r="J18"/>
  <c r="J17"/>
  <c r="J11"/>
  <c r="J36" i="65079"/>
  <c r="J35"/>
  <c r="J32"/>
  <c r="J31"/>
  <c r="J30"/>
  <c r="J29"/>
  <c r="J26"/>
  <c r="J25"/>
  <c r="J24"/>
  <c r="J23"/>
  <c r="J22"/>
  <c r="J21"/>
  <c r="J20"/>
  <c r="J19"/>
  <c r="J18"/>
  <c r="J17"/>
  <c r="J11"/>
  <c r="J49" i="65080"/>
  <c r="J46"/>
  <c r="J45"/>
  <c r="J42"/>
  <c r="J39"/>
  <c r="J38"/>
  <c r="J37"/>
  <c r="J36"/>
  <c r="J35"/>
  <c r="J34"/>
  <c r="J33"/>
  <c r="J32"/>
  <c r="J31"/>
  <c r="J28"/>
  <c r="J27"/>
  <c r="J26"/>
  <c r="J25"/>
  <c r="J24"/>
  <c r="J23"/>
  <c r="J22"/>
  <c r="J21"/>
  <c r="J20"/>
  <c r="J19"/>
  <c r="J18"/>
  <c r="J17"/>
  <c r="J11"/>
  <c r="J30" i="65082"/>
  <c r="J29"/>
  <c r="J26"/>
  <c r="J25"/>
  <c r="J24"/>
  <c r="J23"/>
  <c r="J22"/>
  <c r="J21"/>
  <c r="J20"/>
  <c r="J19"/>
  <c r="J18"/>
  <c r="J17"/>
  <c r="J11"/>
  <c r="J30" i="65081"/>
  <c r="J29"/>
  <c r="J26"/>
  <c r="J25"/>
  <c r="J24"/>
  <c r="J23"/>
  <c r="J22"/>
  <c r="J21"/>
  <c r="J20"/>
  <c r="J19"/>
  <c r="J18"/>
  <c r="J17"/>
  <c r="J11"/>
  <c r="J31" i="65122"/>
  <c r="J30"/>
  <c r="J27"/>
  <c r="J26"/>
  <c r="J25"/>
  <c r="J24"/>
  <c r="J23"/>
  <c r="J22"/>
  <c r="J21"/>
  <c r="J20"/>
  <c r="J19"/>
  <c r="J18"/>
  <c r="J17"/>
  <c r="J11"/>
  <c r="J30" i="65083"/>
  <c r="J29"/>
  <c r="J26"/>
  <c r="J25"/>
  <c r="J24"/>
  <c r="J23"/>
  <c r="J22"/>
  <c r="J21"/>
  <c r="J20"/>
  <c r="J19"/>
  <c r="J18"/>
  <c r="J17"/>
  <c r="J11"/>
  <c r="J30" i="65084"/>
  <c r="J29"/>
  <c r="J26"/>
  <c r="J25"/>
  <c r="J24"/>
  <c r="J23"/>
  <c r="J22"/>
  <c r="J21"/>
  <c r="J20"/>
  <c r="J19"/>
  <c r="J18"/>
  <c r="J17"/>
  <c r="J11"/>
  <c r="J30" i="65085"/>
  <c r="N30" s="1"/>
  <c r="J29"/>
  <c r="N29" s="1"/>
  <c r="J26"/>
  <c r="J25"/>
  <c r="J24"/>
  <c r="J23"/>
  <c r="J22"/>
  <c r="J21"/>
  <c r="J20"/>
  <c r="J19"/>
  <c r="J18"/>
  <c r="J17"/>
  <c r="J11"/>
  <c r="J30" i="65086"/>
  <c r="N30" s="1"/>
  <c r="J29"/>
  <c r="N29" s="1"/>
  <c r="J26"/>
  <c r="J25"/>
  <c r="J24"/>
  <c r="J23"/>
  <c r="J22"/>
  <c r="J21"/>
  <c r="J20"/>
  <c r="J19"/>
  <c r="J18"/>
  <c r="J17"/>
  <c r="J11"/>
  <c r="J30" i="65087"/>
  <c r="J29"/>
  <c r="J26"/>
  <c r="J25"/>
  <c r="J24"/>
  <c r="J23"/>
  <c r="J22"/>
  <c r="J21"/>
  <c r="J20"/>
  <c r="J19"/>
  <c r="J18"/>
  <c r="J17"/>
  <c r="J11"/>
  <c r="J30" i="65088"/>
  <c r="N30" s="1"/>
  <c r="J29"/>
  <c r="J26"/>
  <c r="J25"/>
  <c r="J24"/>
  <c r="J23"/>
  <c r="J22"/>
  <c r="J21"/>
  <c r="J20"/>
  <c r="J19"/>
  <c r="J18"/>
  <c r="J17"/>
  <c r="J11"/>
  <c r="J30" i="65089"/>
  <c r="N30" s="1"/>
  <c r="J29"/>
  <c r="J26"/>
  <c r="J25"/>
  <c r="J24"/>
  <c r="J23"/>
  <c r="J22"/>
  <c r="J21"/>
  <c r="J20"/>
  <c r="J19"/>
  <c r="J18"/>
  <c r="J17"/>
  <c r="J11"/>
  <c r="J33" i="65093"/>
  <c r="J32"/>
  <c r="J29"/>
  <c r="J26"/>
  <c r="J25"/>
  <c r="J24"/>
  <c r="J23"/>
  <c r="J22"/>
  <c r="J21"/>
  <c r="J20"/>
  <c r="J19"/>
  <c r="J18"/>
  <c r="J17"/>
  <c r="J11"/>
  <c r="J30" i="65094"/>
  <c r="J29"/>
  <c r="J26"/>
  <c r="J25"/>
  <c r="J24"/>
  <c r="J23"/>
  <c r="J22"/>
  <c r="J21"/>
  <c r="J20"/>
  <c r="J19"/>
  <c r="J18"/>
  <c r="J17"/>
  <c r="J11"/>
  <c r="J34" i="65095"/>
  <c r="N34" s="1"/>
  <c r="J33"/>
  <c r="J30"/>
  <c r="J29"/>
  <c r="J26"/>
  <c r="J25"/>
  <c r="J24"/>
  <c r="J23"/>
  <c r="J22"/>
  <c r="J21"/>
  <c r="J20"/>
  <c r="J19"/>
  <c r="J18"/>
  <c r="J17"/>
  <c r="J11"/>
  <c r="J30" i="65096"/>
  <c r="J29"/>
  <c r="J26"/>
  <c r="J25"/>
  <c r="J24"/>
  <c r="J23"/>
  <c r="J22"/>
  <c r="J21"/>
  <c r="J20"/>
  <c r="J19"/>
  <c r="J18"/>
  <c r="J17"/>
  <c r="J11"/>
  <c r="J30" i="65097"/>
  <c r="J29"/>
  <c r="J26"/>
  <c r="J25"/>
  <c r="J24"/>
  <c r="J23"/>
  <c r="J22"/>
  <c r="J21"/>
  <c r="J20"/>
  <c r="J19"/>
  <c r="J18"/>
  <c r="J17"/>
  <c r="J11"/>
  <c r="J30" i="65098"/>
  <c r="J29"/>
  <c r="J26"/>
  <c r="J25"/>
  <c r="J24"/>
  <c r="J23"/>
  <c r="J22"/>
  <c r="J21"/>
  <c r="J20"/>
  <c r="J19"/>
  <c r="J18"/>
  <c r="J17"/>
  <c r="J11"/>
  <c r="J30" i="65105"/>
  <c r="J29"/>
  <c r="J26"/>
  <c r="J25"/>
  <c r="J24"/>
  <c r="J23"/>
  <c r="J22"/>
  <c r="J21"/>
  <c r="J20"/>
  <c r="J19"/>
  <c r="J18"/>
  <c r="J17"/>
  <c r="J11"/>
  <c r="H50" i="65065"/>
  <c r="H47"/>
  <c r="H34"/>
  <c r="H21"/>
  <c r="J19"/>
  <c r="H15"/>
  <c r="J15" s="1"/>
  <c r="H14"/>
  <c r="J14" s="1"/>
  <c r="H8"/>
  <c r="H31" i="65066"/>
  <c r="H28"/>
  <c r="H16"/>
  <c r="H14"/>
  <c r="J14" s="1"/>
  <c r="H13"/>
  <c r="H10"/>
  <c r="J10" s="1"/>
  <c r="H9"/>
  <c r="H8" s="1"/>
  <c r="H28" i="65067"/>
  <c r="H16"/>
  <c r="J14"/>
  <c r="H13"/>
  <c r="J10"/>
  <c r="H8"/>
  <c r="H28" i="65099"/>
  <c r="H16"/>
  <c r="H14"/>
  <c r="J14" s="1"/>
  <c r="H13"/>
  <c r="H10"/>
  <c r="J10" s="1"/>
  <c r="H9"/>
  <c r="H8" s="1"/>
  <c r="H28" i="65123"/>
  <c r="H16"/>
  <c r="H14"/>
  <c r="J14" s="1"/>
  <c r="H13"/>
  <c r="H10"/>
  <c r="J10" s="1"/>
  <c r="H9"/>
  <c r="H8" s="1"/>
  <c r="H28" i="65068"/>
  <c r="H16"/>
  <c r="H14"/>
  <c r="J14" s="1"/>
  <c r="H13"/>
  <c r="H10"/>
  <c r="J10" s="1"/>
  <c r="H9"/>
  <c r="H8" s="1"/>
  <c r="H28" i="65069"/>
  <c r="H16"/>
  <c r="J14"/>
  <c r="H13"/>
  <c r="J10"/>
  <c r="H8"/>
  <c r="H28" i="65070"/>
  <c r="H16"/>
  <c r="J14"/>
  <c r="H13"/>
  <c r="J10"/>
  <c r="H8"/>
  <c r="H29" i="65071"/>
  <c r="H16"/>
  <c r="J14"/>
  <c r="H13"/>
  <c r="H10"/>
  <c r="J10" s="1"/>
  <c r="H8"/>
  <c r="H16" i="65074"/>
  <c r="J14"/>
  <c r="J10"/>
  <c r="H28" i="65100"/>
  <c r="H16"/>
  <c r="H14"/>
  <c r="J14" s="1"/>
  <c r="H10"/>
  <c r="J10" s="1"/>
  <c r="H9"/>
  <c r="H28" i="65115"/>
  <c r="H16"/>
  <c r="H14"/>
  <c r="J14" s="1"/>
  <c r="H10"/>
  <c r="J10" s="1"/>
  <c r="H9"/>
  <c r="H32" i="65075"/>
  <c r="H29"/>
  <c r="H16"/>
  <c r="J14"/>
  <c r="H13"/>
  <c r="J10"/>
  <c r="H8"/>
  <c r="H45" i="65076"/>
  <c r="H41"/>
  <c r="H37"/>
  <c r="H32"/>
  <c r="H29"/>
  <c r="J29" s="1"/>
  <c r="H28"/>
  <c r="J28" s="1"/>
  <c r="H27"/>
  <c r="J27" s="1"/>
  <c r="H23"/>
  <c r="H22"/>
  <c r="J22" s="1"/>
  <c r="H19"/>
  <c r="J17"/>
  <c r="H16"/>
  <c r="J13"/>
  <c r="H11"/>
  <c r="H8"/>
  <c r="H34" i="65077"/>
  <c r="H28"/>
  <c r="H16"/>
  <c r="J14"/>
  <c r="H13"/>
  <c r="J10"/>
  <c r="H8"/>
  <c r="H33" i="65078"/>
  <c r="H29"/>
  <c r="H16"/>
  <c r="J14"/>
  <c r="J10"/>
  <c r="H34" i="65079"/>
  <c r="H28"/>
  <c r="H16"/>
  <c r="J14"/>
  <c r="H13"/>
  <c r="J10"/>
  <c r="H8"/>
  <c r="H48" i="65080"/>
  <c r="H44"/>
  <c r="H41"/>
  <c r="H30"/>
  <c r="H16"/>
  <c r="J14"/>
  <c r="J10"/>
  <c r="H28" i="65082"/>
  <c r="H16"/>
  <c r="J14"/>
  <c r="J10"/>
  <c r="H28" i="65081"/>
  <c r="H16"/>
  <c r="J14"/>
  <c r="H10"/>
  <c r="J10" s="1"/>
  <c r="H29" i="65122"/>
  <c r="H16"/>
  <c r="J14"/>
  <c r="H10"/>
  <c r="J10" s="1"/>
  <c r="H28" i="65083"/>
  <c r="H16"/>
  <c r="J14"/>
  <c r="H10"/>
  <c r="J10" s="1"/>
  <c r="H28" i="65084"/>
  <c r="H16"/>
  <c r="J14"/>
  <c r="J10"/>
  <c r="H28" i="65085"/>
  <c r="H16"/>
  <c r="J14"/>
  <c r="H10"/>
  <c r="J10" s="1"/>
  <c r="H28" i="65086"/>
  <c r="H16"/>
  <c r="J14"/>
  <c r="H10"/>
  <c r="J10" s="1"/>
  <c r="H28" i="65087"/>
  <c r="H16"/>
  <c r="H14"/>
  <c r="J14" s="1"/>
  <c r="H10"/>
  <c r="J10" s="1"/>
  <c r="H9"/>
  <c r="H28" i="65088"/>
  <c r="H16"/>
  <c r="J14"/>
  <c r="H10"/>
  <c r="J10" s="1"/>
  <c r="H28" i="65089"/>
  <c r="H16"/>
  <c r="J14"/>
  <c r="H10"/>
  <c r="J10" s="1"/>
  <c r="H31" i="65093"/>
  <c r="H28"/>
  <c r="H16"/>
  <c r="J14"/>
  <c r="H13"/>
  <c r="J10"/>
  <c r="H8"/>
  <c r="H28" i="65094"/>
  <c r="H16"/>
  <c r="J14"/>
  <c r="H13"/>
  <c r="J10"/>
  <c r="H8"/>
  <c r="H32" i="65095"/>
  <c r="H28"/>
  <c r="H16"/>
  <c r="H14"/>
  <c r="J14" s="1"/>
  <c r="H10"/>
  <c r="J10" s="1"/>
  <c r="H9"/>
  <c r="H28" i="65096"/>
  <c r="H16"/>
  <c r="J14"/>
  <c r="H10"/>
  <c r="J10" s="1"/>
  <c r="H28" i="65097"/>
  <c r="H16"/>
  <c r="H14"/>
  <c r="J14" s="1"/>
  <c r="H10"/>
  <c r="J10" s="1"/>
  <c r="H9"/>
  <c r="H28" i="65098"/>
  <c r="H16"/>
  <c r="J14"/>
  <c r="H10"/>
  <c r="J10" s="1"/>
  <c r="H28" i="65105"/>
  <c r="H16"/>
  <c r="H14"/>
  <c r="J14" s="1"/>
  <c r="H10"/>
  <c r="J10" s="1"/>
  <c r="H9"/>
  <c r="H28" i="16"/>
  <c r="H16"/>
  <c r="J14"/>
  <c r="J10"/>
  <c r="I50" i="65065"/>
  <c r="I47"/>
  <c r="I34"/>
  <c r="I21"/>
  <c r="I18"/>
  <c r="I8"/>
  <c r="I31" i="65066"/>
  <c r="I28"/>
  <c r="I16"/>
  <c r="I13"/>
  <c r="I8"/>
  <c r="I28" i="65067"/>
  <c r="I16"/>
  <c r="I13"/>
  <c r="I8"/>
  <c r="I28" i="65099"/>
  <c r="I16"/>
  <c r="I13"/>
  <c r="I8"/>
  <c r="I28" i="65123"/>
  <c r="I16"/>
  <c r="I13"/>
  <c r="I8"/>
  <c r="I28" i="65068"/>
  <c r="I16"/>
  <c r="I13"/>
  <c r="I8"/>
  <c r="I28" i="65069"/>
  <c r="I16"/>
  <c r="I13"/>
  <c r="I8"/>
  <c r="I28" i="65070"/>
  <c r="I16"/>
  <c r="I13"/>
  <c r="I8"/>
  <c r="I29" i="65071"/>
  <c r="I16"/>
  <c r="I13"/>
  <c r="I8"/>
  <c r="I16" i="65074"/>
  <c r="I13"/>
  <c r="I8"/>
  <c r="I28" i="65100"/>
  <c r="I16"/>
  <c r="I13"/>
  <c r="I8"/>
  <c r="I28" i="65115"/>
  <c r="I16"/>
  <c r="I13"/>
  <c r="I8"/>
  <c r="I32" i="65075"/>
  <c r="I29"/>
  <c r="I16"/>
  <c r="I13"/>
  <c r="I8"/>
  <c r="I45" i="65076"/>
  <c r="I41"/>
  <c r="I37"/>
  <c r="I32"/>
  <c r="I19"/>
  <c r="I16"/>
  <c r="I11"/>
  <c r="I8"/>
  <c r="I34" i="65077"/>
  <c r="I28"/>
  <c r="I16"/>
  <c r="I13"/>
  <c r="I8"/>
  <c r="I33" i="65078"/>
  <c r="I29"/>
  <c r="I16"/>
  <c r="I13"/>
  <c r="I8"/>
  <c r="I34" i="65079"/>
  <c r="I28"/>
  <c r="I16"/>
  <c r="I13"/>
  <c r="I8"/>
  <c r="I48" i="65080"/>
  <c r="I44"/>
  <c r="I41"/>
  <c r="I30"/>
  <c r="I16"/>
  <c r="I13"/>
  <c r="I8"/>
  <c r="I28" i="65082"/>
  <c r="I16"/>
  <c r="I13"/>
  <c r="I8"/>
  <c r="I28" i="65081"/>
  <c r="I16"/>
  <c r="I13"/>
  <c r="I8"/>
  <c r="I29" i="65122"/>
  <c r="I16"/>
  <c r="I13"/>
  <c r="I8"/>
  <c r="I28" i="65083"/>
  <c r="I16"/>
  <c r="I13"/>
  <c r="I8"/>
  <c r="I28" i="65084"/>
  <c r="I16"/>
  <c r="I13"/>
  <c r="I8"/>
  <c r="I28" i="65085"/>
  <c r="I16"/>
  <c r="I13"/>
  <c r="I8"/>
  <c r="I28" i="65086"/>
  <c r="I16"/>
  <c r="I13"/>
  <c r="I8"/>
  <c r="I28" i="65087"/>
  <c r="I16"/>
  <c r="I13"/>
  <c r="I8"/>
  <c r="I28" i="65088"/>
  <c r="I16"/>
  <c r="I13"/>
  <c r="I8"/>
  <c r="I28" i="65089"/>
  <c r="I16"/>
  <c r="I13"/>
  <c r="I8"/>
  <c r="I31" i="65093"/>
  <c r="I28"/>
  <c r="I16"/>
  <c r="I13"/>
  <c r="I8"/>
  <c r="I28" i="65094"/>
  <c r="I16"/>
  <c r="I13"/>
  <c r="I8"/>
  <c r="I32" i="65095"/>
  <c r="I28"/>
  <c r="I16"/>
  <c r="I13"/>
  <c r="I8"/>
  <c r="I28" i="65096"/>
  <c r="I16"/>
  <c r="I13"/>
  <c r="I8"/>
  <c r="I28" i="65097"/>
  <c r="I16"/>
  <c r="I13"/>
  <c r="I8"/>
  <c r="I28" i="65098"/>
  <c r="I16"/>
  <c r="I13"/>
  <c r="I8"/>
  <c r="I28" i="65105"/>
  <c r="I16"/>
  <c r="I13"/>
  <c r="I8"/>
  <c r="I28" i="16"/>
  <c r="I16"/>
  <c r="I13"/>
  <c r="I8"/>
  <c r="H33" i="65094" l="1"/>
  <c r="H34" s="1"/>
  <c r="H35" s="1"/>
  <c r="H36" i="65093"/>
  <c r="H37" s="1"/>
  <c r="H38" s="1"/>
  <c r="I52" i="65080"/>
  <c r="H33" i="65067"/>
  <c r="H33" i="65068"/>
  <c r="H34" s="1"/>
  <c r="H35" s="1"/>
  <c r="H33" i="65123"/>
  <c r="H33" i="65099"/>
  <c r="H37" i="65075"/>
  <c r="H38" s="1"/>
  <c r="H39" s="1"/>
  <c r="H33" i="65070"/>
  <c r="H34" i="65071"/>
  <c r="H35" s="1"/>
  <c r="H39" i="65079"/>
  <c r="H40" s="1"/>
  <c r="H41" s="1"/>
  <c r="H33" i="65069"/>
  <c r="H34" s="1"/>
  <c r="H35" s="1"/>
  <c r="H39" i="65077"/>
  <c r="H40" s="1"/>
  <c r="H41" s="1"/>
  <c r="H8" i="16"/>
  <c r="H13"/>
  <c r="H8" i="65105"/>
  <c r="H33" s="1"/>
  <c r="H34" s="1"/>
  <c r="H35" s="1"/>
  <c r="H13"/>
  <c r="H8" i="65098"/>
  <c r="H13"/>
  <c r="H8" i="65097"/>
  <c r="H33" s="1"/>
  <c r="H34" s="1"/>
  <c r="H35" s="1"/>
  <c r="H13"/>
  <c r="H8" i="65096"/>
  <c r="H13"/>
  <c r="H8" i="65095"/>
  <c r="H37" s="1"/>
  <c r="H38" s="1"/>
  <c r="H39" s="1"/>
  <c r="H13"/>
  <c r="H8" i="65089"/>
  <c r="H13"/>
  <c r="H8" i="65088"/>
  <c r="H33" s="1"/>
  <c r="H13"/>
  <c r="H8" i="65087"/>
  <c r="H33" s="1"/>
  <c r="H13"/>
  <c r="H8" i="65086"/>
  <c r="H33" s="1"/>
  <c r="H13"/>
  <c r="H8" i="65085"/>
  <c r="H13"/>
  <c r="H8" i="65084"/>
  <c r="H13"/>
  <c r="H8" i="65083"/>
  <c r="H13"/>
  <c r="H8" i="65122"/>
  <c r="H34" s="1"/>
  <c r="H13"/>
  <c r="H8" i="65081"/>
  <c r="H13"/>
  <c r="H8" i="65082"/>
  <c r="H13"/>
  <c r="H8" i="65080"/>
  <c r="H52" s="1"/>
  <c r="H13"/>
  <c r="H8" i="65078"/>
  <c r="H39" s="1"/>
  <c r="H40" s="1"/>
  <c r="H41" s="1"/>
  <c r="H13"/>
  <c r="H8" i="65115"/>
  <c r="H33" s="1"/>
  <c r="H34" s="1"/>
  <c r="H13"/>
  <c r="H8" i="65100"/>
  <c r="H33" s="1"/>
  <c r="H13"/>
  <c r="H8" i="65074"/>
  <c r="H33" s="1"/>
  <c r="H34" i="65100" s="1"/>
  <c r="H35" i="65115" s="1"/>
  <c r="H13" i="65074"/>
  <c r="J9" i="65089"/>
  <c r="J9" i="65088"/>
  <c r="J9" i="65087"/>
  <c r="J9" i="65086"/>
  <c r="J9" i="65085"/>
  <c r="J9" i="65084"/>
  <c r="J9" i="65083"/>
  <c r="J9" i="65122"/>
  <c r="J12" i="65076"/>
  <c r="J23"/>
  <c r="J9" i="65105"/>
  <c r="J9" i="65098"/>
  <c r="J9" i="65097"/>
  <c r="J9" i="65096"/>
  <c r="J9" i="65095"/>
  <c r="J9" i="65094"/>
  <c r="J9" i="65093"/>
  <c r="J9" i="65081"/>
  <c r="J9" i="65082"/>
  <c r="J9" i="65079"/>
  <c r="J9" i="65078"/>
  <c r="J9" i="65077"/>
  <c r="J9" i="65075"/>
  <c r="J9" i="65115"/>
  <c r="J9" i="65100"/>
  <c r="J9" i="65074"/>
  <c r="J9" i="65071"/>
  <c r="J9" i="65070"/>
  <c r="J9" i="65069"/>
  <c r="J9" i="65068"/>
  <c r="J9" i="65123"/>
  <c r="J9" i="65099"/>
  <c r="J9" i="65067"/>
  <c r="J9" i="65066"/>
  <c r="J9" i="16"/>
  <c r="J9" i="65080"/>
  <c r="I33" i="65105"/>
  <c r="I34" s="1"/>
  <c r="I35" s="1"/>
  <c r="I33" i="65098"/>
  <c r="I34" s="1"/>
  <c r="I35" s="1"/>
  <c r="I33" i="65097"/>
  <c r="I34" s="1"/>
  <c r="I35" s="1"/>
  <c r="I33" i="65096"/>
  <c r="I34" s="1"/>
  <c r="I35" s="1"/>
  <c r="I37" i="65095"/>
  <c r="I38" s="1"/>
  <c r="I39" s="1"/>
  <c r="I33" i="65094"/>
  <c r="I34" s="1"/>
  <c r="I35" s="1"/>
  <c r="I36" i="65093"/>
  <c r="I37" s="1"/>
  <c r="I38" s="1"/>
  <c r="I33" i="65089"/>
  <c r="I33" i="65088"/>
  <c r="I33" i="65087"/>
  <c r="I33" i="65086"/>
  <c r="I33" i="65085"/>
  <c r="I33" i="65084"/>
  <c r="I33" i="65083"/>
  <c r="I34" i="65122"/>
  <c r="I33" i="65081"/>
  <c r="I33" i="65082"/>
  <c r="I39" i="65079"/>
  <c r="I40" s="1"/>
  <c r="I41" s="1"/>
  <c r="I39" i="65078"/>
  <c r="I40" s="1"/>
  <c r="I41" s="1"/>
  <c r="I39" i="65077"/>
  <c r="I40" s="1"/>
  <c r="I41" s="1"/>
  <c r="I37" i="65075"/>
  <c r="I38" s="1"/>
  <c r="I39" s="1"/>
  <c r="I33" i="65115"/>
  <c r="I34" s="1"/>
  <c r="I33" i="65100"/>
  <c r="I33" i="65074"/>
  <c r="I34" i="65100" s="1"/>
  <c r="I34" i="65071"/>
  <c r="I35" s="1"/>
  <c r="I33" i="65070"/>
  <c r="I33" i="65069"/>
  <c r="I34" s="1"/>
  <c r="I35" s="1"/>
  <c r="I33" i="65068"/>
  <c r="I34" s="1"/>
  <c r="I35" s="1"/>
  <c r="I33" i="65123"/>
  <c r="I33" i="65099"/>
  <c r="I33" i="65067"/>
  <c r="I36" i="65066"/>
  <c r="I13" i="65065"/>
  <c r="I56" s="1"/>
  <c r="I34" i="65123" s="1"/>
  <c r="H13" i="65065"/>
  <c r="H18"/>
  <c r="I33" i="16"/>
  <c r="I34" s="1"/>
  <c r="I35" s="1"/>
  <c r="H50" i="65076"/>
  <c r="H51" s="1"/>
  <c r="H52" s="1"/>
  <c r="H36" i="65066"/>
  <c r="I50" i="65076"/>
  <c r="I51" s="1"/>
  <c r="I52" s="1"/>
  <c r="I35" i="65122" l="1"/>
  <c r="I35" i="65115"/>
  <c r="I34" i="65089"/>
  <c r="I35" s="1"/>
  <c r="H33" i="16"/>
  <c r="H34" s="1"/>
  <c r="H35" s="1"/>
  <c r="H33" i="65098"/>
  <c r="H34" s="1"/>
  <c r="H35" s="1"/>
  <c r="H33" i="65096"/>
  <c r="H34" s="1"/>
  <c r="H35" s="1"/>
  <c r="H33" i="65089"/>
  <c r="H33" i="65085"/>
  <c r="H33" i="65084"/>
  <c r="H33" i="65083"/>
  <c r="H33" i="65081"/>
  <c r="H35" i="65122" s="1"/>
  <c r="H33" i="65082"/>
  <c r="H56" i="65065"/>
  <c r="H34" i="65089" l="1"/>
  <c r="H35" s="1"/>
  <c r="H34" i="65123"/>
  <c r="J28" i="65077"/>
  <c r="J28" i="65095"/>
  <c r="H35" i="65123" l="1"/>
  <c r="I35" l="1"/>
  <c r="J28" i="65093" l="1"/>
  <c r="J28" i="65079"/>
  <c r="J28" i="65067"/>
  <c r="J45" i="65076" l="1"/>
  <c r="J13" i="65094" l="1"/>
  <c r="J32" i="65095"/>
  <c r="N32" s="1"/>
  <c r="J31" i="65093"/>
  <c r="J30" i="65080"/>
  <c r="J29" i="65078"/>
  <c r="J34" i="65077"/>
  <c r="J32" i="65076"/>
  <c r="J29" i="65075"/>
  <c r="J32"/>
  <c r="J28" i="65066"/>
  <c r="J16" i="65122" l="1"/>
  <c r="J16" i="65075"/>
  <c r="J8" i="65080"/>
  <c r="J28" i="65085"/>
  <c r="N28" s="1"/>
  <c r="J13" i="65098"/>
  <c r="J8"/>
  <c r="J13" i="65096"/>
  <c r="J8"/>
  <c r="J13" i="65071"/>
  <c r="J8"/>
  <c r="J13" i="65105"/>
  <c r="J13" i="65097"/>
  <c r="J8"/>
  <c r="J13" i="65095"/>
  <c r="J8"/>
  <c r="J8" i="65094"/>
  <c r="J13" i="65093"/>
  <c r="J8"/>
  <c r="J13" i="65089"/>
  <c r="J8"/>
  <c r="J13" i="65088"/>
  <c r="J8"/>
  <c r="J13" i="65087"/>
  <c r="J8"/>
  <c r="J13" i="65086"/>
  <c r="J8"/>
  <c r="J13" i="65085"/>
  <c r="J8"/>
  <c r="J13" i="65084"/>
  <c r="J8"/>
  <c r="J13" i="65083"/>
  <c r="J8"/>
  <c r="J13" i="65122"/>
  <c r="J8"/>
  <c r="J13" i="65081"/>
  <c r="J8"/>
  <c r="J13" i="65082"/>
  <c r="J8"/>
  <c r="J13" i="65080"/>
  <c r="J13" i="65079"/>
  <c r="J8"/>
  <c r="J13" i="65078"/>
  <c r="J8"/>
  <c r="J13" i="65077"/>
  <c r="J8"/>
  <c r="J16" i="65076"/>
  <c r="J11"/>
  <c r="J13" i="65075"/>
  <c r="J8"/>
  <c r="J13" i="65115"/>
  <c r="J8"/>
  <c r="J13" i="65100"/>
  <c r="J8"/>
  <c r="J13" i="65074"/>
  <c r="J8"/>
  <c r="J13" i="65070"/>
  <c r="J8"/>
  <c r="J13" i="65069"/>
  <c r="J8"/>
  <c r="J13" i="65068"/>
  <c r="J8"/>
  <c r="J13" i="65123"/>
  <c r="J8"/>
  <c r="J13" i="65099"/>
  <c r="J8"/>
  <c r="J13" i="65067"/>
  <c r="J8"/>
  <c r="J13" i="65066"/>
  <c r="J8"/>
  <c r="J18" i="65065"/>
  <c r="J13"/>
  <c r="J13" i="16"/>
  <c r="J8"/>
  <c r="J16" i="65105"/>
  <c r="J28"/>
  <c r="J16" i="65098"/>
  <c r="J28"/>
  <c r="J16" i="65097"/>
  <c r="J28"/>
  <c r="J16" i="65096"/>
  <c r="J28"/>
  <c r="J16" i="65095"/>
  <c r="J16" i="65094"/>
  <c r="J28"/>
  <c r="J16" i="65093"/>
  <c r="J16" i="65089"/>
  <c r="J28"/>
  <c r="N28" s="1"/>
  <c r="J16" i="65088"/>
  <c r="J28"/>
  <c r="N28" s="1"/>
  <c r="J16" i="65087"/>
  <c r="J28"/>
  <c r="J16" i="65086"/>
  <c r="J28"/>
  <c r="N28" s="1"/>
  <c r="J16" i="65085"/>
  <c r="J16" i="65084"/>
  <c r="J28"/>
  <c r="J16" i="65083"/>
  <c r="J28"/>
  <c r="J29" i="65122"/>
  <c r="J16" i="65081"/>
  <c r="J28"/>
  <c r="J16" i="65082"/>
  <c r="J28"/>
  <c r="J16" i="65080"/>
  <c r="J41"/>
  <c r="J44"/>
  <c r="J48"/>
  <c r="J16" i="65079"/>
  <c r="J34"/>
  <c r="J16" i="65078"/>
  <c r="J33"/>
  <c r="J16" i="65077"/>
  <c r="J8" i="65076"/>
  <c r="J19"/>
  <c r="J37"/>
  <c r="J41"/>
  <c r="J16" i="65115"/>
  <c r="J28"/>
  <c r="J16" i="65100"/>
  <c r="J28"/>
  <c r="J16" i="65074"/>
  <c r="J16" i="65071"/>
  <c r="J29"/>
  <c r="J16" i="65070"/>
  <c r="N16" s="1"/>
  <c r="J28"/>
  <c r="J16" i="65069"/>
  <c r="J28"/>
  <c r="J16" i="65068"/>
  <c r="J28"/>
  <c r="J16" i="65123"/>
  <c r="J28"/>
  <c r="J16" i="65099"/>
  <c r="J28"/>
  <c r="J16" i="65067"/>
  <c r="J16" i="65066"/>
  <c r="J31"/>
  <c r="J8" i="65065"/>
  <c r="J21"/>
  <c r="J34"/>
  <c r="J47"/>
  <c r="J50"/>
  <c r="J16" i="16"/>
  <c r="J28"/>
  <c r="J33" i="65084"/>
  <c r="J33" i="65074"/>
  <c r="J33" i="65123"/>
  <c r="J33" i="65068"/>
  <c r="J39" i="65078"/>
  <c r="J33" i="65087"/>
  <c r="J33" i="65100"/>
  <c r="J33" i="65089"/>
  <c r="N33" s="1"/>
  <c r="J33" i="65085"/>
  <c r="N33" s="1"/>
  <c r="J33" i="65082"/>
  <c r="J33" i="65070"/>
  <c r="N33" s="1"/>
  <c r="J33" i="65069"/>
  <c r="J33" i="65115"/>
  <c r="J39" i="65077"/>
  <c r="J33" i="65083"/>
  <c r="J50" i="65076"/>
  <c r="J34" i="65122"/>
  <c r="J39" i="65079"/>
  <c r="J56" i="65065"/>
  <c r="J33" i="65088"/>
  <c r="N33" s="1"/>
  <c r="J37" i="65095"/>
  <c r="N37" s="1"/>
  <c r="J34" i="65071"/>
  <c r="J33" i="65098"/>
  <c r="J36" i="65093"/>
  <c r="J37" i="65075"/>
  <c r="J33" i="65081"/>
  <c r="J33" i="65086" l="1"/>
  <c r="N33" s="1"/>
  <c r="K34" i="65089" s="1"/>
  <c r="J34" i="65100"/>
  <c r="N34" s="1"/>
  <c r="J52" i="65080"/>
  <c r="J34" i="65098"/>
  <c r="J35" i="65071"/>
  <c r="J34" i="65069"/>
  <c r="J34" i="65068"/>
  <c r="J33" i="65099"/>
  <c r="J34" i="65115"/>
  <c r="J38" i="65075"/>
  <c r="J38" i="65095"/>
  <c r="N38" s="1"/>
  <c r="J40" i="65078"/>
  <c r="J40" i="65077"/>
  <c r="J51" i="65076"/>
  <c r="J33" i="65094"/>
  <c r="J40" i="65079"/>
  <c r="J33" i="65067"/>
  <c r="J33" i="65096"/>
  <c r="J36" i="65066"/>
  <c r="J33" i="16"/>
  <c r="J33" i="65097"/>
  <c r="J35" i="65098"/>
  <c r="J37" i="65093"/>
  <c r="J34" i="65089"/>
  <c r="N34" s="1"/>
  <c r="J35" i="65122"/>
  <c r="J35" i="65069"/>
  <c r="N35" i="65122" l="1"/>
  <c r="K35" i="65089" s="1"/>
  <c r="J34" i="16"/>
  <c r="J39" i="65075"/>
  <c r="J41" i="65078"/>
  <c r="J35" i="65068"/>
  <c r="J34" i="65097"/>
  <c r="J34" i="65096"/>
  <c r="J34" i="65094"/>
  <c r="J38" i="65093"/>
  <c r="J35" i="65115"/>
  <c r="N35" s="1"/>
  <c r="J41" i="65079"/>
  <c r="J39" i="65095"/>
  <c r="N39" s="1"/>
  <c r="J41" i="65077"/>
  <c r="J52" i="65076"/>
  <c r="J34" i="65123"/>
  <c r="N34" s="1"/>
  <c r="J35" i="65089"/>
  <c r="N35" s="1"/>
  <c r="J35" i="16" l="1"/>
  <c r="J35" i="65097"/>
  <c r="J35" i="65096"/>
  <c r="J35" i="65094"/>
  <c r="J35" i="65123"/>
  <c r="N35" s="1"/>
  <c r="J8" i="65105" l="1"/>
  <c r="J33" l="1"/>
  <c r="J34" l="1"/>
  <c r="J35"/>
</calcChain>
</file>

<file path=xl/sharedStrings.xml><?xml version="1.0" encoding="utf-8"?>
<sst xmlns="http://schemas.openxmlformats.org/spreadsheetml/2006/main" count="1764" uniqueCount="227">
  <si>
    <t>Ministarstvo
(razdjel)</t>
  </si>
  <si>
    <t>Proračunska
institucija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</si>
  <si>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</si>
  <si>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</si>
  <si>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</si>
  <si>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</si>
  <si>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</si>
  <si>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</si>
  <si>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</si>
  <si>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</si>
  <si>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</si>
  <si>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</si>
  <si>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</si>
  <si>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</si>
  <si>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</si>
  <si>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</si>
  <si>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</si>
  <si>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</si>
  <si>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</si>
  <si>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</si>
  <si>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</si>
  <si>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</si>
  <si>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</si>
  <si>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</si>
  <si>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</si>
  <si>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</si>
  <si>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Grantovi za zdravstvene i socijalne potrebe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</si>
  <si>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</si>
  <si>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</si>
  <si>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</si>
  <si>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</si>
  <si>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</si>
  <si>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Grantovi za branitelje i stradalnike dom. rata</t>
  </si>
  <si>
    <t xml:space="preserve"> Grant za zaštitu od prirodnih i drugih nesreća</t>
  </si>
  <si>
    <t>SKUPŠTINA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</si>
  <si>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</si>
  <si>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</si>
  <si>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</si>
  <si>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</si>
  <si>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</si>
  <si>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</si>
  <si>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</si>
  <si>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</si>
  <si>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</si>
  <si>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</si>
  <si>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</si>
  <si>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</si>
  <si>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</si>
  <si>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</si>
  <si>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</si>
  <si>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</si>
  <si>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</si>
  <si>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</si>
  <si>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</si>
  <si>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</si>
  <si>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</si>
  <si>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</si>
  <si>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</si>
  <si>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</si>
  <si>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</si>
  <si>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</si>
  <si>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</si>
  <si>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</si>
  <si>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</si>
  <si>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</si>
  <si>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</si>
  <si>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</si>
  <si>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</si>
  <si>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</si>
  <si>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</si>
  <si>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</si>
  <si>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</si>
  <si>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</si>
  <si>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</si>
  <si>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</si>
  <si>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</si>
  <si>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</si>
  <si>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</si>
  <si>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</si>
  <si>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</si>
  <si>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</si>
  <si>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</si>
  <si>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</si>
  <si>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</si>
  <si>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</si>
  <si>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</si>
  <si>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</si>
  <si>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</si>
  <si>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</si>
  <si>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</si>
  <si>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</si>
  <si>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</si>
  <si>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</si>
  <si>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</si>
  <si>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</si>
  <si>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</si>
  <si>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</si>
  <si>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</si>
  <si>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</si>
  <si>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</si>
  <si>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</si>
  <si>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</si>
  <si>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</si>
  <si>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</si>
  <si>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</si>
  <si>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</si>
  <si>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</si>
  <si>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</si>
  <si>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</si>
  <si>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</si>
  <si>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</si>
  <si>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</si>
  <si>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</si>
  <si>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</si>
  <si>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 xml:space="preserve"> Kamate na domaće pozajmljivanje-Koreja</t>
  </si>
  <si>
    <t>Izdaci za otplate dugova</t>
  </si>
  <si>
    <t xml:space="preserve"> Kamate na domaće pozajmljivanje-OPEC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</si>
  <si>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</si>
  <si>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</si>
  <si>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</si>
  <si>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</si>
  <si>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</si>
  <si>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</si>
  <si>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</si>
  <si>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</si>
  <si>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</si>
  <si>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</si>
  <si>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</si>
  <si>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 xml:space="preserve"> Grant za sanaciju šteta uzrokovanih poplavom</t>
  </si>
  <si>
    <t xml:space="preserve"> Grant za Sveučilište u Mostaru</t>
  </si>
  <si>
    <t xml:space="preserve"> Grantovi nižim razinama vlasti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</si>
  <si>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</si>
  <si>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</si>
  <si>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</si>
  <si>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</si>
  <si>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>UKUPNO</t>
  </si>
  <si>
    <t xml:space="preserve"> Nabavka stalnih sredstava u obliku prava</t>
  </si>
  <si>
    <t xml:space="preserve"> Naknade troškova zaposlenih - volonteri ()</t>
  </si>
  <si>
    <t xml:space="preserve"> Ugovorene i druge posebne usluge-volonteri ()</t>
  </si>
  <si>
    <t xml:space="preserve"> Potpora riznici</t>
  </si>
  <si>
    <t>URED ZA RAZVOJ I EUROPSKE INTEGRACIJE ŽUPANIJE POSAVSKE</t>
  </si>
  <si>
    <t xml:space="preserve"> Ugovorene i druge posebne usluge-prostorni plan</t>
  </si>
  <si>
    <t xml:space="preserve"> Ugovorene i druge posebne usluge-Nerda</t>
  </si>
  <si>
    <t>Ekon. 
kod</t>
  </si>
  <si>
    <t xml:space="preserve"> Ostali grantovi-izvršenje sudskih presuda i rješenja
 o izvršenju</t>
  </si>
  <si>
    <t>43 (43)</t>
  </si>
  <si>
    <t>28 (28)</t>
  </si>
  <si>
    <t>Otplate domaćeg pozajmljivanja-Austrija</t>
  </si>
  <si>
    <t>Otplate domaćeg pozajmljivanja-Koreja</t>
  </si>
  <si>
    <t>54 (61)</t>
  </si>
  <si>
    <t xml:space="preserve"> Ugovorene i druge posebne usluge-volonteri (1) (0)</t>
  </si>
  <si>
    <t xml:space="preserve"> Ugovorene i druge posebne usluge-volonteri (2) (0)</t>
  </si>
  <si>
    <t xml:space="preserve"> Grant za Obrtničku komoru ŽP</t>
  </si>
  <si>
    <t xml:space="preserve"> Grant za sufinanc.nabavke udžbenika učenicima</t>
  </si>
  <si>
    <t xml:space="preserve"> Grant za razvoj poduzetništva, obrta i zadruga</t>
  </si>
  <si>
    <t>PRORAČUN za 2019.</t>
  </si>
  <si>
    <t>107 (110)</t>
  </si>
  <si>
    <t>31 (31)</t>
  </si>
  <si>
    <t>48 (49)</t>
  </si>
  <si>
    <t>20 (20)</t>
  </si>
  <si>
    <t>Subanalitika</t>
  </si>
  <si>
    <t>BA6017</t>
  </si>
  <si>
    <t>BA6006</t>
  </si>
  <si>
    <t>BA6012</t>
  </si>
  <si>
    <t>BA6014</t>
  </si>
  <si>
    <t>BA6016</t>
  </si>
  <si>
    <t>BA6001</t>
  </si>
  <si>
    <t>BA6008</t>
  </si>
  <si>
    <t>BA6009</t>
  </si>
  <si>
    <t>BA6013</t>
  </si>
  <si>
    <t>BA6015</t>
  </si>
  <si>
    <t>BA6007</t>
  </si>
  <si>
    <t>BA6018</t>
  </si>
  <si>
    <t>AA6001</t>
  </si>
  <si>
    <t>BA6010</t>
  </si>
  <si>
    <t>FA6002</t>
  </si>
  <si>
    <t>FA6001</t>
  </si>
  <si>
    <t>GA6003</t>
  </si>
  <si>
    <t>GA6002</t>
  </si>
  <si>
    <t>GA6005</t>
  </si>
  <si>
    <t>GA6006</t>
  </si>
  <si>
    <t>GA6008</t>
  </si>
  <si>
    <t>GA6009</t>
  </si>
  <si>
    <t>HA6001</t>
  </si>
  <si>
    <t>IA6004</t>
  </si>
  <si>
    <t>IA6002</t>
  </si>
  <si>
    <t>IA6003</t>
  </si>
  <si>
    <t>JA6004</t>
  </si>
  <si>
    <t>JA6008</t>
  </si>
  <si>
    <t>JA6005</t>
  </si>
  <si>
    <t>JA6007</t>
  </si>
  <si>
    <t>KA6007</t>
  </si>
  <si>
    <t>KA6004</t>
  </si>
  <si>
    <t xml:space="preserve"> Grantovi za šport</t>
  </si>
  <si>
    <t xml:space="preserve"> Grantovi za kulturu</t>
  </si>
  <si>
    <t>KA6009</t>
  </si>
  <si>
    <t>KA6003</t>
  </si>
  <si>
    <t>KA6008</t>
  </si>
  <si>
    <t>KA6001</t>
  </si>
  <si>
    <t>KA6006</t>
  </si>
  <si>
    <t>KB6001</t>
  </si>
  <si>
    <t>LA6001</t>
  </si>
  <si>
    <t>NA6002</t>
  </si>
  <si>
    <t>NA6003</t>
  </si>
  <si>
    <t xml:space="preserve"> Grantovi za zdravstvene potrebe</t>
  </si>
  <si>
    <t xml:space="preserve"> Grantovi za socijalne potrebe</t>
  </si>
  <si>
    <t>iz prorač.
sredstava</t>
  </si>
  <si>
    <t>iz ostalih izvora</t>
  </si>
  <si>
    <t>12=10+11</t>
  </si>
  <si>
    <t xml:space="preserve"> Grantovi neprofitnim organizacijama i udrugama građana</t>
  </si>
  <si>
    <t xml:space="preserve"> Grant za sufinanciranje osn.i srednjeg obrazovanja djece s 
 posebnim potrebama</t>
  </si>
  <si>
    <t xml:space="preserve"> Grant za sufinanc.profesionalne vatrogasne postrojbe</t>
  </si>
  <si>
    <t>44 (45)</t>
  </si>
  <si>
    <t>52 (52)</t>
  </si>
  <si>
    <t xml:space="preserve"> Transfer za zdravstvene institucije i centre za soc.rad</t>
  </si>
  <si>
    <t xml:space="preserve"> Grant za Udr.rod.djece s pos.potr.Angelus Domaljevac</t>
  </si>
  <si>
    <t xml:space="preserve"> Grant za Udr.osoba s pos.potrebama Put u život Orašje</t>
  </si>
  <si>
    <t>KA6010</t>
  </si>
  <si>
    <t>KA6011</t>
  </si>
  <si>
    <t>HA6003</t>
  </si>
  <si>
    <t>HA6004</t>
  </si>
  <si>
    <t>55 (55)</t>
  </si>
  <si>
    <t>9=7+8</t>
  </si>
  <si>
    <t>INDEKS 12/9*
100</t>
  </si>
  <si>
    <t xml:space="preserve"> Naknade troškova zaposlenih - volonteri (38)</t>
  </si>
  <si>
    <t xml:space="preserve"> Ugovorene i dr. posebne usluge-volonteri (38)</t>
  </si>
  <si>
    <t>Izmjene i dopune Proračuna za 2019.godinu (zahtjev)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</si>
</sst>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\ &quot;KM&quot;;\-#,##0\ &quot;KM&quot;"/>
    <numFmt numFmtId="165" formatCode="_-* #,##0.00_-;\-* #,##0.00_-;_-* &quot;-&quot;??_-;_-@_-"/>
  </numFmts>
  <fonts count="19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2">
    <xf numFmtId="0" fontId="0" fillId="0" borderId="0"/>
    <xf numFmtId="165" fontId="9" fillId="0" borderId="0" applyFont="0" applyFill="0" applyBorder="0" applyAlignment="0" applyProtection="0"/>
    <xf numFmtId="0" fontId="2" fillId="0" borderId="0"/>
    <xf numFmtId="0" fontId="8" fillId="0" borderId="0"/>
    <xf numFmtId="43" fontId="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3" fillId="0" borderId="2" xfId="2" applyNumberFormat="1" applyFont="1" applyBorder="1" applyAlignment="1">
      <alignment horizontal="center"/>
    </xf>
    <xf numFmtId="0" fontId="3" fillId="0" borderId="2" xfId="2" applyFont="1" applyBorder="1"/>
    <xf numFmtId="0" fontId="2" fillId="0" borderId="0" xfId="2"/>
    <xf numFmtId="0" fontId="2" fillId="0" borderId="1" xfId="2" applyBorder="1"/>
    <xf numFmtId="0" fontId="2" fillId="0" borderId="2" xfId="2" applyBorder="1"/>
    <xf numFmtId="0" fontId="3" fillId="0" borderId="1" xfId="2" applyFont="1" applyBorder="1"/>
    <xf numFmtId="0" fontId="4" fillId="0" borderId="2" xfId="2" applyFont="1" applyBorder="1"/>
    <xf numFmtId="0" fontId="2" fillId="0" borderId="2" xfId="2" applyFill="1" applyBorder="1"/>
    <xf numFmtId="0" fontId="2" fillId="0" borderId="3" xfId="2" applyBorder="1"/>
    <xf numFmtId="0" fontId="2" fillId="0" borderId="4" xfId="2" applyBorder="1"/>
    <xf numFmtId="0" fontId="2" fillId="0" borderId="0" xfId="2" applyAlignment="1">
      <alignment horizontal="center"/>
    </xf>
    <xf numFmtId="0" fontId="2" fillId="0" borderId="2" xfId="2" applyFont="1" applyBorder="1"/>
    <xf numFmtId="0" fontId="3" fillId="0" borderId="2" xfId="2" applyFont="1" applyBorder="1" applyAlignment="1">
      <alignment horizontal="left"/>
    </xf>
    <xf numFmtId="0" fontId="0" fillId="0" borderId="2" xfId="0" applyBorder="1"/>
    <xf numFmtId="0" fontId="2" fillId="0" borderId="5" xfId="2" applyBorder="1"/>
    <xf numFmtId="0" fontId="3" fillId="0" borderId="5" xfId="2" applyFont="1" applyBorder="1"/>
    <xf numFmtId="0" fontId="3" fillId="0" borderId="2" xfId="0" applyFont="1" applyBorder="1"/>
    <xf numFmtId="3" fontId="2" fillId="0" borderId="4" xfId="2" applyNumberFormat="1" applyBorder="1"/>
    <xf numFmtId="0" fontId="4" fillId="0" borderId="2" xfId="2" applyFont="1" applyBorder="1" applyAlignment="1">
      <alignment horizontal="left"/>
    </xf>
    <xf numFmtId="0" fontId="0" fillId="0" borderId="6" xfId="0" applyBorder="1"/>
    <xf numFmtId="0" fontId="2" fillId="0" borderId="6" xfId="2" applyFill="1" applyBorder="1"/>
    <xf numFmtId="0" fontId="4" fillId="0" borderId="2" xfId="0" applyFont="1" applyBorder="1"/>
    <xf numFmtId="0" fontId="2" fillId="0" borderId="8" xfId="2" applyFont="1" applyBorder="1"/>
    <xf numFmtId="0" fontId="3" fillId="0" borderId="8" xfId="2" applyFont="1" applyBorder="1"/>
    <xf numFmtId="0" fontId="2" fillId="0" borderId="0" xfId="2" applyFont="1"/>
    <xf numFmtId="3" fontId="2" fillId="0" borderId="10" xfId="2" applyNumberFormat="1" applyBorder="1"/>
    <xf numFmtId="2" fontId="3" fillId="0" borderId="0" xfId="2" applyNumberFormat="1" applyFont="1"/>
    <xf numFmtId="3" fontId="2" fillId="0" borderId="0" xfId="2" applyNumberFormat="1"/>
    <xf numFmtId="3" fontId="3" fillId="0" borderId="0" xfId="2" applyNumberFormat="1" applyFont="1"/>
    <xf numFmtId="3" fontId="2" fillId="0" borderId="0" xfId="2" applyNumberFormat="1" applyFont="1"/>
    <xf numFmtId="0" fontId="4" fillId="0" borderId="0" xfId="2" applyFont="1"/>
    <xf numFmtId="0" fontId="4" fillId="0" borderId="1" xfId="2" applyFont="1" applyBorder="1"/>
    <xf numFmtId="0" fontId="8" fillId="0" borderId="0" xfId="2" applyFont="1"/>
    <xf numFmtId="0" fontId="2" fillId="0" borderId="2" xfId="2" applyFont="1" applyFill="1" applyBorder="1"/>
    <xf numFmtId="0" fontId="2" fillId="0" borderId="0" xfId="2" applyFont="1" applyFill="1"/>
    <xf numFmtId="0" fontId="2" fillId="0" borderId="0" xfId="2" applyFill="1"/>
    <xf numFmtId="0" fontId="3" fillId="0" borderId="0" xfId="2" applyFont="1" applyFill="1"/>
    <xf numFmtId="0" fontId="0" fillId="0" borderId="2" xfId="0" applyFill="1" applyBorder="1"/>
    <xf numFmtId="0" fontId="4" fillId="0" borderId="2" xfId="2" applyFont="1" applyFill="1" applyBorder="1"/>
    <xf numFmtId="49" fontId="3" fillId="0" borderId="1" xfId="2" applyNumberFormat="1" applyFont="1" applyFill="1" applyBorder="1" applyAlignment="1">
      <alignment horizontal="center"/>
    </xf>
    <xf numFmtId="49" fontId="3" fillId="0" borderId="2" xfId="2" applyNumberFormat="1" applyFont="1" applyFill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8" fillId="0" borderId="2" xfId="2" applyNumberFormat="1" applyFont="1" applyFill="1" applyBorder="1"/>
    <xf numFmtId="3" fontId="3" fillId="0" borderId="4" xfId="2" applyNumberFormat="1" applyFont="1" applyBorder="1"/>
    <xf numFmtId="164" fontId="7" fillId="0" borderId="9" xfId="2" applyNumberFormat="1" applyFont="1" applyBorder="1" applyAlignment="1"/>
    <xf numFmtId="0" fontId="2" fillId="0" borderId="1" xfId="2" applyBorder="1" applyAlignment="1">
      <alignment vertical="center"/>
    </xf>
    <xf numFmtId="0" fontId="2" fillId="0" borderId="2" xfId="2" applyBorder="1" applyAlignment="1">
      <alignment vertical="center"/>
    </xf>
    <xf numFmtId="0" fontId="2" fillId="0" borderId="5" xfId="2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8" fillId="0" borderId="0" xfId="2" applyFont="1" applyAlignment="1">
      <alignment vertical="center"/>
    </xf>
    <xf numFmtId="0" fontId="2" fillId="0" borderId="0" xfId="2" applyAlignment="1">
      <alignment vertical="center"/>
    </xf>
    <xf numFmtId="0" fontId="0" fillId="0" borderId="2" xfId="0" applyBorder="1" applyAlignment="1">
      <alignment vertical="center" wrapText="1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2" xfId="2" applyFont="1" applyFill="1" applyBorder="1" applyAlignment="1">
      <alignment vertical="center" wrapText="1"/>
    </xf>
    <xf numFmtId="0" fontId="4" fillId="0" borderId="0" xfId="2" applyFont="1" applyAlignment="1">
      <alignment vertical="center"/>
    </xf>
    <xf numFmtId="3" fontId="4" fillId="0" borderId="0" xfId="2" applyNumberFormat="1" applyFont="1" applyAlignment="1">
      <alignment vertical="center"/>
    </xf>
    <xf numFmtId="0" fontId="8" fillId="0" borderId="2" xfId="2" applyFont="1" applyFill="1" applyBorder="1"/>
    <xf numFmtId="0" fontId="8" fillId="0" borderId="2" xfId="2" applyFont="1" applyBorder="1"/>
    <xf numFmtId="3" fontId="8" fillId="0" borderId="2" xfId="3" applyNumberFormat="1" applyFill="1" applyBorder="1"/>
    <xf numFmtId="3" fontId="3" fillId="0" borderId="2" xfId="3" applyNumberFormat="1" applyFont="1" applyFill="1" applyBorder="1"/>
    <xf numFmtId="3" fontId="8" fillId="0" borderId="6" xfId="3" applyNumberFormat="1" applyFill="1" applyBorder="1"/>
    <xf numFmtId="3" fontId="4" fillId="0" borderId="2" xfId="3" applyNumberFormat="1" applyFont="1" applyFill="1" applyBorder="1"/>
    <xf numFmtId="3" fontId="8" fillId="0" borderId="2" xfId="3" applyNumberFormat="1" applyFont="1" applyFill="1" applyBorder="1"/>
    <xf numFmtId="3" fontId="3" fillId="0" borderId="6" xfId="3" applyNumberFormat="1" applyFont="1" applyFill="1" applyBorder="1"/>
    <xf numFmtId="3" fontId="3" fillId="4" borderId="2" xfId="3" applyNumberFormat="1" applyFont="1" applyFill="1" applyBorder="1"/>
    <xf numFmtId="3" fontId="8" fillId="4" borderId="2" xfId="3" applyNumberFormat="1" applyFill="1" applyBorder="1"/>
    <xf numFmtId="3" fontId="4" fillId="4" borderId="2" xfId="3" applyNumberFormat="1" applyFont="1" applyFill="1" applyBorder="1"/>
    <xf numFmtId="0" fontId="2" fillId="0" borderId="2" xfId="0" applyFont="1" applyFill="1" applyBorder="1"/>
    <xf numFmtId="0" fontId="2" fillId="0" borderId="6" xfId="0" applyFont="1" applyBorder="1" applyAlignment="1">
      <alignment wrapText="1"/>
    </xf>
    <xf numFmtId="3" fontId="2" fillId="0" borderId="6" xfId="2" applyNumberFormat="1" applyBorder="1"/>
    <xf numFmtId="3" fontId="3" fillId="2" borderId="6" xfId="2" applyNumberFormat="1" applyFont="1" applyFill="1" applyBorder="1"/>
    <xf numFmtId="3" fontId="4" fillId="0" borderId="6" xfId="2" applyNumberFormat="1" applyFont="1" applyBorder="1"/>
    <xf numFmtId="3" fontId="2" fillId="0" borderId="6" xfId="2" applyNumberFormat="1" applyFill="1" applyBorder="1"/>
    <xf numFmtId="3" fontId="3" fillId="0" borderId="6" xfId="2" applyNumberFormat="1" applyFont="1" applyFill="1" applyBorder="1" applyAlignment="1">
      <alignment horizontal="right"/>
    </xf>
    <xf numFmtId="3" fontId="3" fillId="0" borderId="6" xfId="2" applyNumberFormat="1" applyFont="1" applyBorder="1"/>
    <xf numFmtId="3" fontId="4" fillId="0" borderId="6" xfId="2" applyNumberFormat="1" applyFont="1" applyFill="1" applyBorder="1"/>
    <xf numFmtId="3" fontId="6" fillId="0" borderId="2" xfId="2" applyNumberFormat="1" applyFont="1" applyFill="1" applyBorder="1"/>
    <xf numFmtId="0" fontId="3" fillId="0" borderId="2" xfId="2" applyFont="1" applyFill="1" applyBorder="1"/>
    <xf numFmtId="3" fontId="4" fillId="0" borderId="2" xfId="2" applyNumberFormat="1" applyFont="1" applyFill="1" applyBorder="1" applyAlignment="1">
      <alignment vertical="center"/>
    </xf>
    <xf numFmtId="3" fontId="2" fillId="0" borderId="2" xfId="2" applyNumberFormat="1" applyFont="1" applyFill="1" applyBorder="1"/>
    <xf numFmtId="3" fontId="3" fillId="0" borderId="2" xfId="2" applyNumberFormat="1" applyFont="1" applyBorder="1" applyAlignment="1">
      <alignment horizontal="right"/>
    </xf>
    <xf numFmtId="3" fontId="2" fillId="0" borderId="2" xfId="2" applyNumberFormat="1" applyBorder="1"/>
    <xf numFmtId="3" fontId="2" fillId="0" borderId="2" xfId="2" applyNumberFormat="1" applyFill="1" applyBorder="1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2" xfId="2" applyFont="1" applyBorder="1" applyAlignment="1">
      <alignment horizontal="center"/>
    </xf>
    <xf numFmtId="0" fontId="2" fillId="0" borderId="0" xfId="2"/>
    <xf numFmtId="0" fontId="2" fillId="0" borderId="1" xfId="2" applyBorder="1"/>
    <xf numFmtId="0" fontId="2" fillId="0" borderId="2" xfId="2" applyBorder="1"/>
    <xf numFmtId="3" fontId="3" fillId="0" borderId="2" xfId="2" applyNumberFormat="1" applyFont="1" applyBorder="1"/>
    <xf numFmtId="0" fontId="2" fillId="0" borderId="0" xfId="2" applyAlignment="1">
      <alignment horizontal="center"/>
    </xf>
    <xf numFmtId="0" fontId="2" fillId="0" borderId="2" xfId="2" applyFont="1" applyBorder="1"/>
    <xf numFmtId="3" fontId="4" fillId="0" borderId="2" xfId="2" applyNumberFormat="1" applyFont="1" applyBorder="1"/>
    <xf numFmtId="3" fontId="3" fillId="2" borderId="2" xfId="2" applyNumberFormat="1" applyFont="1" applyFill="1" applyBorder="1"/>
    <xf numFmtId="3" fontId="3" fillId="0" borderId="2" xfId="2" applyNumberFormat="1" applyFont="1" applyFill="1" applyBorder="1"/>
    <xf numFmtId="3" fontId="4" fillId="0" borderId="2" xfId="2" applyNumberFormat="1" applyFont="1" applyFill="1" applyBorder="1"/>
    <xf numFmtId="3" fontId="3" fillId="0" borderId="2" xfId="2" applyNumberFormat="1" applyFont="1" applyFill="1" applyBorder="1" applyAlignment="1">
      <alignment horizontal="right"/>
    </xf>
    <xf numFmtId="0" fontId="3" fillId="0" borderId="6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0" fontId="17" fillId="0" borderId="2" xfId="2" applyFont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17" fillId="0" borderId="2" xfId="2" applyFont="1" applyFill="1" applyBorder="1" applyAlignment="1">
      <alignment horizontal="center"/>
    </xf>
    <xf numFmtId="0" fontId="17" fillId="0" borderId="2" xfId="2" applyFont="1" applyBorder="1" applyAlignment="1">
      <alignment horizontal="center" vertical="center"/>
    </xf>
    <xf numFmtId="0" fontId="17" fillId="0" borderId="8" xfId="2" applyFont="1" applyFill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6" xfId="2" applyFont="1" applyBorder="1" applyAlignment="1">
      <alignment horizontal="center"/>
    </xf>
    <xf numFmtId="0" fontId="17" fillId="0" borderId="8" xfId="2" applyFont="1" applyBorder="1" applyAlignment="1">
      <alignment horizontal="center"/>
    </xf>
    <xf numFmtId="0" fontId="15" fillId="0" borderId="11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4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0" borderId="2" xfId="2" applyFont="1" applyFill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12" fillId="0" borderId="8" xfId="2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2" fillId="0" borderId="8" xfId="2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3" fillId="0" borderId="11" xfId="2" applyFont="1" applyBorder="1" applyAlignment="1">
      <alignment horizontal="center"/>
    </xf>
    <xf numFmtId="0" fontId="13" fillId="0" borderId="7" xfId="2" applyFont="1" applyBorder="1" applyAlignment="1">
      <alignment horizontal="center"/>
    </xf>
    <xf numFmtId="164" fontId="14" fillId="0" borderId="9" xfId="0" applyNumberFormat="1" applyFont="1" applyBorder="1" applyAlignment="1"/>
    <xf numFmtId="4" fontId="16" fillId="0" borderId="12" xfId="2" applyNumberFormat="1" applyFont="1" applyBorder="1" applyAlignment="1">
      <alignment horizontal="center"/>
    </xf>
    <xf numFmtId="4" fontId="16" fillId="0" borderId="12" xfId="2" applyNumberFormat="1" applyFont="1" applyFill="1" applyBorder="1"/>
    <xf numFmtId="4" fontId="14" fillId="0" borderId="12" xfId="2" applyNumberFormat="1" applyFont="1" applyFill="1" applyBorder="1"/>
    <xf numFmtId="4" fontId="14" fillId="0" borderId="12" xfId="2" applyNumberFormat="1" applyFont="1" applyBorder="1"/>
    <xf numFmtId="4" fontId="14" fillId="0" borderId="13" xfId="2" applyNumberFormat="1" applyFont="1" applyBorder="1"/>
    <xf numFmtId="4" fontId="14" fillId="0" borderId="0" xfId="2" applyNumberFormat="1" applyFont="1"/>
    <xf numFmtId="4" fontId="16" fillId="0" borderId="13" xfId="2" applyNumberFormat="1" applyFont="1" applyBorder="1"/>
    <xf numFmtId="4" fontId="14" fillId="0" borderId="10" xfId="2" applyNumberFormat="1" applyFont="1" applyBorder="1"/>
    <xf numFmtId="4" fontId="16" fillId="0" borderId="12" xfId="2" applyNumberFormat="1" applyFont="1" applyBorder="1"/>
    <xf numFmtId="49" fontId="17" fillId="0" borderId="2" xfId="0" applyNumberFormat="1" applyFont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0" fontId="1" fillId="0" borderId="2" xfId="2" applyFont="1" applyBorder="1"/>
    <xf numFmtId="3" fontId="4" fillId="0" borderId="6" xfId="10" applyNumberFormat="1" applyFont="1" applyBorder="1"/>
    <xf numFmtId="3" fontId="4" fillId="0" borderId="6" xfId="10" applyNumberFormat="1" applyFont="1" applyFill="1" applyBorder="1"/>
    <xf numFmtId="3" fontId="1" fillId="0" borderId="2" xfId="10" applyNumberFormat="1" applyFont="1" applyBorder="1"/>
    <xf numFmtId="3" fontId="4" fillId="4" borderId="2" xfId="10" applyNumberFormat="1" applyFont="1" applyFill="1" applyBorder="1"/>
    <xf numFmtId="3" fontId="1" fillId="0" borderId="2" xfId="10" applyNumberFormat="1" applyFont="1" applyFill="1" applyBorder="1"/>
    <xf numFmtId="3" fontId="1" fillId="0" borderId="2" xfId="10" applyNumberFormat="1" applyBorder="1"/>
    <xf numFmtId="3" fontId="4" fillId="0" borderId="2" xfId="10" applyNumberFormat="1" applyFont="1" applyBorder="1"/>
    <xf numFmtId="3" fontId="1" fillId="0" borderId="2" xfId="10" applyNumberFormat="1" applyFill="1" applyBorder="1"/>
    <xf numFmtId="3" fontId="4" fillId="0" borderId="2" xfId="10" applyNumberFormat="1" applyFont="1" applyFill="1" applyBorder="1"/>
    <xf numFmtId="164" fontId="13" fillId="0" borderId="9" xfId="2" applyNumberFormat="1" applyFont="1" applyBorder="1" applyAlignment="1"/>
    <xf numFmtId="164" fontId="3" fillId="0" borderId="0" xfId="2" applyNumberFormat="1" applyFont="1"/>
    <xf numFmtId="0" fontId="3" fillId="0" borderId="8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wrapText="1"/>
    </xf>
    <xf numFmtId="0" fontId="1" fillId="2" borderId="2" xfId="2" applyFont="1" applyFill="1" applyBorder="1" applyAlignment="1">
      <alignment wrapText="1"/>
    </xf>
    <xf numFmtId="0" fontId="2" fillId="0" borderId="0" xfId="2" applyFill="1" applyAlignment="1">
      <alignment vertical="center"/>
    </xf>
    <xf numFmtId="3" fontId="11" fillId="3" borderId="23" xfId="2" applyNumberFormat="1" applyFont="1" applyFill="1" applyBorder="1" applyAlignment="1">
      <alignment vertical="center"/>
    </xf>
    <xf numFmtId="0" fontId="11" fillId="3" borderId="23" xfId="2" applyFont="1" applyFill="1" applyBorder="1" applyAlignment="1">
      <alignment vertical="center"/>
    </xf>
    <xf numFmtId="4" fontId="7" fillId="3" borderId="24" xfId="2" applyNumberFormat="1" applyFont="1" applyFill="1" applyBorder="1" applyAlignment="1">
      <alignment horizontal="left" vertical="center"/>
    </xf>
    <xf numFmtId="4" fontId="11" fillId="3" borderId="24" xfId="2" applyNumberFormat="1" applyFont="1" applyFill="1" applyBorder="1" applyAlignment="1">
      <alignment vertical="center"/>
    </xf>
    <xf numFmtId="3" fontId="4" fillId="0" borderId="6" xfId="10" applyNumberFormat="1" applyFont="1" applyFill="1" applyBorder="1" applyAlignment="1">
      <alignment vertical="center"/>
    </xf>
    <xf numFmtId="0" fontId="10" fillId="3" borderId="8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/>
    </xf>
    <xf numFmtId="3" fontId="10" fillId="3" borderId="2" xfId="3" applyNumberFormat="1" applyFont="1" applyFill="1" applyBorder="1"/>
    <xf numFmtId="3" fontId="5" fillId="3" borderId="2" xfId="3" applyNumberFormat="1" applyFont="1" applyFill="1" applyBorder="1"/>
    <xf numFmtId="3" fontId="5" fillId="3" borderId="2" xfId="2" applyNumberFormat="1" applyFont="1" applyFill="1" applyBorder="1"/>
    <xf numFmtId="3" fontId="10" fillId="3" borderId="2" xfId="2" applyNumberFormat="1" applyFont="1" applyFill="1" applyBorder="1"/>
    <xf numFmtId="3" fontId="5" fillId="3" borderId="2" xfId="10" applyNumberFormat="1" applyFont="1" applyFill="1" applyBorder="1"/>
    <xf numFmtId="3" fontId="10" fillId="3" borderId="2" xfId="2" applyNumberFormat="1" applyFont="1" applyFill="1" applyBorder="1" applyAlignment="1">
      <alignment horizontal="right"/>
    </xf>
    <xf numFmtId="3" fontId="5" fillId="3" borderId="4" xfId="2" applyNumberFormat="1" applyFont="1" applyFill="1" applyBorder="1"/>
    <xf numFmtId="0" fontId="5" fillId="0" borderId="0" xfId="2" applyFont="1"/>
    <xf numFmtId="3" fontId="10" fillId="3" borderId="2" xfId="2" applyNumberFormat="1" applyFont="1" applyFill="1" applyBorder="1" applyAlignment="1">
      <alignment horizontal="center"/>
    </xf>
    <xf numFmtId="3" fontId="5" fillId="0" borderId="0" xfId="2" applyNumberFormat="1" applyFont="1"/>
    <xf numFmtId="0" fontId="5" fillId="3" borderId="4" xfId="2" applyFont="1" applyFill="1" applyBorder="1"/>
    <xf numFmtId="3" fontId="10" fillId="3" borderId="4" xfId="2" applyNumberFormat="1" applyFont="1" applyFill="1" applyBorder="1"/>
    <xf numFmtId="3" fontId="5" fillId="0" borderId="10" xfId="2" applyNumberFormat="1" applyFont="1" applyBorder="1"/>
    <xf numFmtId="0" fontId="5" fillId="3" borderId="2" xfId="2" applyFont="1" applyFill="1" applyBorder="1"/>
    <xf numFmtId="3" fontId="10" fillId="3" borderId="2" xfId="10" applyNumberFormat="1" applyFont="1" applyFill="1" applyBorder="1"/>
    <xf numFmtId="0" fontId="10" fillId="3" borderId="6" xfId="2" applyFont="1" applyFill="1" applyBorder="1" applyAlignment="1">
      <alignment horizontal="center"/>
    </xf>
    <xf numFmtId="3" fontId="10" fillId="3" borderId="6" xfId="2" applyNumberFormat="1" applyFont="1" applyFill="1" applyBorder="1" applyAlignment="1">
      <alignment horizontal="right"/>
    </xf>
    <xf numFmtId="3" fontId="5" fillId="3" borderId="6" xfId="2" applyNumberFormat="1" applyFont="1" applyFill="1" applyBorder="1"/>
    <xf numFmtId="3" fontId="10" fillId="3" borderId="6" xfId="2" applyNumberFormat="1" applyFont="1" applyFill="1" applyBorder="1"/>
    <xf numFmtId="3" fontId="10" fillId="3" borderId="6" xfId="3" applyNumberFormat="1" applyFont="1" applyFill="1" applyBorder="1"/>
    <xf numFmtId="0" fontId="10" fillId="3" borderId="2" xfId="2" applyFont="1" applyFill="1" applyBorder="1"/>
    <xf numFmtId="0" fontId="13" fillId="0" borderId="1" xfId="2" applyFont="1" applyBorder="1" applyAlignment="1">
      <alignment horizontal="center"/>
    </xf>
    <xf numFmtId="0" fontId="13" fillId="0" borderId="12" xfId="2" applyFont="1" applyBorder="1" applyAlignment="1">
      <alignment horizontal="center"/>
    </xf>
    <xf numFmtId="0" fontId="13" fillId="3" borderId="2" xfId="2" applyFont="1" applyFill="1" applyBorder="1" applyAlignment="1">
      <alignment horizontal="center"/>
    </xf>
    <xf numFmtId="0" fontId="13" fillId="0" borderId="0" xfId="2" applyFont="1" applyAlignment="1">
      <alignment horizontal="center"/>
    </xf>
    <xf numFmtId="0" fontId="1" fillId="0" borderId="2" xfId="2" applyFont="1" applyBorder="1" applyAlignment="1">
      <alignment wrapText="1"/>
    </xf>
    <xf numFmtId="0" fontId="7" fillId="3" borderId="23" xfId="2" applyFont="1" applyFill="1" applyBorder="1" applyAlignment="1">
      <alignment horizontal="left" vertical="center"/>
    </xf>
    <xf numFmtId="0" fontId="3" fillId="0" borderId="9" xfId="2" applyFont="1" applyBorder="1" applyAlignment="1">
      <alignment horizontal="right"/>
    </xf>
    <xf numFmtId="3" fontId="5" fillId="3" borderId="2" xfId="3" applyNumberFormat="1" applyFont="1" applyFill="1" applyBorder="1" applyAlignment="1">
      <alignment vertical="center"/>
    </xf>
    <xf numFmtId="0" fontId="7" fillId="3" borderId="22" xfId="2" applyFont="1" applyFill="1" applyBorder="1" applyAlignment="1">
      <alignment horizontal="left" vertical="center"/>
    </xf>
    <xf numFmtId="0" fontId="7" fillId="3" borderId="23" xfId="2" applyFont="1" applyFill="1" applyBorder="1" applyAlignment="1">
      <alignment horizontal="left" vertical="center"/>
    </xf>
    <xf numFmtId="0" fontId="7" fillId="3" borderId="24" xfId="2" applyFont="1" applyFill="1" applyBorder="1" applyAlignment="1">
      <alignment horizontal="left" vertical="center"/>
    </xf>
    <xf numFmtId="0" fontId="7" fillId="0" borderId="17" xfId="2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5" fillId="0" borderId="19" xfId="2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15" fillId="0" borderId="20" xfId="2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5" fillId="0" borderId="20" xfId="2" applyFont="1" applyFill="1" applyBorder="1" applyAlignment="1">
      <alignment horizontal="center" vertical="center" textRotation="90" wrapText="1"/>
    </xf>
    <xf numFmtId="0" fontId="6" fillId="0" borderId="20" xfId="2" applyFont="1" applyBorder="1" applyAlignment="1">
      <alignment horizontal="center" vertical="center" textRotation="90" wrapText="1"/>
    </xf>
    <xf numFmtId="0" fontId="3" fillId="0" borderId="20" xfId="2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16" fillId="0" borderId="21" xfId="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20" xfId="2" applyFont="1" applyBorder="1" applyAlignment="1">
      <alignment horizontal="center" vertical="center" textRotation="90" wrapText="1"/>
    </xf>
    <xf numFmtId="0" fontId="3" fillId="0" borderId="20" xfId="2" applyFont="1" applyFill="1" applyBorder="1" applyAlignment="1">
      <alignment horizontal="center" vertical="center" textRotation="90" wrapText="1"/>
    </xf>
    <xf numFmtId="0" fontId="6" fillId="0" borderId="20" xfId="2" applyFont="1" applyBorder="1" applyAlignment="1">
      <alignment horizontal="center" vertical="center" wrapText="1"/>
    </xf>
    <xf numFmtId="0" fontId="18" fillId="0" borderId="17" xfId="2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</cellXfs>
  <cellStyles count="12">
    <cellStyle name="Comma_izvrsenje300903-s planom 2" xfId="1"/>
    <cellStyle name="Normal_sablon1-230704" xfId="2"/>
    <cellStyle name="Normal_sablon1-230704 2" xfId="3"/>
    <cellStyle name="Normal_sablon1-230704 2 2 2" xfId="10"/>
    <cellStyle name="Obično" xfId="0" builtinId="0"/>
    <cellStyle name="Obično 2" xfId="5"/>
    <cellStyle name="Obično 2 2" xfId="9"/>
    <cellStyle name="Obično 3" xfId="7"/>
    <cellStyle name="Zarez 2" xfId="4"/>
    <cellStyle name="Zarez 2 2" xfId="6"/>
    <cellStyle name="Zarez 2 2 2" xfId="11"/>
    <cellStyle name="Zarez 2 3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48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94470</v>
      </c>
      <c r="I8" s="65">
        <f t="shared" si="0"/>
        <v>0</v>
      </c>
      <c r="J8" s="166">
        <f t="shared" si="0"/>
        <v>94470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69170+200+1*10*1150</f>
        <v>80870</v>
      </c>
      <c r="I9" s="67">
        <v>0</v>
      </c>
      <c r="J9" s="167">
        <f>SUM(H9:I9)</f>
        <v>80870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10300+150+10*21*15</f>
        <v>13600</v>
      </c>
      <c r="I10" s="67">
        <v>0</v>
      </c>
      <c r="J10" s="167">
        <f t="shared" ref="J10:J11" si="2">SUM(H10:I10)</f>
        <v>13600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8720</v>
      </c>
      <c r="I13" s="65">
        <f t="shared" si="4"/>
        <v>0</v>
      </c>
      <c r="J13" s="166">
        <f t="shared" si="4"/>
        <v>8720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7380+40+1*10*130</f>
        <v>8720</v>
      </c>
      <c r="I14" s="67">
        <v>0</v>
      </c>
      <c r="J14" s="167">
        <f>SUM(H14:I14)</f>
        <v>8720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79300</v>
      </c>
      <c r="I16" s="99">
        <f t="shared" si="5"/>
        <v>0</v>
      </c>
      <c r="J16" s="169">
        <f t="shared" si="5"/>
        <v>79300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88">
        <v>4500</v>
      </c>
      <c r="I17" s="88">
        <v>0</v>
      </c>
      <c r="J17" s="167">
        <f t="shared" ref="J17:J26" si="6">SUM(H17:I17)</f>
        <v>4500</v>
      </c>
      <c r="K17" s="88"/>
      <c r="L17" s="88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88">
        <v>0</v>
      </c>
      <c r="I18" s="88">
        <v>0</v>
      </c>
      <c r="J18" s="167">
        <f t="shared" si="6"/>
        <v>0</v>
      </c>
      <c r="K18" s="88"/>
      <c r="L18" s="88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88">
        <v>2800</v>
      </c>
      <c r="I19" s="88">
        <v>0</v>
      </c>
      <c r="J19" s="167">
        <f t="shared" si="6"/>
        <v>2800</v>
      </c>
      <c r="K19" s="88"/>
      <c r="L19" s="88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88">
        <v>2500</v>
      </c>
      <c r="I20" s="88">
        <v>0</v>
      </c>
      <c r="J20" s="167">
        <f t="shared" si="6"/>
        <v>2500</v>
      </c>
      <c r="K20" s="88"/>
      <c r="L20" s="88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88">
        <v>0</v>
      </c>
      <c r="I21" s="88">
        <v>0</v>
      </c>
      <c r="J21" s="167">
        <f t="shared" si="6"/>
        <v>0</v>
      </c>
      <c r="K21" s="88"/>
      <c r="L21" s="88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88">
        <v>0</v>
      </c>
      <c r="I22" s="88">
        <v>0</v>
      </c>
      <c r="J22" s="167">
        <f t="shared" si="6"/>
        <v>0</v>
      </c>
      <c r="K22" s="88"/>
      <c r="L22" s="88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88">
        <v>1000</v>
      </c>
      <c r="I23" s="88">
        <v>0</v>
      </c>
      <c r="J23" s="167">
        <f t="shared" si="6"/>
        <v>1000</v>
      </c>
      <c r="K23" s="88"/>
      <c r="L23" s="88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88">
        <v>0</v>
      </c>
      <c r="I24" s="88">
        <v>0</v>
      </c>
      <c r="J24" s="167">
        <f t="shared" si="6"/>
        <v>0</v>
      </c>
      <c r="K24" s="88"/>
      <c r="L24" s="88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88">
        <v>68500</v>
      </c>
      <c r="I25" s="88">
        <v>0</v>
      </c>
      <c r="J25" s="167">
        <f t="shared" si="6"/>
        <v>68500</v>
      </c>
      <c r="K25" s="88"/>
      <c r="L25" s="88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47">
        <v>0</v>
      </c>
      <c r="I26" s="47">
        <v>0</v>
      </c>
      <c r="J26" s="167">
        <f t="shared" si="6"/>
        <v>0</v>
      </c>
      <c r="K26" s="47"/>
      <c r="L26" s="47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0</v>
      </c>
      <c r="I28" s="95">
        <f t="shared" si="8"/>
        <v>0</v>
      </c>
      <c r="J28" s="169">
        <f t="shared" si="8"/>
        <v>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 t="str">
        <f t="shared" si="1"/>
        <v/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98">
        <v>0</v>
      </c>
      <c r="I29" s="98">
        <v>0</v>
      </c>
      <c r="J29" s="167">
        <f t="shared" ref="J29:J30" si="9">SUM(H29:I29)</f>
        <v>0</v>
      </c>
      <c r="K29" s="98"/>
      <c r="L29" s="98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98">
        <v>0</v>
      </c>
      <c r="I30" s="98">
        <v>0</v>
      </c>
      <c r="J30" s="167">
        <f t="shared" si="9"/>
        <v>0</v>
      </c>
      <c r="K30" s="98"/>
      <c r="L30" s="98"/>
      <c r="M30" s="167">
        <f t="shared" si="10"/>
        <v>0</v>
      </c>
      <c r="N30" s="133" t="str">
        <f t="shared" si="1"/>
        <v/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4</v>
      </c>
      <c r="I32" s="95"/>
      <c r="J32" s="169">
        <v>4</v>
      </c>
      <c r="K32" s="100"/>
      <c r="L32" s="95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182490</v>
      </c>
      <c r="I33" s="95">
        <f t="shared" si="11"/>
        <v>0</v>
      </c>
      <c r="J33" s="169">
        <f t="shared" si="11"/>
        <v>182490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A1:R96"/>
  <sheetViews>
    <sheetView zoomScaleNormal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8" ht="13.5" thickBot="1"/>
    <row r="2" spans="1:18" s="158" customFormat="1" ht="20.100000000000001" customHeight="1" thickTop="1" thickBot="1">
      <c r="B2" s="195" t="s">
        <v>102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8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8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8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8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8" s="2" customFormat="1" ht="12.95" customHeight="1">
      <c r="A7" s="90"/>
      <c r="B7" s="4" t="s">
        <v>49</v>
      </c>
      <c r="C7" s="5" t="s">
        <v>50</v>
      </c>
      <c r="D7" s="5" t="s">
        <v>42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8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70">
        <f t="shared" ref="H8:M8" si="0">SUM(H9:H12)</f>
        <v>1148430</v>
      </c>
      <c r="I8" s="70">
        <f t="shared" si="0"/>
        <v>0</v>
      </c>
      <c r="J8" s="166">
        <f t="shared" si="0"/>
        <v>1148430</v>
      </c>
      <c r="K8" s="70">
        <f t="shared" si="0"/>
        <v>0</v>
      </c>
      <c r="L8" s="70">
        <f t="shared" si="0"/>
        <v>0</v>
      </c>
      <c r="M8" s="166">
        <f t="shared" si="0"/>
        <v>0</v>
      </c>
      <c r="N8" s="132">
        <f>IF(J8=0,"",M8/J8*100)</f>
        <v>0</v>
      </c>
    </row>
    <row r="9" spans="1:18" ht="12.95" customHeight="1">
      <c r="B9" s="8"/>
      <c r="C9" s="9"/>
      <c r="D9" s="9"/>
      <c r="E9" s="105">
        <v>611100</v>
      </c>
      <c r="F9" s="118"/>
      <c r="G9" s="16" t="s">
        <v>105</v>
      </c>
      <c r="H9" s="72">
        <f>965330+2800+6*500</f>
        <v>971130</v>
      </c>
      <c r="I9" s="72">
        <v>0</v>
      </c>
      <c r="J9" s="167">
        <f>SUM(H9:I9)</f>
        <v>971130</v>
      </c>
      <c r="K9" s="72"/>
      <c r="L9" s="72"/>
      <c r="M9" s="167">
        <f>SUM(K9:L9)</f>
        <v>0</v>
      </c>
      <c r="N9" s="133">
        <f t="shared" ref="N9:N66" si="1">IF(J9=0,"",M9/J9*100)</f>
        <v>0</v>
      </c>
    </row>
    <row r="10" spans="1:18" ht="12.95" customHeight="1">
      <c r="B10" s="8"/>
      <c r="C10" s="9"/>
      <c r="D10" s="9"/>
      <c r="E10" s="105">
        <v>611200</v>
      </c>
      <c r="F10" s="118"/>
      <c r="G10" s="9" t="s">
        <v>106</v>
      </c>
      <c r="H10" s="72">
        <f>170200+1700+6*900</f>
        <v>177300</v>
      </c>
      <c r="I10" s="72">
        <v>0</v>
      </c>
      <c r="J10" s="167">
        <f t="shared" ref="J10:J11" si="2">SUM(H10:I10)</f>
        <v>177300</v>
      </c>
      <c r="K10" s="72"/>
      <c r="L10" s="72"/>
      <c r="M10" s="167">
        <f t="shared" ref="M10:M11" si="3">SUM(K10:L10)</f>
        <v>0</v>
      </c>
      <c r="N10" s="133">
        <f t="shared" si="1"/>
        <v>0</v>
      </c>
    </row>
    <row r="11" spans="1:18" ht="12.95" customHeight="1">
      <c r="B11" s="8"/>
      <c r="C11" s="9"/>
      <c r="D11" s="9"/>
      <c r="E11" s="105">
        <v>611200</v>
      </c>
      <c r="F11" s="118"/>
      <c r="G11" s="63" t="s">
        <v>137</v>
      </c>
      <c r="H11" s="71">
        <v>0</v>
      </c>
      <c r="I11" s="71">
        <v>0</v>
      </c>
      <c r="J11" s="167">
        <f t="shared" si="2"/>
        <v>0</v>
      </c>
      <c r="K11" s="71"/>
      <c r="L11" s="71"/>
      <c r="M11" s="167">
        <f t="shared" si="3"/>
        <v>0</v>
      </c>
      <c r="N11" s="133" t="str">
        <f t="shared" si="1"/>
        <v/>
      </c>
      <c r="P11" s="31"/>
    </row>
    <row r="12" spans="1:18" ht="12.95" customHeight="1">
      <c r="B12" s="8"/>
      <c r="C12" s="9"/>
      <c r="D12" s="9"/>
      <c r="E12" s="105"/>
      <c r="F12" s="118"/>
      <c r="G12" s="16"/>
      <c r="H12" s="72"/>
      <c r="I12" s="72"/>
      <c r="J12" s="167"/>
      <c r="K12" s="72"/>
      <c r="L12" s="72"/>
      <c r="M12" s="167"/>
      <c r="N12" s="133" t="str">
        <f t="shared" si="1"/>
        <v/>
      </c>
    </row>
    <row r="13" spans="1:18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70">
        <f t="shared" ref="H13:M13" si="4">H14</f>
        <v>105400</v>
      </c>
      <c r="I13" s="70">
        <f t="shared" si="4"/>
        <v>0</v>
      </c>
      <c r="J13" s="166">
        <f t="shared" si="4"/>
        <v>105400</v>
      </c>
      <c r="K13" s="70">
        <f t="shared" si="4"/>
        <v>0</v>
      </c>
      <c r="L13" s="70">
        <f t="shared" si="4"/>
        <v>0</v>
      </c>
      <c r="M13" s="166">
        <f t="shared" si="4"/>
        <v>0</v>
      </c>
      <c r="N13" s="132">
        <f t="shared" si="1"/>
        <v>0</v>
      </c>
    </row>
    <row r="14" spans="1:18" ht="12.95" customHeight="1">
      <c r="B14" s="8"/>
      <c r="C14" s="9"/>
      <c r="D14" s="9"/>
      <c r="E14" s="105">
        <v>612100</v>
      </c>
      <c r="F14" s="118"/>
      <c r="G14" s="11" t="s">
        <v>5</v>
      </c>
      <c r="H14" s="72">
        <f>104480+500+6*70</f>
        <v>105400</v>
      </c>
      <c r="I14" s="72">
        <v>0</v>
      </c>
      <c r="J14" s="167">
        <f>SUM(H14:I14)</f>
        <v>105400</v>
      </c>
      <c r="K14" s="72"/>
      <c r="L14" s="72"/>
      <c r="M14" s="167">
        <f>SUM(K14:L14)</f>
        <v>0</v>
      </c>
      <c r="N14" s="133">
        <f t="shared" si="1"/>
        <v>0</v>
      </c>
    </row>
    <row r="15" spans="1:18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  <c r="R15" s="32"/>
    </row>
    <row r="16" spans="1:18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323300</v>
      </c>
      <c r="I16" s="99">
        <f t="shared" si="5"/>
        <v>0</v>
      </c>
      <c r="J16" s="169">
        <f t="shared" si="5"/>
        <v>323300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6500</v>
      </c>
      <c r="I17" s="149">
        <v>0</v>
      </c>
      <c r="J17" s="167">
        <f t="shared" ref="J17:J26" si="6">SUM(H17:I17)</f>
        <v>6500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18000</v>
      </c>
      <c r="I18" s="149">
        <v>0</v>
      </c>
      <c r="J18" s="167">
        <f t="shared" si="6"/>
        <v>18000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125000</v>
      </c>
      <c r="I19" s="149">
        <v>0</v>
      </c>
      <c r="J19" s="167">
        <f t="shared" si="6"/>
        <v>125000</v>
      </c>
      <c r="K19" s="149"/>
      <c r="L19" s="149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35000</v>
      </c>
      <c r="I20" s="151">
        <v>0</v>
      </c>
      <c r="J20" s="167">
        <f t="shared" si="6"/>
        <v>35000</v>
      </c>
      <c r="K20" s="151"/>
      <c r="L20" s="151"/>
      <c r="M20" s="167">
        <f t="shared" si="7"/>
        <v>0</v>
      </c>
      <c r="N20" s="133">
        <f t="shared" si="1"/>
        <v>0</v>
      </c>
      <c r="O20" s="29"/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15000</v>
      </c>
      <c r="I21" s="149">
        <v>0</v>
      </c>
      <c r="J21" s="167">
        <f t="shared" si="6"/>
        <v>15000</v>
      </c>
      <c r="K21" s="149"/>
      <c r="L21" s="149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10800</v>
      </c>
      <c r="I23" s="151">
        <v>0</v>
      </c>
      <c r="J23" s="167">
        <f t="shared" si="6"/>
        <v>10800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3000</v>
      </c>
      <c r="I24" s="151">
        <v>0</v>
      </c>
      <c r="J24" s="167">
        <f t="shared" si="6"/>
        <v>3000</v>
      </c>
      <c r="K24" s="151"/>
      <c r="L24" s="151"/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110000</v>
      </c>
      <c r="I25" s="151">
        <v>0</v>
      </c>
      <c r="J25" s="167">
        <f t="shared" si="6"/>
        <v>110000</v>
      </c>
      <c r="K25" s="151"/>
      <c r="L25" s="151"/>
      <c r="M25" s="167">
        <f t="shared" si="7"/>
        <v>0</v>
      </c>
      <c r="N25" s="133">
        <f t="shared" si="1"/>
        <v>0</v>
      </c>
      <c r="O25" s="37"/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15"/>
      <c r="F27" s="129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ht="12.95" customHeight="1">
      <c r="B28" s="8"/>
      <c r="C28" s="9"/>
      <c r="D28" s="9"/>
      <c r="E28" s="105"/>
      <c r="F28" s="118"/>
      <c r="G28" s="9"/>
      <c r="H28" s="100"/>
      <c r="I28" s="100"/>
      <c r="J28" s="169"/>
      <c r="K28" s="100"/>
      <c r="L28" s="100"/>
      <c r="M28" s="169"/>
      <c r="N28" s="133" t="str">
        <f t="shared" si="1"/>
        <v/>
      </c>
    </row>
    <row r="29" spans="1:15" s="1" customFormat="1" ht="12.95" customHeight="1">
      <c r="A29" s="89"/>
      <c r="B29" s="10"/>
      <c r="C29" s="6"/>
      <c r="D29" s="6"/>
      <c r="E29" s="104">
        <v>821000</v>
      </c>
      <c r="F29" s="117"/>
      <c r="G29" s="6" t="s">
        <v>12</v>
      </c>
      <c r="H29" s="100">
        <f t="shared" ref="H29:M29" si="8">H30+H31</f>
        <v>25000</v>
      </c>
      <c r="I29" s="100">
        <f t="shared" si="8"/>
        <v>0</v>
      </c>
      <c r="J29" s="169">
        <f t="shared" si="8"/>
        <v>25000</v>
      </c>
      <c r="K29" s="100">
        <f t="shared" si="8"/>
        <v>0</v>
      </c>
      <c r="L29" s="100">
        <f t="shared" si="8"/>
        <v>0</v>
      </c>
      <c r="M29" s="169">
        <f t="shared" si="8"/>
        <v>0</v>
      </c>
      <c r="N29" s="132">
        <f t="shared" si="1"/>
        <v>0</v>
      </c>
    </row>
    <row r="30" spans="1:15" ht="12.95" customHeight="1">
      <c r="B30" s="8"/>
      <c r="C30" s="9"/>
      <c r="D30" s="9"/>
      <c r="E30" s="105">
        <v>821200</v>
      </c>
      <c r="F30" s="118"/>
      <c r="G30" s="9" t="s">
        <v>13</v>
      </c>
      <c r="H30" s="101">
        <v>0</v>
      </c>
      <c r="I30" s="101">
        <v>0</v>
      </c>
      <c r="J30" s="167">
        <f t="shared" ref="J30:J31" si="9">SUM(H30:I30)</f>
        <v>0</v>
      </c>
      <c r="K30" s="101"/>
      <c r="L30" s="101"/>
      <c r="M30" s="167">
        <f t="shared" ref="M30:M31" si="10">SUM(K30:L30)</f>
        <v>0</v>
      </c>
      <c r="N30" s="133" t="str">
        <f t="shared" si="1"/>
        <v/>
      </c>
    </row>
    <row r="31" spans="1:15" ht="12.95" customHeight="1">
      <c r="B31" s="8"/>
      <c r="C31" s="9"/>
      <c r="D31" s="9"/>
      <c r="E31" s="105">
        <v>821300</v>
      </c>
      <c r="F31" s="118"/>
      <c r="G31" s="9" t="s">
        <v>14</v>
      </c>
      <c r="H31" s="101">
        <v>25000</v>
      </c>
      <c r="I31" s="101">
        <v>0</v>
      </c>
      <c r="J31" s="167">
        <f t="shared" si="9"/>
        <v>25000</v>
      </c>
      <c r="K31" s="101"/>
      <c r="L31" s="101"/>
      <c r="M31" s="167">
        <f t="shared" si="10"/>
        <v>0</v>
      </c>
      <c r="N31" s="133">
        <f t="shared" si="1"/>
        <v>0</v>
      </c>
    </row>
    <row r="32" spans="1:15" ht="12.95" customHeight="1">
      <c r="B32" s="8"/>
      <c r="C32" s="9"/>
      <c r="D32" s="9"/>
      <c r="E32" s="105"/>
      <c r="F32" s="118"/>
      <c r="G32" s="9"/>
      <c r="H32" s="98"/>
      <c r="I32" s="98"/>
      <c r="J32" s="168"/>
      <c r="K32" s="98"/>
      <c r="L32" s="98"/>
      <c r="M32" s="168"/>
      <c r="N32" s="133" t="str">
        <f t="shared" si="1"/>
        <v/>
      </c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15</v>
      </c>
      <c r="H33" s="102">
        <v>44</v>
      </c>
      <c r="I33" s="102"/>
      <c r="J33" s="171">
        <v>44</v>
      </c>
      <c r="K33" s="102"/>
      <c r="L33" s="102"/>
      <c r="M33" s="171"/>
      <c r="N33" s="133"/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31</v>
      </c>
      <c r="H34" s="95">
        <f t="shared" ref="H34:M34" si="11">H8+H13+H16+H29</f>
        <v>1602130</v>
      </c>
      <c r="I34" s="95">
        <f t="shared" si="11"/>
        <v>0</v>
      </c>
      <c r="J34" s="169">
        <f t="shared" si="11"/>
        <v>1602130</v>
      </c>
      <c r="K34" s="95">
        <f t="shared" si="11"/>
        <v>0</v>
      </c>
      <c r="L34" s="95">
        <f t="shared" si="11"/>
        <v>0</v>
      </c>
      <c r="M34" s="169">
        <f t="shared" si="11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16</v>
      </c>
      <c r="H35" s="95">
        <f t="shared" ref="H35:M35" si="12">H34</f>
        <v>1602130</v>
      </c>
      <c r="I35" s="95">
        <f t="shared" si="12"/>
        <v>0</v>
      </c>
      <c r="J35" s="169">
        <f t="shared" si="12"/>
        <v>1602130</v>
      </c>
      <c r="K35" s="95">
        <f t="shared" si="12"/>
        <v>0</v>
      </c>
      <c r="L35" s="95">
        <f t="shared" si="12"/>
        <v>0</v>
      </c>
      <c r="M35" s="169">
        <f t="shared" si="12"/>
        <v>0</v>
      </c>
      <c r="N35" s="132">
        <f t="shared" si="1"/>
        <v>0</v>
      </c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17</v>
      </c>
      <c r="H36" s="87"/>
      <c r="I36" s="87"/>
      <c r="J36" s="168"/>
      <c r="K36" s="87"/>
      <c r="L36" s="87"/>
      <c r="M36" s="168"/>
      <c r="N36" s="134" t="str">
        <f t="shared" si="1"/>
        <v/>
      </c>
    </row>
    <row r="37" spans="1:14" ht="12.95" customHeight="1" thickBot="1">
      <c r="B37" s="13"/>
      <c r="C37" s="14"/>
      <c r="D37" s="14"/>
      <c r="E37" s="106"/>
      <c r="F37" s="119"/>
      <c r="G37" s="14"/>
      <c r="H37" s="22"/>
      <c r="I37" s="22"/>
      <c r="J37" s="172"/>
      <c r="K37" s="22"/>
      <c r="L37" s="22"/>
      <c r="M37" s="172"/>
      <c r="N37" s="135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120</v>
      </c>
      <c r="C2" s="196"/>
      <c r="D2" s="196"/>
      <c r="E2" s="196"/>
      <c r="F2" s="196"/>
      <c r="G2" s="196"/>
      <c r="H2" s="215"/>
      <c r="I2" s="215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51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43660</v>
      </c>
      <c r="I8" s="65">
        <f t="shared" si="0"/>
        <v>0</v>
      </c>
      <c r="J8" s="166">
        <f t="shared" si="0"/>
        <v>43660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28970+100+1*9*950</f>
        <v>37620</v>
      </c>
      <c r="I9" s="67">
        <v>0</v>
      </c>
      <c r="J9" s="167">
        <f>SUM(H9:I9)</f>
        <v>37620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3670+80+9*21*10+400</f>
        <v>6040</v>
      </c>
      <c r="I10" s="67">
        <v>0</v>
      </c>
      <c r="J10" s="167">
        <f t="shared" ref="J10:J11" si="2">SUM(H10:I10)</f>
        <v>6040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4130</v>
      </c>
      <c r="I13" s="65">
        <f t="shared" si="4"/>
        <v>0</v>
      </c>
      <c r="J13" s="166">
        <f t="shared" si="4"/>
        <v>4130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3100+40+1*9*110</f>
        <v>4130</v>
      </c>
      <c r="I14" s="67">
        <v>0</v>
      </c>
      <c r="J14" s="167">
        <f>SUM(H14:I14)</f>
        <v>4130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4200</v>
      </c>
      <c r="I16" s="99">
        <f t="shared" si="5"/>
        <v>0</v>
      </c>
      <c r="J16" s="169">
        <f t="shared" si="5"/>
        <v>4200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3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500</v>
      </c>
      <c r="I17" s="149">
        <v>0</v>
      </c>
      <c r="J17" s="167">
        <f t="shared" ref="J17:J26" si="6">SUM(H17:I17)</f>
        <v>500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/>
      <c r="L18" s="149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1000</v>
      </c>
      <c r="I19" s="149">
        <v>0</v>
      </c>
      <c r="J19" s="167">
        <f t="shared" si="6"/>
        <v>1000</v>
      </c>
      <c r="K19" s="149"/>
      <c r="L19" s="149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</v>
      </c>
      <c r="I20" s="149">
        <v>0</v>
      </c>
      <c r="J20" s="167">
        <f t="shared" si="6"/>
        <v>1000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/>
      <c r="L21" s="149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0</v>
      </c>
      <c r="I23" s="149">
        <v>0</v>
      </c>
      <c r="J23" s="167">
        <f t="shared" si="6"/>
        <v>0</v>
      </c>
      <c r="K23" s="149"/>
      <c r="L23" s="149"/>
      <c r="M23" s="167">
        <f t="shared" si="7"/>
        <v>0</v>
      </c>
      <c r="N23" s="133" t="str">
        <f t="shared" si="1"/>
        <v/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/>
      <c r="L24" s="149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49">
        <v>1700</v>
      </c>
      <c r="I25" s="149">
        <v>0</v>
      </c>
      <c r="J25" s="167">
        <f t="shared" si="6"/>
        <v>1700</v>
      </c>
      <c r="K25" s="149"/>
      <c r="L25" s="149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/>
      <c r="L26" s="149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149"/>
      <c r="I27" s="149"/>
      <c r="J27" s="170"/>
      <c r="K27" s="149"/>
      <c r="L27" s="149"/>
      <c r="M27" s="170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I28" si="8">SUM(H29:H30)</f>
        <v>3000</v>
      </c>
      <c r="I28" s="95">
        <f t="shared" si="8"/>
        <v>0</v>
      </c>
      <c r="J28" s="180">
        <f>SUM(J29:J30)</f>
        <v>3000</v>
      </c>
      <c r="K28" s="95">
        <f t="shared" ref="K28:L28" si="9">SUM(K29:K30)</f>
        <v>0</v>
      </c>
      <c r="L28" s="95">
        <f t="shared" si="9"/>
        <v>0</v>
      </c>
      <c r="M28" s="180">
        <f>SUM(M29:M30)</f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49">
        <v>0</v>
      </c>
      <c r="I29" s="149">
        <v>0</v>
      </c>
      <c r="J29" s="167">
        <f t="shared" ref="J29:J30" si="10">SUM(H29:I29)</f>
        <v>0</v>
      </c>
      <c r="K29" s="149"/>
      <c r="L29" s="149"/>
      <c r="M29" s="167">
        <f t="shared" ref="M29:M30" si="11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51">
        <v>3000</v>
      </c>
      <c r="I30" s="151">
        <v>0</v>
      </c>
      <c r="J30" s="167">
        <f t="shared" si="10"/>
        <v>3000</v>
      </c>
      <c r="K30" s="151"/>
      <c r="L30" s="151"/>
      <c r="M30" s="167">
        <f t="shared" si="11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2</v>
      </c>
      <c r="I32" s="100"/>
      <c r="J32" s="169">
        <v>2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2">H8+H13+H16+H28</f>
        <v>54990</v>
      </c>
      <c r="I33" s="95">
        <f t="shared" si="12"/>
        <v>0</v>
      </c>
      <c r="J33" s="169">
        <f t="shared" si="12"/>
        <v>54990</v>
      </c>
      <c r="K33" s="95">
        <f t="shared" si="12"/>
        <v>0</v>
      </c>
      <c r="L33" s="95">
        <f t="shared" si="12"/>
        <v>0</v>
      </c>
      <c r="M33" s="169">
        <f t="shared" si="12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2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119</v>
      </c>
      <c r="C2" s="196"/>
      <c r="D2" s="196"/>
      <c r="E2" s="196"/>
      <c r="F2" s="196"/>
      <c r="G2" s="196"/>
      <c r="H2" s="215"/>
      <c r="I2" s="215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51</v>
      </c>
      <c r="D7" s="5" t="s">
        <v>35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38560</v>
      </c>
      <c r="I8" s="65">
        <f t="shared" si="0"/>
        <v>0</v>
      </c>
      <c r="J8" s="166">
        <f t="shared" si="0"/>
        <v>38560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31290+250</f>
        <v>31540</v>
      </c>
      <c r="I9" s="67">
        <v>0</v>
      </c>
      <c r="J9" s="167">
        <f>SUM(H9:I9)</f>
        <v>31540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6850+170</f>
        <v>7020</v>
      </c>
      <c r="I10" s="67">
        <v>0</v>
      </c>
      <c r="J10" s="167">
        <f t="shared" ref="J10:J11" si="2">SUM(H10:I10)</f>
        <v>7020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142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3430</v>
      </c>
      <c r="I13" s="65">
        <f t="shared" si="4"/>
        <v>0</v>
      </c>
      <c r="J13" s="166">
        <f t="shared" si="4"/>
        <v>3430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3380+50</f>
        <v>3430</v>
      </c>
      <c r="I14" s="67">
        <v>0</v>
      </c>
      <c r="J14" s="167">
        <f>SUM(H14:I14)</f>
        <v>3430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3050</v>
      </c>
      <c r="I16" s="99">
        <f t="shared" si="5"/>
        <v>0</v>
      </c>
      <c r="J16" s="169">
        <f t="shared" si="5"/>
        <v>3050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1000</v>
      </c>
      <c r="I17" s="149">
        <v>0</v>
      </c>
      <c r="J17" s="167">
        <f t="shared" ref="J17:J26" si="6">SUM(H17:I17)</f>
        <v>1000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/>
      <c r="L18" s="149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750</v>
      </c>
      <c r="I19" s="149">
        <v>0</v>
      </c>
      <c r="J19" s="167">
        <f t="shared" si="6"/>
        <v>750</v>
      </c>
      <c r="K19" s="149"/>
      <c r="L19" s="149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500</v>
      </c>
      <c r="I20" s="149">
        <v>0</v>
      </c>
      <c r="J20" s="167">
        <f t="shared" si="6"/>
        <v>500</v>
      </c>
      <c r="K20" s="149"/>
      <c r="L20" s="149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/>
      <c r="L21" s="149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300</v>
      </c>
      <c r="I23" s="149">
        <v>0</v>
      </c>
      <c r="J23" s="167">
        <f t="shared" si="6"/>
        <v>300</v>
      </c>
      <c r="K23" s="149"/>
      <c r="L23" s="149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/>
      <c r="L24" s="149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500</v>
      </c>
      <c r="I25" s="151">
        <v>0</v>
      </c>
      <c r="J25" s="167">
        <f t="shared" si="6"/>
        <v>500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16" t="s">
        <v>150</v>
      </c>
      <c r="H26" s="149">
        <v>0</v>
      </c>
      <c r="I26" s="149">
        <v>0</v>
      </c>
      <c r="J26" s="167">
        <f t="shared" si="6"/>
        <v>0</v>
      </c>
      <c r="K26" s="149"/>
      <c r="L26" s="149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1000</v>
      </c>
      <c r="I28" s="95">
        <f t="shared" si="8"/>
        <v>0</v>
      </c>
      <c r="J28" s="169">
        <f t="shared" si="8"/>
        <v>1000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98">
        <v>0</v>
      </c>
      <c r="I29" s="98">
        <v>0</v>
      </c>
      <c r="J29" s="167">
        <f t="shared" ref="J29:J30" si="9">SUM(H29:I29)</f>
        <v>0</v>
      </c>
      <c r="K29" s="98"/>
      <c r="L29" s="98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98">
        <v>1000</v>
      </c>
      <c r="I30" s="98">
        <v>0</v>
      </c>
      <c r="J30" s="167">
        <f t="shared" si="9"/>
        <v>1000</v>
      </c>
      <c r="K30" s="98"/>
      <c r="L30" s="98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2</v>
      </c>
      <c r="I32" s="100"/>
      <c r="J32" s="169">
        <v>2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46040</v>
      </c>
      <c r="I33" s="95">
        <f t="shared" si="11"/>
        <v>0</v>
      </c>
      <c r="J33" s="169">
        <f t="shared" si="11"/>
        <v>46040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>H33+'12'!H33</f>
        <v>101030</v>
      </c>
      <c r="I34" s="95">
        <f>I33+'12'!I33</f>
        <v>0</v>
      </c>
      <c r="J34" s="169">
        <f>J33+'12'!J33</f>
        <v>101030</v>
      </c>
      <c r="K34" s="95">
        <f>K33+'12'!K33</f>
        <v>0</v>
      </c>
      <c r="L34" s="95">
        <f>L33+'12'!L33</f>
        <v>0</v>
      </c>
      <c r="M34" s="169">
        <f>M33+'12'!M33</f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/>
      <c r="I35" s="95"/>
      <c r="J35" s="169"/>
      <c r="K35" s="95"/>
      <c r="L35" s="95"/>
      <c r="M35" s="169"/>
      <c r="N35" s="132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103</v>
      </c>
      <c r="C2" s="196"/>
      <c r="D2" s="196"/>
      <c r="E2" s="196"/>
      <c r="F2" s="196"/>
      <c r="G2" s="196"/>
      <c r="H2" s="215"/>
      <c r="I2" s="215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49</v>
      </c>
      <c r="C7" s="5" t="s">
        <v>104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78910</v>
      </c>
      <c r="I8" s="65">
        <f t="shared" si="0"/>
        <v>0</v>
      </c>
      <c r="J8" s="166">
        <f t="shared" si="0"/>
        <v>78910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66820+250+2*500</f>
        <v>68070</v>
      </c>
      <c r="I9" s="67">
        <v>0</v>
      </c>
      <c r="J9" s="167">
        <f>SUM(H9:I9)</f>
        <v>68070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8870+170+2*900</f>
        <v>10840</v>
      </c>
      <c r="I10" s="67">
        <v>0</v>
      </c>
      <c r="J10" s="167">
        <f t="shared" ref="J10:J11" si="2">SUM(H10:I10)</f>
        <v>10840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7310</v>
      </c>
      <c r="I13" s="65">
        <f t="shared" si="4"/>
        <v>0</v>
      </c>
      <c r="J13" s="166">
        <f t="shared" si="4"/>
        <v>7310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7130+40+2*70</f>
        <v>7310</v>
      </c>
      <c r="I14" s="67">
        <v>0</v>
      </c>
      <c r="J14" s="167">
        <f>SUM(H14:I14)</f>
        <v>7310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4800</v>
      </c>
      <c r="I16" s="99">
        <f t="shared" si="5"/>
        <v>0</v>
      </c>
      <c r="J16" s="169">
        <f t="shared" si="5"/>
        <v>4800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1000</v>
      </c>
      <c r="I17" s="149">
        <v>0</v>
      </c>
      <c r="J17" s="167">
        <f t="shared" ref="J17:J26" si="6">SUM(H17:I17)</f>
        <v>1000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/>
      <c r="L18" s="149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1400</v>
      </c>
      <c r="I19" s="149">
        <v>0</v>
      </c>
      <c r="J19" s="167">
        <f t="shared" si="6"/>
        <v>1400</v>
      </c>
      <c r="K19" s="149"/>
      <c r="L19" s="149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</v>
      </c>
      <c r="I20" s="149">
        <v>0</v>
      </c>
      <c r="J20" s="167">
        <f t="shared" si="6"/>
        <v>1000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/>
      <c r="L21" s="149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200</v>
      </c>
      <c r="I23" s="149">
        <v>0</v>
      </c>
      <c r="J23" s="167">
        <f t="shared" si="6"/>
        <v>200</v>
      </c>
      <c r="K23" s="149"/>
      <c r="L23" s="149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/>
      <c r="L24" s="149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1200</v>
      </c>
      <c r="I25" s="151">
        <v>0</v>
      </c>
      <c r="J25" s="167">
        <f t="shared" si="6"/>
        <v>1200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H29+H30</f>
        <v>500</v>
      </c>
      <c r="I28" s="95">
        <f t="shared" si="8"/>
        <v>0</v>
      </c>
      <c r="J28" s="169">
        <f t="shared" si="8"/>
        <v>500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3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98">
        <v>0</v>
      </c>
      <c r="I29" s="98">
        <v>0</v>
      </c>
      <c r="J29" s="167">
        <f t="shared" ref="J29:J30" si="9">SUM(H29:I29)</f>
        <v>0</v>
      </c>
      <c r="K29" s="98"/>
      <c r="L29" s="98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</v>
      </c>
      <c r="I30" s="101">
        <v>0</v>
      </c>
      <c r="J30" s="167">
        <f t="shared" si="9"/>
        <v>500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3</v>
      </c>
      <c r="I32" s="95"/>
      <c r="J32" s="169">
        <v>3</v>
      </c>
      <c r="K32" s="95"/>
      <c r="L32" s="95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91520</v>
      </c>
      <c r="I33" s="95">
        <f t="shared" si="11"/>
        <v>0</v>
      </c>
      <c r="J33" s="169">
        <f t="shared" si="11"/>
        <v>91520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M34" si="12">H33</f>
        <v>91520</v>
      </c>
      <c r="I34" s="95">
        <f t="shared" si="12"/>
        <v>0</v>
      </c>
      <c r="J34" s="169">
        <f t="shared" si="12"/>
        <v>91520</v>
      </c>
      <c r="K34" s="95">
        <f t="shared" si="12"/>
        <v>0</v>
      </c>
      <c r="L34" s="95">
        <f t="shared" si="12"/>
        <v>0</v>
      </c>
      <c r="M34" s="169">
        <f t="shared" si="12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>H34+'13'!H34+'12'!H34+'11'!H35+'10'!H33</f>
        <v>1977170</v>
      </c>
      <c r="I35" s="95">
        <f>I34+'13'!I34+'12'!I34+'11'!I35+'10'!I33</f>
        <v>0</v>
      </c>
      <c r="J35" s="169">
        <f>J34+'13'!J34+'12'!J34+'11'!J35+'10'!J33</f>
        <v>1977170</v>
      </c>
      <c r="K35" s="95">
        <f>K34+'13'!K34+'12'!K34+'11'!K35+'10'!K33</f>
        <v>0</v>
      </c>
      <c r="L35" s="95">
        <f>L34+'13'!L34+'12'!L34+'11'!L35+'10'!L33</f>
        <v>0</v>
      </c>
      <c r="M35" s="169">
        <f>M34+'13'!M34+'12'!M34+'11'!M35+'10'!M33</f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I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P96"/>
  <sheetViews>
    <sheetView zoomScaleNormal="100" workbookViewId="0">
      <selection activeCell="M36" sqref="M36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94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52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197840</v>
      </c>
      <c r="I8" s="65">
        <f t="shared" si="0"/>
        <v>0</v>
      </c>
      <c r="J8" s="166">
        <f t="shared" si="0"/>
        <v>197840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148000+1480+3*500+1*9*1580</f>
        <v>165200</v>
      </c>
      <c r="I9" s="67">
        <v>0</v>
      </c>
      <c r="J9" s="167">
        <f>SUM(H9:I9)</f>
        <v>165200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27100+950+3*900+1*9*21*10</f>
        <v>32640</v>
      </c>
      <c r="I10" s="67">
        <v>0</v>
      </c>
      <c r="J10" s="167">
        <f t="shared" ref="J10:J11" si="2">SUM(H10:I10)</f>
        <v>32640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17730</v>
      </c>
      <c r="I13" s="65">
        <f t="shared" si="4"/>
        <v>0</v>
      </c>
      <c r="J13" s="166">
        <f t="shared" si="4"/>
        <v>17730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15720+180+3*70+1*9*180</f>
        <v>17730</v>
      </c>
      <c r="I14" s="67">
        <v>0</v>
      </c>
      <c r="J14" s="167">
        <f>SUM(H14:I14)</f>
        <v>17730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SUM(H17:H27)</f>
        <v>79450</v>
      </c>
      <c r="I16" s="99">
        <f t="shared" si="5"/>
        <v>0</v>
      </c>
      <c r="J16" s="169">
        <f t="shared" si="5"/>
        <v>79450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5000</v>
      </c>
      <c r="I17" s="149">
        <v>0</v>
      </c>
      <c r="J17" s="167">
        <f t="shared" ref="J17:J27" si="6">SUM(H17:I17)</f>
        <v>5000</v>
      </c>
      <c r="K17" s="149"/>
      <c r="L17" s="149"/>
      <c r="M17" s="167">
        <f t="shared" ref="M17:M27" si="7">SUM(K17:L17)</f>
        <v>0</v>
      </c>
      <c r="N17" s="133">
        <f t="shared" si="1"/>
        <v>0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0</v>
      </c>
      <c r="I18" s="149">
        <v>0</v>
      </c>
      <c r="J18" s="167">
        <f t="shared" si="6"/>
        <v>0</v>
      </c>
      <c r="K18" s="149"/>
      <c r="L18" s="149"/>
      <c r="M18" s="167">
        <f t="shared" si="7"/>
        <v>0</v>
      </c>
      <c r="N18" s="133" t="str">
        <f t="shared" si="1"/>
        <v/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3350</v>
      </c>
      <c r="I19" s="149">
        <v>0</v>
      </c>
      <c r="J19" s="167">
        <f t="shared" si="6"/>
        <v>3350</v>
      </c>
      <c r="K19" s="149"/>
      <c r="L19" s="149"/>
      <c r="M19" s="167">
        <f t="shared" si="7"/>
        <v>0</v>
      </c>
      <c r="N19" s="133">
        <f t="shared" si="1"/>
        <v>0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</v>
      </c>
      <c r="I20" s="149">
        <v>0</v>
      </c>
      <c r="J20" s="167">
        <f t="shared" si="6"/>
        <v>100</v>
      </c>
      <c r="K20" s="149"/>
      <c r="L20" s="149"/>
      <c r="M20" s="167">
        <f t="shared" si="7"/>
        <v>0</v>
      </c>
      <c r="N20" s="133">
        <f t="shared" si="1"/>
        <v>0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0</v>
      </c>
      <c r="I21" s="149">
        <v>0</v>
      </c>
      <c r="J21" s="167">
        <f t="shared" si="6"/>
        <v>0</v>
      </c>
      <c r="K21" s="149"/>
      <c r="L21" s="149"/>
      <c r="M21" s="167">
        <f t="shared" si="7"/>
        <v>0</v>
      </c>
      <c r="N21" s="133" t="str">
        <f t="shared" si="1"/>
        <v/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1000</v>
      </c>
      <c r="I23" s="149">
        <v>0</v>
      </c>
      <c r="J23" s="167">
        <f t="shared" si="6"/>
        <v>1000</v>
      </c>
      <c r="K23" s="149"/>
      <c r="L23" s="149"/>
      <c r="M23" s="167">
        <f t="shared" si="7"/>
        <v>0</v>
      </c>
      <c r="N23" s="133">
        <f t="shared" si="1"/>
        <v>0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/>
      <c r="L24" s="149"/>
      <c r="M24" s="167">
        <f t="shared" si="7"/>
        <v>0</v>
      </c>
      <c r="N24" s="133" t="str">
        <f t="shared" si="1"/>
        <v/>
      </c>
      <c r="P24" s="29"/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20000</v>
      </c>
      <c r="I25" s="151">
        <v>0</v>
      </c>
      <c r="J25" s="167">
        <f t="shared" si="6"/>
        <v>20000</v>
      </c>
      <c r="K25" s="151"/>
      <c r="L25" s="151"/>
      <c r="M25" s="167">
        <f t="shared" si="7"/>
        <v>0</v>
      </c>
      <c r="N25" s="133">
        <f t="shared" si="1"/>
        <v>0</v>
      </c>
      <c r="P25" s="29"/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/>
      <c r="L26" s="149"/>
      <c r="M26" s="167">
        <f t="shared" si="7"/>
        <v>0</v>
      </c>
      <c r="N26" s="133" t="str">
        <f t="shared" si="1"/>
        <v/>
      </c>
    </row>
    <row r="27" spans="1:16" ht="12.95" customHeight="1">
      <c r="B27" s="8"/>
      <c r="C27" s="9"/>
      <c r="D27" s="9"/>
      <c r="E27" s="105">
        <v>613900</v>
      </c>
      <c r="F27" s="118" t="s">
        <v>175</v>
      </c>
      <c r="G27" s="16" t="s">
        <v>141</v>
      </c>
      <c r="H27" s="149">
        <v>50000</v>
      </c>
      <c r="I27" s="149">
        <v>0</v>
      </c>
      <c r="J27" s="167">
        <f t="shared" si="6"/>
        <v>50000</v>
      </c>
      <c r="K27" s="149"/>
      <c r="L27" s="149"/>
      <c r="M27" s="167">
        <f t="shared" si="7"/>
        <v>0</v>
      </c>
      <c r="N27" s="133">
        <f t="shared" si="1"/>
        <v>0</v>
      </c>
    </row>
    <row r="28" spans="1:16" ht="12.95" customHeight="1">
      <c r="B28" s="8"/>
      <c r="C28" s="9"/>
      <c r="D28" s="9"/>
      <c r="E28" s="105"/>
      <c r="F28" s="118"/>
      <c r="G28" s="9"/>
      <c r="H28" s="95"/>
      <c r="I28" s="95"/>
      <c r="J28" s="169"/>
      <c r="K28" s="95"/>
      <c r="L28" s="95"/>
      <c r="M28" s="169"/>
      <c r="N28" s="133" t="str">
        <f t="shared" si="1"/>
        <v/>
      </c>
    </row>
    <row r="29" spans="1:16" s="1" customFormat="1" ht="12.95" customHeight="1">
      <c r="A29" s="89"/>
      <c r="B29" s="10"/>
      <c r="C29" s="6"/>
      <c r="D29" s="6"/>
      <c r="E29" s="104">
        <v>614000</v>
      </c>
      <c r="F29" s="117"/>
      <c r="G29" s="6" t="s">
        <v>109</v>
      </c>
      <c r="H29" s="95">
        <f t="shared" ref="H29:M29" si="8">SUM(H30:H30)</f>
        <v>1000000</v>
      </c>
      <c r="I29" s="95">
        <f t="shared" si="8"/>
        <v>0</v>
      </c>
      <c r="J29" s="169">
        <f t="shared" si="8"/>
        <v>1000000</v>
      </c>
      <c r="K29" s="95">
        <f t="shared" si="8"/>
        <v>0</v>
      </c>
      <c r="L29" s="95">
        <f t="shared" si="8"/>
        <v>0</v>
      </c>
      <c r="M29" s="169">
        <f t="shared" si="8"/>
        <v>0</v>
      </c>
      <c r="N29" s="132">
        <f t="shared" si="1"/>
        <v>0</v>
      </c>
    </row>
    <row r="30" spans="1:16" s="1" customFormat="1" ht="12.95" customHeight="1">
      <c r="A30" s="89"/>
      <c r="B30" s="10"/>
      <c r="C30" s="6"/>
      <c r="D30" s="28"/>
      <c r="E30" s="110">
        <v>614500</v>
      </c>
      <c r="F30" s="123" t="s">
        <v>176</v>
      </c>
      <c r="G30" s="42" t="s">
        <v>154</v>
      </c>
      <c r="H30" s="101">
        <v>1000000</v>
      </c>
      <c r="I30" s="101">
        <v>0</v>
      </c>
      <c r="J30" s="167">
        <f>SUM(H30:I30)</f>
        <v>1000000</v>
      </c>
      <c r="K30" s="101"/>
      <c r="L30" s="101"/>
      <c r="M30" s="167">
        <f>SUM(K30:L30)</f>
        <v>0</v>
      </c>
      <c r="N30" s="133">
        <f t="shared" si="1"/>
        <v>0</v>
      </c>
    </row>
    <row r="31" spans="1:16" ht="12.95" customHeight="1">
      <c r="B31" s="8"/>
      <c r="C31" s="9"/>
      <c r="D31" s="9"/>
      <c r="E31" s="105"/>
      <c r="F31" s="118"/>
      <c r="G31" s="16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6" ht="12.95" customHeight="1">
      <c r="B32" s="10"/>
      <c r="C32" s="6"/>
      <c r="D32" s="6"/>
      <c r="E32" s="104">
        <v>821000</v>
      </c>
      <c r="F32" s="117"/>
      <c r="G32" s="6" t="s">
        <v>12</v>
      </c>
      <c r="H32" s="100">
        <f t="shared" ref="H32:M32" si="9">SUM(H33:H34)</f>
        <v>1000</v>
      </c>
      <c r="I32" s="100">
        <f t="shared" si="9"/>
        <v>0</v>
      </c>
      <c r="J32" s="169">
        <f t="shared" si="9"/>
        <v>1000</v>
      </c>
      <c r="K32" s="100">
        <f t="shared" si="9"/>
        <v>0</v>
      </c>
      <c r="L32" s="100">
        <f t="shared" si="9"/>
        <v>0</v>
      </c>
      <c r="M32" s="169">
        <f t="shared" si="9"/>
        <v>0</v>
      </c>
      <c r="N32" s="132">
        <f t="shared" si="1"/>
        <v>0</v>
      </c>
    </row>
    <row r="33" spans="1:14" ht="12.95" customHeight="1">
      <c r="B33" s="8"/>
      <c r="C33" s="9"/>
      <c r="D33" s="9"/>
      <c r="E33" s="105">
        <v>821200</v>
      </c>
      <c r="F33" s="118"/>
      <c r="G33" s="9" t="s">
        <v>13</v>
      </c>
      <c r="H33" s="101">
        <v>0</v>
      </c>
      <c r="I33" s="101">
        <v>0</v>
      </c>
      <c r="J33" s="167">
        <f t="shared" ref="J33:J34" si="10">SUM(H33:I33)</f>
        <v>0</v>
      </c>
      <c r="K33" s="101"/>
      <c r="L33" s="101"/>
      <c r="M33" s="167">
        <f t="shared" ref="M33:M34" si="11">SUM(K33:L33)</f>
        <v>0</v>
      </c>
      <c r="N33" s="133" t="str">
        <f t="shared" si="1"/>
        <v/>
      </c>
    </row>
    <row r="34" spans="1:14" ht="12.95" customHeight="1">
      <c r="B34" s="8"/>
      <c r="C34" s="9"/>
      <c r="D34" s="9"/>
      <c r="E34" s="105">
        <v>821300</v>
      </c>
      <c r="F34" s="118"/>
      <c r="G34" s="9" t="s">
        <v>14</v>
      </c>
      <c r="H34" s="101">
        <v>1000</v>
      </c>
      <c r="I34" s="101">
        <v>0</v>
      </c>
      <c r="J34" s="167">
        <f t="shared" si="10"/>
        <v>1000</v>
      </c>
      <c r="K34" s="101"/>
      <c r="L34" s="101"/>
      <c r="M34" s="167">
        <f t="shared" si="11"/>
        <v>0</v>
      </c>
      <c r="N34" s="133">
        <f t="shared" si="1"/>
        <v>0</v>
      </c>
    </row>
    <row r="35" spans="1:14" ht="12.95" customHeight="1">
      <c r="B35" s="8"/>
      <c r="C35" s="9"/>
      <c r="D35" s="9"/>
      <c r="E35" s="105"/>
      <c r="F35" s="118"/>
      <c r="G35" s="9"/>
      <c r="H35" s="98"/>
      <c r="I35" s="98"/>
      <c r="J35" s="168"/>
      <c r="K35" s="98"/>
      <c r="L35" s="98"/>
      <c r="M35" s="168"/>
      <c r="N35" s="133" t="str">
        <f t="shared" si="1"/>
        <v/>
      </c>
    </row>
    <row r="36" spans="1:14" ht="12.95" customHeight="1">
      <c r="B36" s="10"/>
      <c r="C36" s="6"/>
      <c r="D36" s="6"/>
      <c r="E36" s="104"/>
      <c r="F36" s="117"/>
      <c r="G36" s="6" t="s">
        <v>15</v>
      </c>
      <c r="H36" s="100">
        <v>8</v>
      </c>
      <c r="I36" s="100"/>
      <c r="J36" s="169">
        <v>8</v>
      </c>
      <c r="K36" s="100"/>
      <c r="L36" s="100"/>
      <c r="M36" s="169"/>
      <c r="N36" s="133"/>
    </row>
    <row r="37" spans="1:14" ht="12.95" customHeight="1">
      <c r="B37" s="10"/>
      <c r="C37" s="6"/>
      <c r="D37" s="6"/>
      <c r="E37" s="104"/>
      <c r="F37" s="117"/>
      <c r="G37" s="6" t="s">
        <v>31</v>
      </c>
      <c r="H37" s="95">
        <f t="shared" ref="H37:M37" si="12">H8+H13+H16+H29+H32</f>
        <v>1296020</v>
      </c>
      <c r="I37" s="95">
        <f t="shared" si="12"/>
        <v>0</v>
      </c>
      <c r="J37" s="169">
        <f t="shared" si="12"/>
        <v>1296020</v>
      </c>
      <c r="K37" s="95">
        <f t="shared" si="12"/>
        <v>0</v>
      </c>
      <c r="L37" s="95">
        <f t="shared" si="12"/>
        <v>0</v>
      </c>
      <c r="M37" s="169">
        <f t="shared" si="12"/>
        <v>0</v>
      </c>
      <c r="N37" s="132">
        <f t="shared" si="1"/>
        <v>0</v>
      </c>
    </row>
    <row r="38" spans="1:14" ht="12.95" customHeight="1">
      <c r="B38" s="10"/>
      <c r="C38" s="6"/>
      <c r="D38" s="6"/>
      <c r="E38" s="104"/>
      <c r="F38" s="117"/>
      <c r="G38" s="6" t="s">
        <v>16</v>
      </c>
      <c r="H38" s="95">
        <f t="shared" ref="H38:J39" si="13">H37</f>
        <v>1296020</v>
      </c>
      <c r="I38" s="95">
        <f t="shared" si="13"/>
        <v>0</v>
      </c>
      <c r="J38" s="169">
        <f t="shared" si="13"/>
        <v>1296020</v>
      </c>
      <c r="K38" s="95">
        <f t="shared" ref="K38:M38" si="14">K37</f>
        <v>0</v>
      </c>
      <c r="L38" s="95">
        <f t="shared" si="14"/>
        <v>0</v>
      </c>
      <c r="M38" s="169">
        <f t="shared" si="14"/>
        <v>0</v>
      </c>
      <c r="N38" s="132">
        <f t="shared" si="1"/>
        <v>0</v>
      </c>
    </row>
    <row r="39" spans="1:14" s="1" customFormat="1" ht="12.95" customHeight="1">
      <c r="A39" s="89"/>
      <c r="B39" s="10"/>
      <c r="C39" s="6"/>
      <c r="D39" s="6"/>
      <c r="E39" s="104"/>
      <c r="F39" s="117"/>
      <c r="G39" s="6" t="s">
        <v>17</v>
      </c>
      <c r="H39" s="95">
        <f t="shared" si="13"/>
        <v>1296020</v>
      </c>
      <c r="I39" s="95">
        <f t="shared" si="13"/>
        <v>0</v>
      </c>
      <c r="J39" s="169">
        <f t="shared" si="13"/>
        <v>1296020</v>
      </c>
      <c r="K39" s="95">
        <f t="shared" ref="K39:M39" si="15">K38</f>
        <v>0</v>
      </c>
      <c r="L39" s="95">
        <f t="shared" si="15"/>
        <v>0</v>
      </c>
      <c r="M39" s="169">
        <f t="shared" si="15"/>
        <v>0</v>
      </c>
      <c r="N39" s="132">
        <f t="shared" si="1"/>
        <v>0</v>
      </c>
    </row>
    <row r="40" spans="1:14" s="1" customFormat="1" ht="12.95" customHeight="1" thickBot="1">
      <c r="A40" s="89"/>
      <c r="B40" s="13"/>
      <c r="C40" s="14"/>
      <c r="D40" s="14"/>
      <c r="E40" s="106"/>
      <c r="F40" s="119"/>
      <c r="G40" s="14"/>
      <c r="H40" s="22"/>
      <c r="I40" s="22"/>
      <c r="J40" s="172"/>
      <c r="K40" s="22"/>
      <c r="L40" s="22"/>
      <c r="M40" s="172"/>
      <c r="N40" s="135" t="str">
        <f t="shared" si="1"/>
        <v/>
      </c>
    </row>
    <row r="41" spans="1:14" s="1" customFormat="1" ht="12.95" customHeight="1">
      <c r="A41" s="89"/>
      <c r="B41" s="7"/>
      <c r="C41" s="7"/>
      <c r="D41" s="7"/>
      <c r="E41" s="107"/>
      <c r="F41" s="120"/>
      <c r="G41" s="29"/>
      <c r="H41" s="32"/>
      <c r="I41" s="32"/>
      <c r="J41" s="175"/>
      <c r="K41" s="32"/>
      <c r="L41" s="32"/>
      <c r="M41" s="175"/>
      <c r="N41" s="136" t="str">
        <f t="shared" si="1"/>
        <v/>
      </c>
    </row>
    <row r="42" spans="1:14" s="1" customFormat="1" ht="12.95" customHeight="1">
      <c r="A42" s="89"/>
      <c r="B42" s="29"/>
      <c r="C42" s="7"/>
      <c r="D42" s="7"/>
      <c r="E42" s="107"/>
      <c r="F42" s="120"/>
      <c r="G42" s="7"/>
      <c r="H42" s="32"/>
      <c r="I42" s="32"/>
      <c r="J42" s="175"/>
      <c r="K42" s="32"/>
      <c r="L42" s="32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P96"/>
  <sheetViews>
    <sheetView topLeftCell="A7" zoomScaleNormal="100" workbookViewId="0">
      <selection activeCell="M49" sqref="M49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11" style="7" bestFit="1" customWidth="1"/>
    <col min="16" max="16384" width="9.140625" style="7"/>
  </cols>
  <sheetData>
    <row r="1" spans="1:16" ht="13.5" thickBot="1"/>
    <row r="2" spans="1:16" s="55" customFormat="1" ht="20.100000000000001" customHeight="1" thickTop="1" thickBot="1">
      <c r="B2" s="195" t="s">
        <v>54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152"/>
      <c r="I3" s="152"/>
      <c r="J3" s="152"/>
      <c r="K3" s="152"/>
      <c r="L3" s="152"/>
      <c r="M3" s="152"/>
      <c r="N3" s="130"/>
      <c r="O3" s="153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53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2" customFormat="1" ht="12.95" customHeight="1">
      <c r="A8" s="90"/>
      <c r="B8" s="4"/>
      <c r="C8" s="5"/>
      <c r="D8" s="5"/>
      <c r="E8" s="104">
        <v>600000</v>
      </c>
      <c r="F8" s="117"/>
      <c r="G8" s="17" t="s">
        <v>38</v>
      </c>
      <c r="H8" s="86">
        <f t="shared" ref="H8:M8" si="0">H9</f>
        <v>15000</v>
      </c>
      <c r="I8" s="86">
        <f t="shared" si="0"/>
        <v>0</v>
      </c>
      <c r="J8" s="171">
        <f t="shared" si="0"/>
        <v>15000</v>
      </c>
      <c r="K8" s="86">
        <f t="shared" si="0"/>
        <v>0</v>
      </c>
      <c r="L8" s="86">
        <f t="shared" si="0"/>
        <v>0</v>
      </c>
      <c r="M8" s="171">
        <f t="shared" si="0"/>
        <v>0</v>
      </c>
      <c r="N8" s="132">
        <f>IF(J8=0,"",M8/J8*100)</f>
        <v>0</v>
      </c>
    </row>
    <row r="9" spans="1:16" s="2" customFormat="1" ht="12.95" customHeight="1">
      <c r="A9" s="90"/>
      <c r="B9" s="4"/>
      <c r="C9" s="5"/>
      <c r="D9" s="5"/>
      <c r="E9" s="105">
        <v>600000</v>
      </c>
      <c r="F9" s="118"/>
      <c r="G9" s="23" t="s">
        <v>27</v>
      </c>
      <c r="H9" s="88">
        <v>15000</v>
      </c>
      <c r="I9" s="88">
        <v>0</v>
      </c>
      <c r="J9" s="168">
        <f>SUM(H9:I9)</f>
        <v>15000</v>
      </c>
      <c r="K9" s="88"/>
      <c r="L9" s="88"/>
      <c r="M9" s="168">
        <f>SUM(K9:L9)</f>
        <v>0</v>
      </c>
      <c r="N9" s="133">
        <f t="shared" ref="N9:N66" si="1">IF(J9=0,"",M9/J9*100)</f>
        <v>0</v>
      </c>
    </row>
    <row r="10" spans="1:16" s="2" customFormat="1" ht="12.95" customHeight="1">
      <c r="A10" s="90"/>
      <c r="B10" s="4"/>
      <c r="C10" s="5"/>
      <c r="D10" s="5"/>
      <c r="E10" s="104"/>
      <c r="F10" s="117"/>
      <c r="G10" s="3"/>
      <c r="H10" s="88"/>
      <c r="I10" s="88"/>
      <c r="J10" s="168"/>
      <c r="K10" s="88"/>
      <c r="L10" s="88"/>
      <c r="M10" s="168"/>
      <c r="N10" s="133" t="str">
        <f t="shared" si="1"/>
        <v/>
      </c>
    </row>
    <row r="11" spans="1:16" s="1" customFormat="1" ht="12.95" customHeight="1">
      <c r="A11" s="89"/>
      <c r="B11" s="10"/>
      <c r="C11" s="6"/>
      <c r="D11" s="6"/>
      <c r="E11" s="104">
        <v>611000</v>
      </c>
      <c r="F11" s="117"/>
      <c r="G11" s="6" t="s">
        <v>80</v>
      </c>
      <c r="H11" s="65">
        <f t="shared" ref="H11:M11" si="2">SUM(H12:H14)</f>
        <v>384770</v>
      </c>
      <c r="I11" s="65">
        <f t="shared" si="2"/>
        <v>0</v>
      </c>
      <c r="J11" s="166">
        <f t="shared" si="2"/>
        <v>384770</v>
      </c>
      <c r="K11" s="65">
        <f t="shared" si="2"/>
        <v>0</v>
      </c>
      <c r="L11" s="65">
        <f t="shared" si="2"/>
        <v>0</v>
      </c>
      <c r="M11" s="166">
        <f t="shared" si="2"/>
        <v>0</v>
      </c>
      <c r="N11" s="132">
        <f t="shared" si="1"/>
        <v>0</v>
      </c>
    </row>
    <row r="12" spans="1:16" ht="12.95" customHeight="1">
      <c r="B12" s="8"/>
      <c r="C12" s="9"/>
      <c r="D12" s="9"/>
      <c r="E12" s="105">
        <v>611100</v>
      </c>
      <c r="F12" s="118"/>
      <c r="G12" s="16" t="s">
        <v>105</v>
      </c>
      <c r="H12" s="67">
        <f>301000+3120+1*7*1980</f>
        <v>317980</v>
      </c>
      <c r="I12" s="67">
        <v>0</v>
      </c>
      <c r="J12" s="168">
        <f t="shared" ref="J12:J14" si="3">SUM(H12:I12)</f>
        <v>317980</v>
      </c>
      <c r="K12" s="67"/>
      <c r="L12" s="67"/>
      <c r="M12" s="168">
        <f t="shared" ref="M12:M14" si="4">SUM(K12:L12)</f>
        <v>0</v>
      </c>
      <c r="N12" s="133">
        <f t="shared" si="1"/>
        <v>0</v>
      </c>
    </row>
    <row r="13" spans="1:16" ht="12.95" customHeight="1">
      <c r="B13" s="8"/>
      <c r="C13" s="9"/>
      <c r="D13" s="9"/>
      <c r="E13" s="105">
        <v>611200</v>
      </c>
      <c r="F13" s="118"/>
      <c r="G13" s="9" t="s">
        <v>106</v>
      </c>
      <c r="H13" s="64">
        <f>62350+900+900+7*320+400</f>
        <v>66790</v>
      </c>
      <c r="I13" s="64">
        <v>0</v>
      </c>
      <c r="J13" s="168">
        <f t="shared" si="3"/>
        <v>66790</v>
      </c>
      <c r="K13" s="64"/>
      <c r="L13" s="64"/>
      <c r="M13" s="168">
        <f t="shared" si="4"/>
        <v>0</v>
      </c>
      <c r="N13" s="133">
        <f t="shared" si="1"/>
        <v>0</v>
      </c>
    </row>
    <row r="14" spans="1:16" ht="12.95" customHeight="1">
      <c r="B14" s="8"/>
      <c r="C14" s="9"/>
      <c r="D14" s="9"/>
      <c r="E14" s="105">
        <v>611200</v>
      </c>
      <c r="F14" s="118"/>
      <c r="G14" s="63" t="s">
        <v>137</v>
      </c>
      <c r="H14" s="64">
        <v>0</v>
      </c>
      <c r="I14" s="64">
        <v>0</v>
      </c>
      <c r="J14" s="168">
        <f t="shared" si="3"/>
        <v>0</v>
      </c>
      <c r="K14" s="64"/>
      <c r="L14" s="64"/>
      <c r="M14" s="168">
        <f t="shared" si="4"/>
        <v>0</v>
      </c>
      <c r="N14" s="133" t="str">
        <f t="shared" si="1"/>
        <v/>
      </c>
      <c r="P14" s="31"/>
    </row>
    <row r="15" spans="1:16" ht="12.95" customHeight="1">
      <c r="B15" s="8"/>
      <c r="C15" s="9"/>
      <c r="D15" s="9"/>
      <c r="E15" s="105"/>
      <c r="F15" s="118"/>
      <c r="G15" s="16"/>
      <c r="H15" s="64"/>
      <c r="I15" s="64"/>
      <c r="J15" s="167"/>
      <c r="K15" s="64"/>
      <c r="L15" s="64"/>
      <c r="M15" s="167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612000</v>
      </c>
      <c r="F16" s="117"/>
      <c r="G16" s="6" t="s">
        <v>79</v>
      </c>
      <c r="H16" s="65">
        <f t="shared" ref="H16:M16" si="5">H17+H18</f>
        <v>35150</v>
      </c>
      <c r="I16" s="65">
        <f t="shared" si="5"/>
        <v>0</v>
      </c>
      <c r="J16" s="166">
        <f t="shared" si="5"/>
        <v>35150</v>
      </c>
      <c r="K16" s="65">
        <f t="shared" si="5"/>
        <v>0</v>
      </c>
      <c r="L16" s="65">
        <f t="shared" si="5"/>
        <v>0</v>
      </c>
      <c r="M16" s="166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612100</v>
      </c>
      <c r="F17" s="118"/>
      <c r="G17" s="11" t="s">
        <v>5</v>
      </c>
      <c r="H17" s="64">
        <f>33230+380+1*7*220</f>
        <v>35150</v>
      </c>
      <c r="I17" s="64">
        <v>0</v>
      </c>
      <c r="J17" s="168">
        <f>SUM(H17:I17)</f>
        <v>35150</v>
      </c>
      <c r="K17" s="64"/>
      <c r="L17" s="64"/>
      <c r="M17" s="168">
        <f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/>
      <c r="F18" s="118"/>
      <c r="G18" s="9"/>
      <c r="H18" s="87"/>
      <c r="I18" s="87"/>
      <c r="J18" s="168"/>
      <c r="K18" s="87"/>
      <c r="L18" s="87"/>
      <c r="M18" s="168"/>
      <c r="N18" s="133" t="str">
        <f t="shared" si="1"/>
        <v/>
      </c>
    </row>
    <row r="19" spans="1:14" s="1" customFormat="1" ht="12.95" customHeight="1">
      <c r="A19" s="89"/>
      <c r="B19" s="10"/>
      <c r="C19" s="6"/>
      <c r="D19" s="6"/>
      <c r="E19" s="104">
        <v>613000</v>
      </c>
      <c r="F19" s="117"/>
      <c r="G19" s="6" t="s">
        <v>81</v>
      </c>
      <c r="H19" s="99">
        <f t="shared" ref="H19:M19" si="6">SUM(H20:H30)</f>
        <v>115600</v>
      </c>
      <c r="I19" s="99">
        <f t="shared" si="6"/>
        <v>0</v>
      </c>
      <c r="J19" s="169">
        <f t="shared" si="6"/>
        <v>115600</v>
      </c>
      <c r="K19" s="99">
        <f t="shared" si="6"/>
        <v>0</v>
      </c>
      <c r="L19" s="99">
        <f t="shared" si="6"/>
        <v>0</v>
      </c>
      <c r="M19" s="169">
        <f t="shared" si="6"/>
        <v>0</v>
      </c>
      <c r="N19" s="132">
        <f t="shared" si="1"/>
        <v>0</v>
      </c>
    </row>
    <row r="20" spans="1:14" ht="12.95" customHeight="1">
      <c r="B20" s="8"/>
      <c r="C20" s="9"/>
      <c r="D20" s="9"/>
      <c r="E20" s="105">
        <v>613100</v>
      </c>
      <c r="F20" s="118"/>
      <c r="G20" s="9" t="s">
        <v>6</v>
      </c>
      <c r="H20" s="87">
        <v>5000</v>
      </c>
      <c r="I20" s="87">
        <v>0</v>
      </c>
      <c r="J20" s="168">
        <f t="shared" ref="J20:J30" si="7">SUM(H20:I20)</f>
        <v>5000</v>
      </c>
      <c r="K20" s="87"/>
      <c r="L20" s="87"/>
      <c r="M20" s="168">
        <f t="shared" ref="M20:M30" si="8">SUM(K20:L20)</f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613200</v>
      </c>
      <c r="F21" s="118"/>
      <c r="G21" s="9" t="s">
        <v>7</v>
      </c>
      <c r="H21" s="87">
        <v>0</v>
      </c>
      <c r="I21" s="87">
        <v>0</v>
      </c>
      <c r="J21" s="168">
        <f t="shared" si="7"/>
        <v>0</v>
      </c>
      <c r="K21" s="87"/>
      <c r="L21" s="87"/>
      <c r="M21" s="168">
        <f t="shared" si="8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613300</v>
      </c>
      <c r="F22" s="118"/>
      <c r="G22" s="16" t="s">
        <v>107</v>
      </c>
      <c r="H22" s="87">
        <f>640*12</f>
        <v>7680</v>
      </c>
      <c r="I22" s="87">
        <v>0</v>
      </c>
      <c r="J22" s="168">
        <f t="shared" si="7"/>
        <v>7680</v>
      </c>
      <c r="K22" s="87"/>
      <c r="L22" s="87"/>
      <c r="M22" s="168">
        <f t="shared" si="8"/>
        <v>0</v>
      </c>
      <c r="N22" s="133">
        <f t="shared" si="1"/>
        <v>0</v>
      </c>
    </row>
    <row r="23" spans="1:14" ht="12.95" customHeight="1">
      <c r="B23" s="8"/>
      <c r="C23" s="9"/>
      <c r="D23" s="9"/>
      <c r="E23" s="105">
        <v>613400</v>
      </c>
      <c r="F23" s="118"/>
      <c r="G23" s="9" t="s">
        <v>82</v>
      </c>
      <c r="H23" s="87">
        <f>250*12</f>
        <v>3000</v>
      </c>
      <c r="I23" s="87">
        <v>0</v>
      </c>
      <c r="J23" s="168">
        <f t="shared" si="7"/>
        <v>3000</v>
      </c>
      <c r="K23" s="87"/>
      <c r="L23" s="87"/>
      <c r="M23" s="168">
        <f t="shared" si="8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613500</v>
      </c>
      <c r="F24" s="118"/>
      <c r="G24" s="9" t="s">
        <v>8</v>
      </c>
      <c r="H24" s="88">
        <v>0</v>
      </c>
      <c r="I24" s="88">
        <v>0</v>
      </c>
      <c r="J24" s="168">
        <f t="shared" si="7"/>
        <v>0</v>
      </c>
      <c r="K24" s="88"/>
      <c r="L24" s="88"/>
      <c r="M24" s="168">
        <f t="shared" si="8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613600</v>
      </c>
      <c r="F25" s="118"/>
      <c r="G25" s="16" t="s">
        <v>108</v>
      </c>
      <c r="H25" s="88">
        <v>0</v>
      </c>
      <c r="I25" s="88">
        <v>0</v>
      </c>
      <c r="J25" s="168">
        <f t="shared" si="7"/>
        <v>0</v>
      </c>
      <c r="K25" s="88"/>
      <c r="L25" s="88"/>
      <c r="M25" s="168">
        <f t="shared" si="8"/>
        <v>0</v>
      </c>
      <c r="N25" s="133" t="str">
        <f t="shared" si="1"/>
        <v/>
      </c>
    </row>
    <row r="26" spans="1:14" ht="12.95" customHeight="1">
      <c r="B26" s="8"/>
      <c r="C26" s="9"/>
      <c r="D26" s="9"/>
      <c r="E26" s="105">
        <v>613700</v>
      </c>
      <c r="F26" s="118"/>
      <c r="G26" s="9" t="s">
        <v>9</v>
      </c>
      <c r="H26" s="101">
        <v>1500</v>
      </c>
      <c r="I26" s="101">
        <v>0</v>
      </c>
      <c r="J26" s="168">
        <f t="shared" si="7"/>
        <v>1500</v>
      </c>
      <c r="K26" s="101"/>
      <c r="L26" s="101"/>
      <c r="M26" s="168">
        <f t="shared" si="8"/>
        <v>0</v>
      </c>
      <c r="N26" s="133">
        <f t="shared" si="1"/>
        <v>0</v>
      </c>
    </row>
    <row r="27" spans="1:14" ht="12.95" customHeight="1">
      <c r="B27" s="8"/>
      <c r="C27" s="9"/>
      <c r="D27" s="9"/>
      <c r="E27" s="105">
        <v>613800</v>
      </c>
      <c r="F27" s="118"/>
      <c r="G27" s="9" t="s">
        <v>83</v>
      </c>
      <c r="H27" s="88">
        <f>510*12</f>
        <v>6120</v>
      </c>
      <c r="I27" s="88">
        <v>0</v>
      </c>
      <c r="J27" s="168">
        <f t="shared" si="7"/>
        <v>6120</v>
      </c>
      <c r="K27" s="88"/>
      <c r="L27" s="88"/>
      <c r="M27" s="168">
        <f t="shared" si="8"/>
        <v>0</v>
      </c>
      <c r="N27" s="133">
        <f t="shared" si="1"/>
        <v>0</v>
      </c>
    </row>
    <row r="28" spans="1:14" ht="12.95" customHeight="1">
      <c r="B28" s="8"/>
      <c r="C28" s="9"/>
      <c r="D28" s="9"/>
      <c r="E28" s="105">
        <v>613900</v>
      </c>
      <c r="F28" s="118"/>
      <c r="G28" s="9" t="s">
        <v>84</v>
      </c>
      <c r="H28" s="85">
        <f>2300*12</f>
        <v>27600</v>
      </c>
      <c r="I28" s="85">
        <v>0</v>
      </c>
      <c r="J28" s="168">
        <f t="shared" si="7"/>
        <v>27600</v>
      </c>
      <c r="K28" s="85"/>
      <c r="L28" s="85"/>
      <c r="M28" s="168">
        <f t="shared" si="8"/>
        <v>0</v>
      </c>
      <c r="N28" s="133">
        <f t="shared" si="1"/>
        <v>0</v>
      </c>
    </row>
    <row r="29" spans="1:14" ht="12.95" customHeight="1">
      <c r="B29" s="8"/>
      <c r="C29" s="9"/>
      <c r="D29" s="9"/>
      <c r="E29" s="111">
        <v>613900</v>
      </c>
      <c r="F29" s="124" t="s">
        <v>177</v>
      </c>
      <c r="G29" s="16" t="s">
        <v>139</v>
      </c>
      <c r="H29" s="88">
        <f>12*4600+8000+1500</f>
        <v>64700</v>
      </c>
      <c r="I29" s="88">
        <v>0</v>
      </c>
      <c r="J29" s="168">
        <f t="shared" si="7"/>
        <v>64700</v>
      </c>
      <c r="K29" s="88"/>
      <c r="L29" s="88"/>
      <c r="M29" s="168">
        <f t="shared" si="8"/>
        <v>0</v>
      </c>
      <c r="N29" s="133">
        <f t="shared" si="1"/>
        <v>0</v>
      </c>
    </row>
    <row r="30" spans="1:14" ht="12.95" customHeight="1">
      <c r="B30" s="8"/>
      <c r="C30" s="9"/>
      <c r="D30" s="9"/>
      <c r="E30" s="105">
        <v>613900</v>
      </c>
      <c r="F30" s="118"/>
      <c r="G30" s="63" t="s">
        <v>138</v>
      </c>
      <c r="H30" s="88">
        <v>0</v>
      </c>
      <c r="I30" s="88">
        <v>0</v>
      </c>
      <c r="J30" s="168">
        <f t="shared" si="7"/>
        <v>0</v>
      </c>
      <c r="K30" s="88"/>
      <c r="L30" s="88"/>
      <c r="M30" s="168">
        <f t="shared" si="8"/>
        <v>0</v>
      </c>
      <c r="N30" s="133" t="str">
        <f t="shared" si="1"/>
        <v/>
      </c>
    </row>
    <row r="31" spans="1:14" ht="12.95" customHeight="1">
      <c r="B31" s="8"/>
      <c r="C31" s="9"/>
      <c r="D31" s="9"/>
      <c r="E31" s="111"/>
      <c r="F31" s="124"/>
      <c r="G31" s="9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20"/>
      <c r="E32" s="104">
        <v>614000</v>
      </c>
      <c r="F32" s="117"/>
      <c r="G32" s="6" t="s">
        <v>109</v>
      </c>
      <c r="H32" s="100">
        <f t="shared" ref="H32:M32" si="9">SUM(H33:H35)</f>
        <v>280000</v>
      </c>
      <c r="I32" s="100">
        <f t="shared" si="9"/>
        <v>0</v>
      </c>
      <c r="J32" s="169">
        <f t="shared" si="9"/>
        <v>280000</v>
      </c>
      <c r="K32" s="100">
        <f t="shared" si="9"/>
        <v>0</v>
      </c>
      <c r="L32" s="100">
        <f t="shared" si="9"/>
        <v>0</v>
      </c>
      <c r="M32" s="169">
        <f t="shared" si="9"/>
        <v>0</v>
      </c>
      <c r="N32" s="132">
        <f t="shared" si="1"/>
        <v>0</v>
      </c>
    </row>
    <row r="33" spans="1:16" ht="12.95" customHeight="1">
      <c r="B33" s="8"/>
      <c r="C33" s="9"/>
      <c r="D33" s="19"/>
      <c r="E33" s="105">
        <v>614100</v>
      </c>
      <c r="F33" s="116" t="s">
        <v>178</v>
      </c>
      <c r="G33" s="24" t="s">
        <v>130</v>
      </c>
      <c r="H33" s="88">
        <v>200000</v>
      </c>
      <c r="I33" s="88">
        <v>0</v>
      </c>
      <c r="J33" s="168">
        <f t="shared" ref="J33:J35" si="10">SUM(H33:I33)</f>
        <v>200000</v>
      </c>
      <c r="K33" s="88"/>
      <c r="L33" s="88"/>
      <c r="M33" s="168">
        <f t="shared" ref="M33:M35" si="11">SUM(K33:L33)</f>
        <v>0</v>
      </c>
      <c r="N33" s="133">
        <f t="shared" si="1"/>
        <v>0</v>
      </c>
      <c r="O33" s="37"/>
      <c r="P33" s="29"/>
    </row>
    <row r="34" spans="1:16" ht="12.95" customHeight="1">
      <c r="B34" s="8"/>
      <c r="C34" s="9"/>
      <c r="D34" s="19"/>
      <c r="E34" s="140">
        <v>614800</v>
      </c>
      <c r="F34" s="126" t="s">
        <v>179</v>
      </c>
      <c r="G34" s="24" t="s">
        <v>29</v>
      </c>
      <c r="H34" s="88">
        <v>60000</v>
      </c>
      <c r="I34" s="88">
        <v>0</v>
      </c>
      <c r="J34" s="168">
        <f t="shared" si="10"/>
        <v>60000</v>
      </c>
      <c r="K34" s="88"/>
      <c r="L34" s="88"/>
      <c r="M34" s="168">
        <f t="shared" si="11"/>
        <v>0</v>
      </c>
      <c r="N34" s="133">
        <f t="shared" si="1"/>
        <v>0</v>
      </c>
      <c r="O34" s="29"/>
    </row>
    <row r="35" spans="1:16" ht="24.75" customHeight="1">
      <c r="B35" s="8"/>
      <c r="C35" s="9"/>
      <c r="D35" s="19"/>
      <c r="E35" s="140">
        <v>614800</v>
      </c>
      <c r="F35" s="126" t="s">
        <v>180</v>
      </c>
      <c r="G35" s="74" t="s">
        <v>144</v>
      </c>
      <c r="H35" s="88">
        <v>20000</v>
      </c>
      <c r="I35" s="88">
        <v>0</v>
      </c>
      <c r="J35" s="168">
        <f t="shared" si="10"/>
        <v>20000</v>
      </c>
      <c r="K35" s="88"/>
      <c r="L35" s="88"/>
      <c r="M35" s="168">
        <f t="shared" si="11"/>
        <v>0</v>
      </c>
      <c r="N35" s="133">
        <f t="shared" si="1"/>
        <v>0</v>
      </c>
      <c r="O35" s="29"/>
    </row>
    <row r="36" spans="1:16" ht="12.95" customHeight="1">
      <c r="B36" s="8"/>
      <c r="C36" s="9"/>
      <c r="D36" s="19"/>
      <c r="E36" s="141"/>
      <c r="F36" s="127"/>
      <c r="G36" s="24"/>
      <c r="H36" s="88"/>
      <c r="I36" s="88"/>
      <c r="J36" s="168"/>
      <c r="K36" s="88"/>
      <c r="L36" s="88"/>
      <c r="M36" s="168"/>
      <c r="N36" s="133" t="str">
        <f t="shared" si="1"/>
        <v/>
      </c>
    </row>
    <row r="37" spans="1:16" ht="12.95" customHeight="1">
      <c r="B37" s="8"/>
      <c r="C37" s="9"/>
      <c r="D37" s="9"/>
      <c r="E37" s="114">
        <v>616000</v>
      </c>
      <c r="F37" s="128"/>
      <c r="G37" s="21" t="s">
        <v>112</v>
      </c>
      <c r="H37" s="82">
        <f t="shared" ref="H37:M37" si="12">SUM(H38:H39)</f>
        <v>56300</v>
      </c>
      <c r="I37" s="82">
        <f t="shared" si="12"/>
        <v>0</v>
      </c>
      <c r="J37" s="169">
        <f t="shared" si="12"/>
        <v>56300</v>
      </c>
      <c r="K37" s="82">
        <f t="shared" si="12"/>
        <v>0</v>
      </c>
      <c r="L37" s="82">
        <f t="shared" si="12"/>
        <v>0</v>
      </c>
      <c r="M37" s="169">
        <f t="shared" si="12"/>
        <v>0</v>
      </c>
      <c r="N37" s="132">
        <f t="shared" si="1"/>
        <v>0</v>
      </c>
    </row>
    <row r="38" spans="1:16" ht="12.95" customHeight="1">
      <c r="B38" s="8"/>
      <c r="C38" s="9"/>
      <c r="D38" s="9"/>
      <c r="E38" s="112">
        <v>616300</v>
      </c>
      <c r="F38" s="116" t="s">
        <v>181</v>
      </c>
      <c r="G38" s="26" t="s">
        <v>114</v>
      </c>
      <c r="H38" s="88">
        <v>23400</v>
      </c>
      <c r="I38" s="88">
        <v>0</v>
      </c>
      <c r="J38" s="168">
        <f t="shared" ref="J38:J39" si="13">SUM(H38:I38)</f>
        <v>23400</v>
      </c>
      <c r="K38" s="88"/>
      <c r="L38" s="88"/>
      <c r="M38" s="168">
        <f t="shared" ref="M38:M39" si="14">SUM(K38:L38)</f>
        <v>0</v>
      </c>
      <c r="N38" s="133">
        <f t="shared" si="1"/>
        <v>0</v>
      </c>
    </row>
    <row r="39" spans="1:16" ht="12.95" customHeight="1">
      <c r="B39" s="8"/>
      <c r="C39" s="9"/>
      <c r="D39" s="9"/>
      <c r="E39" s="112">
        <v>616300</v>
      </c>
      <c r="F39" s="116" t="s">
        <v>182</v>
      </c>
      <c r="G39" s="26" t="s">
        <v>117</v>
      </c>
      <c r="H39" s="88">
        <v>32900</v>
      </c>
      <c r="I39" s="88">
        <v>0</v>
      </c>
      <c r="J39" s="168">
        <f t="shared" si="13"/>
        <v>32900</v>
      </c>
      <c r="K39" s="88"/>
      <c r="L39" s="88"/>
      <c r="M39" s="168">
        <f t="shared" si="14"/>
        <v>0</v>
      </c>
      <c r="N39" s="133">
        <f t="shared" si="1"/>
        <v>0</v>
      </c>
    </row>
    <row r="40" spans="1:16" ht="12.95" customHeight="1">
      <c r="B40" s="8"/>
      <c r="C40" s="9"/>
      <c r="D40" s="9"/>
      <c r="E40" s="105"/>
      <c r="F40" s="118"/>
      <c r="G40" s="9"/>
      <c r="H40" s="100"/>
      <c r="I40" s="100"/>
      <c r="J40" s="169"/>
      <c r="K40" s="100"/>
      <c r="L40" s="100"/>
      <c r="M40" s="169"/>
      <c r="N40" s="133" t="str">
        <f t="shared" si="1"/>
        <v/>
      </c>
    </row>
    <row r="41" spans="1:16" ht="12.95" customHeight="1">
      <c r="B41" s="10"/>
      <c r="C41" s="6"/>
      <c r="D41" s="6"/>
      <c r="E41" s="104">
        <v>821000</v>
      </c>
      <c r="F41" s="117"/>
      <c r="G41" s="6" t="s">
        <v>12</v>
      </c>
      <c r="H41" s="100">
        <f t="shared" ref="H41:M41" si="15">SUM(H42:H43)</f>
        <v>1500</v>
      </c>
      <c r="I41" s="100">
        <f t="shared" si="15"/>
        <v>0</v>
      </c>
      <c r="J41" s="169">
        <f t="shared" si="15"/>
        <v>1500</v>
      </c>
      <c r="K41" s="100">
        <f t="shared" si="15"/>
        <v>0</v>
      </c>
      <c r="L41" s="100">
        <f t="shared" si="15"/>
        <v>0</v>
      </c>
      <c r="M41" s="169">
        <f t="shared" si="15"/>
        <v>0</v>
      </c>
      <c r="N41" s="132">
        <f t="shared" si="1"/>
        <v>0</v>
      </c>
    </row>
    <row r="42" spans="1:16" ht="12.95" customHeight="1">
      <c r="B42" s="8"/>
      <c r="C42" s="9"/>
      <c r="D42" s="9"/>
      <c r="E42" s="105">
        <v>821200</v>
      </c>
      <c r="F42" s="118"/>
      <c r="G42" s="9" t="s">
        <v>13</v>
      </c>
      <c r="H42" s="101">
        <v>0</v>
      </c>
      <c r="I42" s="101">
        <v>0</v>
      </c>
      <c r="J42" s="168">
        <f t="shared" ref="J42:J43" si="16">SUM(H42:I42)</f>
        <v>0</v>
      </c>
      <c r="K42" s="101"/>
      <c r="L42" s="101"/>
      <c r="M42" s="168">
        <f t="shared" ref="M42:M43" si="17">SUM(K42:L42)</f>
        <v>0</v>
      </c>
      <c r="N42" s="133" t="str">
        <f t="shared" si="1"/>
        <v/>
      </c>
    </row>
    <row r="43" spans="1:16" s="1" customFormat="1" ht="12.95" customHeight="1">
      <c r="A43" s="89"/>
      <c r="B43" s="8"/>
      <c r="C43" s="9"/>
      <c r="D43" s="9"/>
      <c r="E43" s="105">
        <v>821300</v>
      </c>
      <c r="F43" s="118"/>
      <c r="G43" s="9" t="s">
        <v>14</v>
      </c>
      <c r="H43" s="101">
        <v>1500</v>
      </c>
      <c r="I43" s="101">
        <v>0</v>
      </c>
      <c r="J43" s="168">
        <f t="shared" si="16"/>
        <v>1500</v>
      </c>
      <c r="K43" s="101"/>
      <c r="L43" s="101"/>
      <c r="M43" s="168">
        <f t="shared" si="17"/>
        <v>0</v>
      </c>
      <c r="N43" s="133">
        <f t="shared" si="1"/>
        <v>0</v>
      </c>
    </row>
    <row r="44" spans="1:16" ht="12.95" customHeight="1">
      <c r="B44" s="8"/>
      <c r="C44" s="9"/>
      <c r="D44" s="9"/>
      <c r="E44" s="105"/>
      <c r="F44" s="118"/>
      <c r="G44" s="9"/>
      <c r="H44" s="88"/>
      <c r="I44" s="88"/>
      <c r="J44" s="168"/>
      <c r="K44" s="88"/>
      <c r="L44" s="88"/>
      <c r="M44" s="168"/>
      <c r="N44" s="133" t="str">
        <f t="shared" si="1"/>
        <v/>
      </c>
    </row>
    <row r="45" spans="1:16" ht="12.95" customHeight="1">
      <c r="B45" s="10"/>
      <c r="C45" s="6"/>
      <c r="D45" s="6"/>
      <c r="E45" s="104">
        <v>823000</v>
      </c>
      <c r="F45" s="117"/>
      <c r="G45" s="6" t="s">
        <v>115</v>
      </c>
      <c r="H45" s="100">
        <f t="shared" ref="H45:M45" si="18">SUM(H46:H47)</f>
        <v>523890</v>
      </c>
      <c r="I45" s="100">
        <f t="shared" si="18"/>
        <v>0</v>
      </c>
      <c r="J45" s="169">
        <f t="shared" si="18"/>
        <v>523890</v>
      </c>
      <c r="K45" s="100">
        <f t="shared" si="18"/>
        <v>0</v>
      </c>
      <c r="L45" s="100">
        <f t="shared" si="18"/>
        <v>0</v>
      </c>
      <c r="M45" s="169">
        <f t="shared" si="18"/>
        <v>0</v>
      </c>
      <c r="N45" s="132">
        <f t="shared" si="1"/>
        <v>0</v>
      </c>
    </row>
    <row r="46" spans="1:16" ht="12.95" customHeight="1">
      <c r="B46" s="8"/>
      <c r="C46" s="9"/>
      <c r="D46" s="9"/>
      <c r="E46" s="105">
        <v>823300</v>
      </c>
      <c r="F46" s="118" t="s">
        <v>181</v>
      </c>
      <c r="G46" s="16" t="s">
        <v>148</v>
      </c>
      <c r="H46" s="101">
        <v>93600</v>
      </c>
      <c r="I46" s="101">
        <v>0</v>
      </c>
      <c r="J46" s="168">
        <f t="shared" ref="J46:J47" si="19">SUM(H46:I46)</f>
        <v>93600</v>
      </c>
      <c r="K46" s="101"/>
      <c r="L46" s="101"/>
      <c r="M46" s="168">
        <f t="shared" ref="M46:M47" si="20">SUM(K46:L46)</f>
        <v>0</v>
      </c>
      <c r="N46" s="133">
        <f t="shared" si="1"/>
        <v>0</v>
      </c>
    </row>
    <row r="47" spans="1:16" ht="12.95" customHeight="1">
      <c r="B47" s="8"/>
      <c r="C47" s="9"/>
      <c r="D47" s="9"/>
      <c r="E47" s="105">
        <v>823300</v>
      </c>
      <c r="F47" s="118" t="s">
        <v>182</v>
      </c>
      <c r="G47" s="16" t="s">
        <v>147</v>
      </c>
      <c r="H47" s="101">
        <v>430290</v>
      </c>
      <c r="I47" s="101">
        <v>0</v>
      </c>
      <c r="J47" s="168">
        <f t="shared" si="19"/>
        <v>430290</v>
      </c>
      <c r="K47" s="101"/>
      <c r="L47" s="101"/>
      <c r="M47" s="168">
        <f t="shared" si="20"/>
        <v>0</v>
      </c>
      <c r="N47" s="133">
        <f t="shared" si="1"/>
        <v>0</v>
      </c>
    </row>
    <row r="48" spans="1:16" ht="12.95" customHeight="1">
      <c r="B48" s="8"/>
      <c r="C48" s="9"/>
      <c r="D48" s="9"/>
      <c r="E48" s="105"/>
      <c r="F48" s="118"/>
      <c r="G48" s="9"/>
      <c r="H48" s="94"/>
      <c r="I48" s="94"/>
      <c r="J48" s="179"/>
      <c r="K48" s="94"/>
      <c r="L48" s="94"/>
      <c r="M48" s="179"/>
      <c r="N48" s="133" t="str">
        <f t="shared" si="1"/>
        <v/>
      </c>
    </row>
    <row r="49" spans="1:14" ht="12.95" customHeight="1">
      <c r="B49" s="10"/>
      <c r="C49" s="6"/>
      <c r="D49" s="6"/>
      <c r="E49" s="104"/>
      <c r="F49" s="117"/>
      <c r="G49" s="6" t="s">
        <v>15</v>
      </c>
      <c r="H49" s="83">
        <v>16</v>
      </c>
      <c r="I49" s="83"/>
      <c r="J49" s="186">
        <v>16</v>
      </c>
      <c r="K49" s="83"/>
      <c r="L49" s="83"/>
      <c r="M49" s="186"/>
      <c r="N49" s="133"/>
    </row>
    <row r="50" spans="1:14" ht="12.95" customHeight="1">
      <c r="B50" s="10"/>
      <c r="C50" s="6"/>
      <c r="D50" s="6"/>
      <c r="E50" s="104"/>
      <c r="F50" s="117"/>
      <c r="G50" s="6" t="s">
        <v>31</v>
      </c>
      <c r="H50" s="95">
        <f t="shared" ref="H50:J50" si="21">H8+H11+H16+H19+H32+H37+H41+H45</f>
        <v>1412210</v>
      </c>
      <c r="I50" s="95">
        <f t="shared" si="21"/>
        <v>0</v>
      </c>
      <c r="J50" s="169">
        <f t="shared" si="21"/>
        <v>1412210</v>
      </c>
      <c r="K50" s="95">
        <f t="shared" ref="K50:M50" si="22">K8+K11+K16+K19+K32+K37+K41+K45</f>
        <v>0</v>
      </c>
      <c r="L50" s="95">
        <f t="shared" si="22"/>
        <v>0</v>
      </c>
      <c r="M50" s="169">
        <f t="shared" si="22"/>
        <v>0</v>
      </c>
      <c r="N50" s="132">
        <f t="shared" si="1"/>
        <v>0</v>
      </c>
    </row>
    <row r="51" spans="1:14" s="1" customFormat="1" ht="12.95" customHeight="1">
      <c r="A51" s="89"/>
      <c r="B51" s="10"/>
      <c r="C51" s="6"/>
      <c r="D51" s="6"/>
      <c r="E51" s="104"/>
      <c r="F51" s="117"/>
      <c r="G51" s="6" t="s">
        <v>16</v>
      </c>
      <c r="H51" s="95">
        <f t="shared" ref="H51:J52" si="23">H50</f>
        <v>1412210</v>
      </c>
      <c r="I51" s="95">
        <f t="shared" si="23"/>
        <v>0</v>
      </c>
      <c r="J51" s="169">
        <f t="shared" si="23"/>
        <v>1412210</v>
      </c>
      <c r="K51" s="95">
        <f t="shared" ref="K51:M51" si="24">K50</f>
        <v>0</v>
      </c>
      <c r="L51" s="95">
        <f t="shared" si="24"/>
        <v>0</v>
      </c>
      <c r="M51" s="169">
        <f t="shared" si="24"/>
        <v>0</v>
      </c>
      <c r="N51" s="132">
        <f t="shared" si="1"/>
        <v>0</v>
      </c>
    </row>
    <row r="52" spans="1:14" s="1" customFormat="1" ht="12.95" customHeight="1">
      <c r="A52" s="89"/>
      <c r="B52" s="10"/>
      <c r="C52" s="6"/>
      <c r="D52" s="6"/>
      <c r="E52" s="104"/>
      <c r="F52" s="117"/>
      <c r="G52" s="6" t="s">
        <v>17</v>
      </c>
      <c r="H52" s="95">
        <f t="shared" si="23"/>
        <v>1412210</v>
      </c>
      <c r="I52" s="95">
        <f t="shared" si="23"/>
        <v>0</v>
      </c>
      <c r="J52" s="169">
        <f t="shared" si="23"/>
        <v>1412210</v>
      </c>
      <c r="K52" s="95">
        <f t="shared" ref="K52:M52" si="25">K51</f>
        <v>0</v>
      </c>
      <c r="L52" s="95">
        <f t="shared" si="25"/>
        <v>0</v>
      </c>
      <c r="M52" s="169">
        <f t="shared" si="25"/>
        <v>0</v>
      </c>
      <c r="N52" s="132">
        <f t="shared" si="1"/>
        <v>0</v>
      </c>
    </row>
    <row r="53" spans="1:14" s="1" customFormat="1" ht="12.95" customHeight="1" thickBot="1">
      <c r="A53" s="89"/>
      <c r="B53" s="13"/>
      <c r="C53" s="14"/>
      <c r="D53" s="14"/>
      <c r="E53" s="106"/>
      <c r="F53" s="119"/>
      <c r="G53" s="14"/>
      <c r="H53" s="14"/>
      <c r="I53" s="14"/>
      <c r="J53" s="176"/>
      <c r="K53" s="14"/>
      <c r="L53" s="14"/>
      <c r="M53" s="176"/>
      <c r="N53" s="135" t="str">
        <f t="shared" si="1"/>
        <v/>
      </c>
    </row>
    <row r="54" spans="1:14" s="1" customFormat="1" ht="12.95" customHeight="1">
      <c r="A54" s="89"/>
      <c r="B54" s="7"/>
      <c r="C54" s="7"/>
      <c r="D54" s="7"/>
      <c r="E54" s="107"/>
      <c r="F54" s="120"/>
      <c r="G54" s="7"/>
      <c r="H54" s="92"/>
      <c r="I54" s="92"/>
      <c r="J54" s="173"/>
      <c r="K54" s="92"/>
      <c r="L54" s="92"/>
      <c r="M54" s="173"/>
      <c r="N54" s="136" t="str">
        <f t="shared" si="1"/>
        <v/>
      </c>
    </row>
    <row r="55" spans="1:14" ht="12.95" customHeight="1">
      <c r="E55" s="107"/>
      <c r="F55" s="120"/>
      <c r="J55" s="173"/>
      <c r="M55" s="173"/>
      <c r="N55" s="136" t="str">
        <f t="shared" si="1"/>
        <v/>
      </c>
    </row>
    <row r="56" spans="1:14" ht="12.95" customHeight="1">
      <c r="E56" s="107"/>
      <c r="F56" s="120"/>
      <c r="J56" s="173"/>
      <c r="M56" s="173"/>
      <c r="N56" s="136" t="str">
        <f t="shared" si="1"/>
        <v/>
      </c>
    </row>
    <row r="57" spans="1:14" ht="12.95" customHeight="1">
      <c r="E57" s="107"/>
      <c r="F57" s="120"/>
      <c r="J57" s="173"/>
      <c r="M57" s="173"/>
      <c r="N57" s="136" t="str">
        <f t="shared" si="1"/>
        <v/>
      </c>
    </row>
    <row r="58" spans="1:14" ht="12.95" customHeight="1">
      <c r="E58" s="107"/>
      <c r="F58" s="120"/>
      <c r="J58" s="173"/>
      <c r="M58" s="173"/>
      <c r="N58" s="136" t="str">
        <f t="shared" si="1"/>
        <v/>
      </c>
    </row>
    <row r="59" spans="1:14" ht="12.95" customHeight="1">
      <c r="E59" s="107"/>
      <c r="F59" s="120"/>
      <c r="J59" s="173"/>
      <c r="M59" s="173"/>
      <c r="N59" s="136" t="str">
        <f t="shared" si="1"/>
        <v/>
      </c>
    </row>
    <row r="60" spans="1:14" ht="17.100000000000001" customHeight="1">
      <c r="E60" s="107"/>
      <c r="F60" s="120"/>
      <c r="J60" s="173"/>
      <c r="M60" s="173"/>
      <c r="N60" s="136" t="str">
        <f t="shared" si="1"/>
        <v/>
      </c>
    </row>
    <row r="61" spans="1:14" ht="14.25">
      <c r="E61" s="107"/>
      <c r="F61" s="120"/>
      <c r="J61" s="173"/>
      <c r="M61" s="173"/>
      <c r="N61" s="136" t="str">
        <f t="shared" si="1"/>
        <v/>
      </c>
    </row>
    <row r="62" spans="1:14" ht="14.25">
      <c r="E62" s="107"/>
      <c r="F62" s="120"/>
      <c r="J62" s="173"/>
      <c r="M62" s="173"/>
      <c r="N62" s="136" t="str">
        <f t="shared" si="1"/>
        <v/>
      </c>
    </row>
    <row r="63" spans="1:14" ht="14.25">
      <c r="E63" s="107"/>
      <c r="F63" s="120"/>
      <c r="J63" s="173"/>
      <c r="M63" s="173"/>
      <c r="N63" s="136" t="str">
        <f t="shared" si="1"/>
        <v/>
      </c>
    </row>
    <row r="64" spans="1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P96"/>
  <sheetViews>
    <sheetView zoomScaleNormal="100" zoomScaleSheetLayoutView="130" workbookViewId="0">
      <selection activeCell="M38" sqref="M38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55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56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255980</v>
      </c>
      <c r="I8" s="65">
        <f t="shared" si="0"/>
        <v>0</v>
      </c>
      <c r="J8" s="166">
        <f t="shared" si="0"/>
        <v>255980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200220+2000+4*500+8530</f>
        <v>212750</v>
      </c>
      <c r="I9" s="64">
        <v>0</v>
      </c>
      <c r="J9" s="167">
        <f>SUM(H9:I9)</f>
        <v>212750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35260+950+4*900+3020+400</f>
        <v>43230</v>
      </c>
      <c r="I10" s="64">
        <v>0</v>
      </c>
      <c r="J10" s="167">
        <f t="shared" ref="J10:J11" si="2">SUM(H10:I10)</f>
        <v>43230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22720</v>
      </c>
      <c r="I13" s="65">
        <f t="shared" si="4"/>
        <v>0</v>
      </c>
      <c r="J13" s="166">
        <f t="shared" si="4"/>
        <v>22720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21250+250+4*70+940</f>
        <v>22720</v>
      </c>
      <c r="I14" s="64">
        <v>0</v>
      </c>
      <c r="J14" s="167">
        <f>SUM(H14:I14)</f>
        <v>22720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80100</v>
      </c>
      <c r="I16" s="99">
        <f t="shared" si="5"/>
        <v>0</v>
      </c>
      <c r="J16" s="169">
        <f t="shared" si="5"/>
        <v>80100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  <c r="P16" s="33"/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3500</v>
      </c>
      <c r="I17" s="148">
        <v>0</v>
      </c>
      <c r="J17" s="167">
        <f t="shared" ref="J17:J26" si="6">SUM(H17:I17)</f>
        <v>3500</v>
      </c>
      <c r="K17" s="148"/>
      <c r="L17" s="148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/>
      <c r="L18" s="148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16000</v>
      </c>
      <c r="I19" s="148">
        <v>0</v>
      </c>
      <c r="J19" s="167">
        <f t="shared" si="6"/>
        <v>16000</v>
      </c>
      <c r="K19" s="148"/>
      <c r="L19" s="148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300</v>
      </c>
      <c r="I20" s="150">
        <v>0</v>
      </c>
      <c r="J20" s="167">
        <f t="shared" si="6"/>
        <v>300</v>
      </c>
      <c r="K20" s="150"/>
      <c r="L20" s="150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0</v>
      </c>
      <c r="I21" s="150">
        <v>0</v>
      </c>
      <c r="J21" s="167">
        <f t="shared" si="6"/>
        <v>0</v>
      </c>
      <c r="K21" s="150"/>
      <c r="L21" s="150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/>
      <c r="L22" s="150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300</v>
      </c>
      <c r="I23" s="150">
        <v>0</v>
      </c>
      <c r="J23" s="167">
        <f t="shared" si="6"/>
        <v>300</v>
      </c>
      <c r="K23" s="150"/>
      <c r="L23" s="150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/>
      <c r="L24" s="150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60000</v>
      </c>
      <c r="I25" s="151">
        <v>0</v>
      </c>
      <c r="J25" s="167">
        <f t="shared" si="6"/>
        <v>60000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/>
      <c r="L26" s="150"/>
      <c r="M26" s="167">
        <f t="shared" si="7"/>
        <v>0</v>
      </c>
      <c r="N26" s="133" t="str">
        <f t="shared" si="1"/>
        <v/>
      </c>
    </row>
    <row r="27" spans="1:14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:I28" si="8">SUM(H29:H32)</f>
        <v>3734000</v>
      </c>
      <c r="I28" s="100">
        <f t="shared" si="8"/>
        <v>266000</v>
      </c>
      <c r="J28" s="169">
        <f t="shared" ref="J28:L28" si="9">SUM(J29:J32)</f>
        <v>4000000</v>
      </c>
      <c r="K28" s="100">
        <f t="shared" si="9"/>
        <v>0</v>
      </c>
      <c r="L28" s="100">
        <f t="shared" si="9"/>
        <v>0</v>
      </c>
      <c r="M28" s="169">
        <f t="shared" ref="M28" si="10">SUM(M29:M32)</f>
        <v>0</v>
      </c>
      <c r="N28" s="132">
        <f t="shared" si="1"/>
        <v>0</v>
      </c>
    </row>
    <row r="29" spans="1:14" ht="12.95" customHeight="1">
      <c r="B29" s="8"/>
      <c r="C29" s="9"/>
      <c r="D29" s="19"/>
      <c r="E29" s="105">
        <v>614100</v>
      </c>
      <c r="F29" s="118" t="s">
        <v>183</v>
      </c>
      <c r="G29" s="191" t="s">
        <v>214</v>
      </c>
      <c r="H29" s="101">
        <v>420000</v>
      </c>
      <c r="I29" s="101">
        <v>0</v>
      </c>
      <c r="J29" s="167">
        <f t="shared" ref="J29:J32" si="11">SUM(H29:I29)</f>
        <v>420000</v>
      </c>
      <c r="K29" s="101"/>
      <c r="L29" s="101"/>
      <c r="M29" s="167">
        <f t="shared" ref="M29" si="12">SUM(K29:L29)</f>
        <v>0</v>
      </c>
      <c r="N29" s="133">
        <f t="shared" si="1"/>
        <v>0</v>
      </c>
    </row>
    <row r="30" spans="1:14" ht="12.95" customHeight="1">
      <c r="B30" s="8"/>
      <c r="C30" s="9"/>
      <c r="D30" s="9"/>
      <c r="E30" s="105">
        <v>614200</v>
      </c>
      <c r="F30" s="118"/>
      <c r="G30" s="16" t="s">
        <v>26</v>
      </c>
      <c r="H30" s="101">
        <v>0</v>
      </c>
      <c r="I30" s="101">
        <v>0</v>
      </c>
      <c r="J30" s="167">
        <f>SUM(H30:I30)</f>
        <v>0</v>
      </c>
      <c r="K30" s="101"/>
      <c r="L30" s="101"/>
      <c r="M30" s="167">
        <f>SUM(K30:L30)</f>
        <v>0</v>
      </c>
      <c r="N30" s="133" t="str">
        <f t="shared" si="1"/>
        <v/>
      </c>
    </row>
    <row r="31" spans="1:14" s="92" customFormat="1" ht="12.95" customHeight="1">
      <c r="B31" s="93"/>
      <c r="C31" s="94"/>
      <c r="D31" s="94"/>
      <c r="E31" s="105">
        <v>614200</v>
      </c>
      <c r="F31" s="121" t="s">
        <v>219</v>
      </c>
      <c r="G31" s="97" t="s">
        <v>204</v>
      </c>
      <c r="H31" s="101">
        <v>60000</v>
      </c>
      <c r="I31" s="101">
        <v>0</v>
      </c>
      <c r="J31" s="167">
        <f t="shared" si="11"/>
        <v>60000</v>
      </c>
      <c r="K31" s="101"/>
      <c r="L31" s="101"/>
      <c r="M31" s="167">
        <f t="shared" ref="M31:M32" si="13">SUM(K31:L31)</f>
        <v>0</v>
      </c>
      <c r="N31" s="133">
        <f t="shared" si="1"/>
        <v>0</v>
      </c>
    </row>
    <row r="32" spans="1:14" s="92" customFormat="1" ht="12.95" customHeight="1">
      <c r="B32" s="93"/>
      <c r="C32" s="94"/>
      <c r="D32" s="94"/>
      <c r="E32" s="105">
        <v>614200</v>
      </c>
      <c r="F32" s="121" t="s">
        <v>220</v>
      </c>
      <c r="G32" s="97" t="s">
        <v>205</v>
      </c>
      <c r="H32" s="101">
        <f>3580000-60000-266000</f>
        <v>3254000</v>
      </c>
      <c r="I32" s="101">
        <v>266000</v>
      </c>
      <c r="J32" s="167">
        <f t="shared" si="11"/>
        <v>3520000</v>
      </c>
      <c r="K32" s="101"/>
      <c r="L32" s="101"/>
      <c r="M32" s="167">
        <f t="shared" si="13"/>
        <v>0</v>
      </c>
      <c r="N32" s="133">
        <f t="shared" si="1"/>
        <v>0</v>
      </c>
    </row>
    <row r="33" spans="1:15" ht="12.95" customHeight="1">
      <c r="B33" s="8"/>
      <c r="C33" s="9"/>
      <c r="D33" s="9"/>
      <c r="E33" s="105"/>
      <c r="F33" s="118"/>
      <c r="G33" s="9"/>
      <c r="H33" s="88"/>
      <c r="I33" s="88"/>
      <c r="J33" s="168"/>
      <c r="K33" s="88"/>
      <c r="L33" s="88"/>
      <c r="M33" s="168"/>
      <c r="N33" s="133" t="str">
        <f t="shared" si="1"/>
        <v/>
      </c>
    </row>
    <row r="34" spans="1:15" ht="12.95" customHeight="1">
      <c r="B34" s="10"/>
      <c r="C34" s="6"/>
      <c r="D34" s="6"/>
      <c r="E34" s="104">
        <v>821000</v>
      </c>
      <c r="F34" s="117"/>
      <c r="G34" s="6" t="s">
        <v>12</v>
      </c>
      <c r="H34" s="100">
        <f t="shared" ref="H34:M34" si="14">H35+H36</f>
        <v>1500</v>
      </c>
      <c r="I34" s="100">
        <f t="shared" si="14"/>
        <v>0</v>
      </c>
      <c r="J34" s="169">
        <f t="shared" si="14"/>
        <v>1500</v>
      </c>
      <c r="K34" s="100">
        <f t="shared" si="14"/>
        <v>0</v>
      </c>
      <c r="L34" s="100">
        <f t="shared" si="14"/>
        <v>0</v>
      </c>
      <c r="M34" s="169">
        <f t="shared" si="14"/>
        <v>0</v>
      </c>
      <c r="N34" s="132">
        <f t="shared" si="1"/>
        <v>0</v>
      </c>
    </row>
    <row r="35" spans="1:15" s="1" customFormat="1" ht="12.95" customHeight="1">
      <c r="A35" s="89"/>
      <c r="B35" s="8"/>
      <c r="C35" s="9"/>
      <c r="D35" s="9"/>
      <c r="E35" s="105">
        <v>821200</v>
      </c>
      <c r="F35" s="118"/>
      <c r="G35" s="9" t="s">
        <v>13</v>
      </c>
      <c r="H35" s="88">
        <v>0</v>
      </c>
      <c r="I35" s="88">
        <v>0</v>
      </c>
      <c r="J35" s="167">
        <f t="shared" ref="J35:J36" si="15">SUM(H35:I35)</f>
        <v>0</v>
      </c>
      <c r="K35" s="88"/>
      <c r="L35" s="88"/>
      <c r="M35" s="167">
        <f t="shared" ref="M35:M36" si="16">SUM(K35:L35)</f>
        <v>0</v>
      </c>
      <c r="N35" s="133" t="str">
        <f t="shared" si="1"/>
        <v/>
      </c>
      <c r="O35" s="1" t="s">
        <v>92</v>
      </c>
    </row>
    <row r="36" spans="1:15" ht="12.95" customHeight="1">
      <c r="B36" s="8"/>
      <c r="C36" s="9"/>
      <c r="D36" s="9"/>
      <c r="E36" s="105">
        <v>821300</v>
      </c>
      <c r="F36" s="118"/>
      <c r="G36" s="9" t="s">
        <v>14</v>
      </c>
      <c r="H36" s="88">
        <v>1500</v>
      </c>
      <c r="I36" s="88">
        <v>0</v>
      </c>
      <c r="J36" s="167">
        <f t="shared" si="15"/>
        <v>1500</v>
      </c>
      <c r="K36" s="88"/>
      <c r="L36" s="88"/>
      <c r="M36" s="167">
        <f t="shared" si="16"/>
        <v>0</v>
      </c>
      <c r="N36" s="133">
        <f t="shared" si="1"/>
        <v>0</v>
      </c>
    </row>
    <row r="37" spans="1:15" ht="12.95" customHeight="1">
      <c r="B37" s="8"/>
      <c r="C37" s="9"/>
      <c r="D37" s="9"/>
      <c r="E37" s="105"/>
      <c r="F37" s="118"/>
      <c r="G37" s="9"/>
      <c r="H37" s="88"/>
      <c r="I37" s="88"/>
      <c r="J37" s="168"/>
      <c r="K37" s="88"/>
      <c r="L37" s="88"/>
      <c r="M37" s="168"/>
      <c r="N37" s="133" t="str">
        <f t="shared" si="1"/>
        <v/>
      </c>
    </row>
    <row r="38" spans="1:15" ht="12.95" customHeight="1">
      <c r="B38" s="10"/>
      <c r="C38" s="6"/>
      <c r="D38" s="6"/>
      <c r="E38" s="104"/>
      <c r="F38" s="117"/>
      <c r="G38" s="6" t="s">
        <v>15</v>
      </c>
      <c r="H38" s="100">
        <v>10</v>
      </c>
      <c r="I38" s="100"/>
      <c r="J38" s="169">
        <v>10</v>
      </c>
      <c r="K38" s="100"/>
      <c r="L38" s="100"/>
      <c r="M38" s="169"/>
      <c r="N38" s="133"/>
    </row>
    <row r="39" spans="1:15" s="1" customFormat="1" ht="12.95" customHeight="1">
      <c r="A39" s="89"/>
      <c r="B39" s="10"/>
      <c r="C39" s="6"/>
      <c r="D39" s="6"/>
      <c r="E39" s="104"/>
      <c r="F39" s="117"/>
      <c r="G39" s="6" t="s">
        <v>31</v>
      </c>
      <c r="H39" s="95">
        <f t="shared" ref="H39:M39" si="17">H8+H13+H16+H28+H34</f>
        <v>4094300</v>
      </c>
      <c r="I39" s="95">
        <f t="shared" si="17"/>
        <v>266000</v>
      </c>
      <c r="J39" s="169">
        <f t="shared" si="17"/>
        <v>4360300</v>
      </c>
      <c r="K39" s="95">
        <f t="shared" si="17"/>
        <v>0</v>
      </c>
      <c r="L39" s="95">
        <f t="shared" si="17"/>
        <v>0</v>
      </c>
      <c r="M39" s="169">
        <f t="shared" si="17"/>
        <v>0</v>
      </c>
      <c r="N39" s="132">
        <f t="shared" si="1"/>
        <v>0</v>
      </c>
    </row>
    <row r="40" spans="1:15" s="1" customFormat="1" ht="12.95" customHeight="1">
      <c r="A40" s="89"/>
      <c r="B40" s="10"/>
      <c r="C40" s="6"/>
      <c r="D40" s="6"/>
      <c r="E40" s="104"/>
      <c r="F40" s="117"/>
      <c r="G40" s="6" t="s">
        <v>16</v>
      </c>
      <c r="H40" s="95">
        <f t="shared" ref="H40:J41" si="18">H39</f>
        <v>4094300</v>
      </c>
      <c r="I40" s="95">
        <f t="shared" si="18"/>
        <v>266000</v>
      </c>
      <c r="J40" s="169">
        <f t="shared" si="18"/>
        <v>4360300</v>
      </c>
      <c r="K40" s="95">
        <f t="shared" ref="K40:M40" si="19">K39</f>
        <v>0</v>
      </c>
      <c r="L40" s="95">
        <f t="shared" si="19"/>
        <v>0</v>
      </c>
      <c r="M40" s="169">
        <f t="shared" si="19"/>
        <v>0</v>
      </c>
      <c r="N40" s="132">
        <f t="shared" si="1"/>
        <v>0</v>
      </c>
    </row>
    <row r="41" spans="1:15" s="1" customFormat="1" ht="12.95" customHeight="1">
      <c r="A41" s="89"/>
      <c r="B41" s="10"/>
      <c r="C41" s="6"/>
      <c r="D41" s="6"/>
      <c r="E41" s="104"/>
      <c r="F41" s="117"/>
      <c r="G41" s="6" t="s">
        <v>17</v>
      </c>
      <c r="H41" s="95">
        <f t="shared" si="18"/>
        <v>4094300</v>
      </c>
      <c r="I41" s="95">
        <f t="shared" si="18"/>
        <v>266000</v>
      </c>
      <c r="J41" s="169">
        <f t="shared" si="18"/>
        <v>4360300</v>
      </c>
      <c r="K41" s="95">
        <f t="shared" ref="K41:M41" si="20">K40</f>
        <v>0</v>
      </c>
      <c r="L41" s="95">
        <f t="shared" si="20"/>
        <v>0</v>
      </c>
      <c r="M41" s="169">
        <f t="shared" si="20"/>
        <v>0</v>
      </c>
      <c r="N41" s="132">
        <f t="shared" si="1"/>
        <v>0</v>
      </c>
    </row>
    <row r="42" spans="1:15" s="1" customFormat="1" ht="12.95" customHeight="1" thickBot="1">
      <c r="A42" s="89"/>
      <c r="B42" s="13"/>
      <c r="C42" s="14"/>
      <c r="D42" s="14"/>
      <c r="E42" s="106"/>
      <c r="F42" s="119"/>
      <c r="G42" s="14"/>
      <c r="H42" s="14"/>
      <c r="I42" s="14"/>
      <c r="J42" s="176"/>
      <c r="K42" s="14"/>
      <c r="L42" s="14"/>
      <c r="M42" s="176"/>
      <c r="N42" s="135" t="str">
        <f t="shared" si="1"/>
        <v/>
      </c>
    </row>
    <row r="43" spans="1:15" ht="12.95" customHeight="1">
      <c r="E43" s="107"/>
      <c r="F43" s="120"/>
      <c r="J43" s="173"/>
      <c r="M43" s="173"/>
      <c r="N43" s="136" t="str">
        <f t="shared" si="1"/>
        <v/>
      </c>
    </row>
    <row r="44" spans="1:15" ht="12.95" customHeight="1">
      <c r="E44" s="107"/>
      <c r="F44" s="120"/>
      <c r="J44" s="173"/>
      <c r="M44" s="173"/>
      <c r="N44" s="136" t="str">
        <f t="shared" si="1"/>
        <v/>
      </c>
    </row>
    <row r="45" spans="1:15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5" ht="12.95" customHeight="1">
      <c r="B46" s="29"/>
      <c r="E46" s="107"/>
      <c r="F46" s="120"/>
      <c r="J46" s="173"/>
      <c r="M46" s="173"/>
      <c r="N46" s="136" t="str">
        <f t="shared" si="1"/>
        <v/>
      </c>
    </row>
    <row r="47" spans="1:15" ht="12.95" customHeight="1">
      <c r="B47" s="29"/>
      <c r="E47" s="107"/>
      <c r="F47" s="120"/>
      <c r="J47" s="173"/>
      <c r="M47" s="173"/>
      <c r="N47" s="136" t="str">
        <f t="shared" si="1"/>
        <v/>
      </c>
    </row>
    <row r="48" spans="1:15" ht="12.95" customHeight="1">
      <c r="B48" s="29"/>
      <c r="E48" s="107"/>
      <c r="F48" s="120"/>
      <c r="J48" s="173"/>
      <c r="M48" s="173"/>
      <c r="N48" s="136" t="str">
        <f t="shared" si="1"/>
        <v/>
      </c>
    </row>
    <row r="49" spans="2:14" ht="12.95" customHeight="1">
      <c r="B49" s="29"/>
      <c r="E49" s="107"/>
      <c r="F49" s="120"/>
      <c r="J49" s="173"/>
      <c r="M49" s="173"/>
      <c r="N49" s="136" t="str">
        <f t="shared" si="1"/>
        <v/>
      </c>
    </row>
    <row r="50" spans="2:14" ht="12.95" customHeight="1">
      <c r="E50" s="107"/>
      <c r="F50" s="120"/>
      <c r="J50" s="173"/>
      <c r="M50" s="173"/>
      <c r="N50" s="136" t="str">
        <f t="shared" si="1"/>
        <v/>
      </c>
    </row>
    <row r="51" spans="2:14" ht="12.95" customHeight="1">
      <c r="E51" s="107"/>
      <c r="F51" s="120"/>
      <c r="J51" s="173"/>
      <c r="M51" s="173"/>
      <c r="N51" s="136" t="str">
        <f t="shared" si="1"/>
        <v/>
      </c>
    </row>
    <row r="52" spans="2:14" ht="12.95" customHeight="1">
      <c r="E52" s="107"/>
      <c r="F52" s="120"/>
      <c r="J52" s="173"/>
      <c r="M52" s="173"/>
      <c r="N52" s="136" t="str">
        <f t="shared" si="1"/>
        <v/>
      </c>
    </row>
    <row r="53" spans="2:14" ht="12.95" customHeight="1">
      <c r="E53" s="107"/>
      <c r="F53" s="120"/>
      <c r="J53" s="173"/>
      <c r="M53" s="173"/>
      <c r="N53" s="136" t="str">
        <f t="shared" si="1"/>
        <v/>
      </c>
    </row>
    <row r="54" spans="2:14" ht="12.95" customHeight="1">
      <c r="E54" s="107"/>
      <c r="F54" s="120"/>
      <c r="J54" s="173"/>
      <c r="M54" s="173"/>
      <c r="N54" s="136" t="str">
        <f t="shared" si="1"/>
        <v/>
      </c>
    </row>
    <row r="55" spans="2:14" ht="12.95" customHeight="1">
      <c r="E55" s="107"/>
      <c r="F55" s="120"/>
      <c r="J55" s="173"/>
      <c r="M55" s="173"/>
      <c r="N55" s="136" t="str">
        <f t="shared" si="1"/>
        <v/>
      </c>
    </row>
    <row r="56" spans="2:14" ht="12.95" customHeight="1">
      <c r="E56" s="107"/>
      <c r="F56" s="120"/>
      <c r="J56" s="173"/>
      <c r="M56" s="173"/>
      <c r="N56" s="136" t="str">
        <f t="shared" si="1"/>
        <v/>
      </c>
    </row>
    <row r="57" spans="2:14" ht="12.95" customHeight="1">
      <c r="E57" s="107"/>
      <c r="F57" s="120"/>
      <c r="J57" s="173"/>
      <c r="M57" s="173"/>
      <c r="N57" s="136" t="str">
        <f t="shared" si="1"/>
        <v/>
      </c>
    </row>
    <row r="58" spans="2:14" ht="12.95" customHeight="1">
      <c r="E58" s="107"/>
      <c r="F58" s="120"/>
      <c r="J58" s="173"/>
      <c r="M58" s="173"/>
      <c r="N58" s="136" t="str">
        <f t="shared" si="1"/>
        <v/>
      </c>
    </row>
    <row r="59" spans="2:14" ht="12.95" customHeight="1">
      <c r="E59" s="107"/>
      <c r="F59" s="120"/>
      <c r="J59" s="173"/>
      <c r="M59" s="173"/>
      <c r="N59" s="136" t="str">
        <f t="shared" si="1"/>
        <v/>
      </c>
    </row>
    <row r="60" spans="2:14" ht="17.100000000000001" customHeight="1">
      <c r="E60" s="107"/>
      <c r="F60" s="120"/>
      <c r="J60" s="173"/>
      <c r="M60" s="173"/>
      <c r="N60" s="136" t="str">
        <f t="shared" si="1"/>
        <v/>
      </c>
    </row>
    <row r="61" spans="2:14" ht="17.100000000000001" customHeight="1">
      <c r="E61" s="107"/>
      <c r="F61" s="120"/>
      <c r="J61" s="173"/>
      <c r="M61" s="173"/>
      <c r="N61" s="136" t="str">
        <f t="shared" si="1"/>
        <v/>
      </c>
    </row>
    <row r="62" spans="2:14" ht="17.100000000000001" customHeight="1">
      <c r="E62" s="107"/>
      <c r="F62" s="120"/>
      <c r="J62" s="173"/>
      <c r="M62" s="173"/>
      <c r="N62" s="136" t="str">
        <f t="shared" si="1"/>
        <v/>
      </c>
    </row>
    <row r="63" spans="2:14" ht="14.25">
      <c r="E63" s="107"/>
      <c r="F63" s="120"/>
      <c r="J63" s="173"/>
      <c r="M63" s="173"/>
      <c r="N63" s="136" t="str">
        <f t="shared" si="1"/>
        <v/>
      </c>
    </row>
    <row r="64" spans="2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A1:P96"/>
  <sheetViews>
    <sheetView zoomScaleNormal="100" zoomScaleSheetLayoutView="100" workbookViewId="0">
      <selection activeCell="M38" sqref="M38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95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57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247350</v>
      </c>
      <c r="I8" s="65">
        <f t="shared" si="0"/>
        <v>0</v>
      </c>
      <c r="J8" s="166">
        <f t="shared" si="0"/>
        <v>247350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197600+1970+11700-4170</f>
        <v>207100</v>
      </c>
      <c r="I9" s="67">
        <v>0</v>
      </c>
      <c r="J9" s="167">
        <f>SUM(H9:I9)</f>
        <v>207100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36500+750+3000</f>
        <v>40250</v>
      </c>
      <c r="I10" s="67">
        <v>0</v>
      </c>
      <c r="J10" s="167">
        <f t="shared" ref="J10:J11" si="2">SUM(H10:I10)</f>
        <v>40250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21930</v>
      </c>
      <c r="I13" s="65">
        <f t="shared" si="4"/>
        <v>0</v>
      </c>
      <c r="J13" s="166">
        <f t="shared" si="4"/>
        <v>21930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21020+210+700</f>
        <v>21930</v>
      </c>
      <c r="I14" s="67">
        <v>0</v>
      </c>
      <c r="J14" s="167">
        <f>SUM(H14:I14)</f>
        <v>21930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SUM(H17:H27)</f>
        <v>19600</v>
      </c>
      <c r="I16" s="99">
        <f t="shared" si="5"/>
        <v>200000</v>
      </c>
      <c r="J16" s="169">
        <f t="shared" si="5"/>
        <v>219600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98">
        <v>1800</v>
      </c>
      <c r="I17" s="98">
        <v>0</v>
      </c>
      <c r="J17" s="167">
        <f t="shared" ref="J17:J27" si="6">SUM(H17:I17)</f>
        <v>1800</v>
      </c>
      <c r="K17" s="98"/>
      <c r="L17" s="98"/>
      <c r="M17" s="167">
        <f t="shared" ref="M17:M27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98">
        <v>0</v>
      </c>
      <c r="I18" s="98">
        <v>0</v>
      </c>
      <c r="J18" s="167">
        <f t="shared" si="6"/>
        <v>0</v>
      </c>
      <c r="K18" s="98"/>
      <c r="L18" s="98"/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6800</v>
      </c>
      <c r="I19" s="149">
        <v>0</v>
      </c>
      <c r="J19" s="167">
        <f t="shared" si="6"/>
        <v>6800</v>
      </c>
      <c r="K19" s="149"/>
      <c r="L19" s="149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0</v>
      </c>
      <c r="I20" s="149">
        <v>0</v>
      </c>
      <c r="J20" s="167">
        <f t="shared" si="6"/>
        <v>0</v>
      </c>
      <c r="K20" s="149"/>
      <c r="L20" s="149"/>
      <c r="M20" s="167">
        <f t="shared" si="7"/>
        <v>0</v>
      </c>
      <c r="N20" s="133" t="str">
        <f t="shared" si="1"/>
        <v/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/>
      <c r="L21" s="151"/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11">
        <v>613700</v>
      </c>
      <c r="F23" s="124"/>
      <c r="G23" s="9" t="s">
        <v>9</v>
      </c>
      <c r="H23" s="151">
        <v>1000</v>
      </c>
      <c r="I23" s="151">
        <v>0</v>
      </c>
      <c r="J23" s="167">
        <f t="shared" si="6"/>
        <v>1000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19"/>
      <c r="E24" s="105">
        <v>613700</v>
      </c>
      <c r="F24" s="116" t="s">
        <v>184</v>
      </c>
      <c r="G24" s="25" t="s">
        <v>10</v>
      </c>
      <c r="H24" s="151">
        <v>0</v>
      </c>
      <c r="I24" s="151">
        <v>200000</v>
      </c>
      <c r="J24" s="167">
        <f t="shared" si="6"/>
        <v>200000</v>
      </c>
      <c r="K24" s="151"/>
      <c r="L24" s="151"/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13">
        <v>613800</v>
      </c>
      <c r="F25" s="125"/>
      <c r="G25" s="9" t="s">
        <v>83</v>
      </c>
      <c r="H25" s="151">
        <v>0</v>
      </c>
      <c r="I25" s="151">
        <v>0</v>
      </c>
      <c r="J25" s="167">
        <f t="shared" si="6"/>
        <v>0</v>
      </c>
      <c r="K25" s="151"/>
      <c r="L25" s="151"/>
      <c r="M25" s="167">
        <f t="shared" si="7"/>
        <v>0</v>
      </c>
      <c r="N25" s="133" t="str">
        <f t="shared" si="1"/>
        <v/>
      </c>
    </row>
    <row r="26" spans="1:15" ht="12.95" customHeight="1">
      <c r="B26" s="8"/>
      <c r="C26" s="9"/>
      <c r="D26" s="9"/>
      <c r="E26" s="105">
        <v>613900</v>
      </c>
      <c r="F26" s="118"/>
      <c r="G26" s="9" t="s">
        <v>84</v>
      </c>
      <c r="H26" s="151">
        <v>10000</v>
      </c>
      <c r="I26" s="151">
        <v>0</v>
      </c>
      <c r="J26" s="167">
        <f t="shared" si="6"/>
        <v>10000</v>
      </c>
      <c r="K26" s="151"/>
      <c r="L26" s="151"/>
      <c r="M26" s="167">
        <f t="shared" si="7"/>
        <v>0</v>
      </c>
      <c r="N26" s="133">
        <f t="shared" si="1"/>
        <v>0</v>
      </c>
      <c r="O26" s="37"/>
    </row>
    <row r="27" spans="1:15" ht="12.95" customHeight="1">
      <c r="B27" s="8"/>
      <c r="C27" s="9"/>
      <c r="D27" s="9"/>
      <c r="E27" s="105">
        <v>613900</v>
      </c>
      <c r="F27" s="118"/>
      <c r="G27" s="63" t="s">
        <v>138</v>
      </c>
      <c r="H27" s="151">
        <v>0</v>
      </c>
      <c r="I27" s="151">
        <v>0</v>
      </c>
      <c r="J27" s="167">
        <f t="shared" si="6"/>
        <v>0</v>
      </c>
      <c r="K27" s="151"/>
      <c r="L27" s="151"/>
      <c r="M27" s="167">
        <f t="shared" si="7"/>
        <v>0</v>
      </c>
      <c r="N27" s="133" t="str">
        <f t="shared" si="1"/>
        <v/>
      </c>
    </row>
    <row r="28" spans="1:15" ht="12.95" customHeight="1">
      <c r="B28" s="8"/>
      <c r="C28" s="9"/>
      <c r="D28" s="9"/>
      <c r="E28" s="105"/>
      <c r="F28" s="118"/>
      <c r="G28" s="9"/>
      <c r="H28" s="101"/>
      <c r="I28" s="101"/>
      <c r="J28" s="168"/>
      <c r="K28" s="101"/>
      <c r="L28" s="101"/>
      <c r="M28" s="168"/>
      <c r="N28" s="133" t="str">
        <f t="shared" si="1"/>
        <v/>
      </c>
    </row>
    <row r="29" spans="1:15" s="1" customFormat="1" ht="12.95" customHeight="1">
      <c r="A29" s="89"/>
      <c r="B29" s="10"/>
      <c r="C29" s="6"/>
      <c r="D29" s="6"/>
      <c r="E29" s="104">
        <v>614000</v>
      </c>
      <c r="F29" s="117"/>
      <c r="G29" s="6" t="s">
        <v>109</v>
      </c>
      <c r="H29" s="100">
        <f t="shared" ref="H29:M29" si="8">SUM(H30:H31)</f>
        <v>30000</v>
      </c>
      <c r="I29" s="100">
        <f t="shared" si="8"/>
        <v>180000</v>
      </c>
      <c r="J29" s="169">
        <f t="shared" si="8"/>
        <v>210000</v>
      </c>
      <c r="K29" s="100">
        <f t="shared" si="8"/>
        <v>0</v>
      </c>
      <c r="L29" s="100">
        <f t="shared" si="8"/>
        <v>0</v>
      </c>
      <c r="M29" s="169">
        <f t="shared" si="8"/>
        <v>0</v>
      </c>
      <c r="N29" s="132">
        <f t="shared" si="1"/>
        <v>0</v>
      </c>
    </row>
    <row r="30" spans="1:15" ht="12.95" customHeight="1">
      <c r="B30" s="8"/>
      <c r="C30" s="9"/>
      <c r="D30" s="19"/>
      <c r="E30" s="113">
        <v>614100</v>
      </c>
      <c r="F30" s="125" t="s">
        <v>185</v>
      </c>
      <c r="G30" s="27" t="s">
        <v>93</v>
      </c>
      <c r="H30" s="101">
        <v>0</v>
      </c>
      <c r="I30" s="101">
        <v>180000</v>
      </c>
      <c r="J30" s="167">
        <f t="shared" ref="J30:J31" si="9">SUM(H30:I30)</f>
        <v>180000</v>
      </c>
      <c r="K30" s="101"/>
      <c r="L30" s="101"/>
      <c r="M30" s="167">
        <f t="shared" ref="M30:M31" si="10">SUM(K30:L30)</f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>
        <v>614100</v>
      </c>
      <c r="F31" s="118" t="s">
        <v>186</v>
      </c>
      <c r="G31" s="16" t="s">
        <v>118</v>
      </c>
      <c r="H31" s="101">
        <v>30000</v>
      </c>
      <c r="I31" s="101">
        <v>0</v>
      </c>
      <c r="J31" s="167">
        <f t="shared" si="9"/>
        <v>30000</v>
      </c>
      <c r="K31" s="101"/>
      <c r="L31" s="101"/>
      <c r="M31" s="167">
        <f t="shared" si="10"/>
        <v>0</v>
      </c>
      <c r="N31" s="133">
        <f t="shared" si="1"/>
        <v>0</v>
      </c>
    </row>
    <row r="32" spans="1:15" ht="12.95" customHeight="1">
      <c r="B32" s="8"/>
      <c r="C32" s="9"/>
      <c r="D32" s="9"/>
      <c r="E32" s="105"/>
      <c r="F32" s="118"/>
      <c r="G32" s="9"/>
      <c r="H32" s="101"/>
      <c r="I32" s="101"/>
      <c r="J32" s="168"/>
      <c r="K32" s="101"/>
      <c r="L32" s="101"/>
      <c r="M32" s="168"/>
      <c r="N32" s="133" t="str">
        <f t="shared" si="1"/>
        <v/>
      </c>
    </row>
    <row r="33" spans="1:16" s="1" customFormat="1" ht="12.95" customHeight="1">
      <c r="A33" s="89"/>
      <c r="B33" s="10"/>
      <c r="C33" s="6"/>
      <c r="D33" s="6"/>
      <c r="E33" s="104">
        <v>821000</v>
      </c>
      <c r="F33" s="117"/>
      <c r="G33" s="6" t="s">
        <v>12</v>
      </c>
      <c r="H33" s="100">
        <f t="shared" ref="H33:M33" si="11">SUM(H34:H36)</f>
        <v>2000</v>
      </c>
      <c r="I33" s="100">
        <f t="shared" si="11"/>
        <v>892000</v>
      </c>
      <c r="J33" s="169">
        <f t="shared" si="11"/>
        <v>894000</v>
      </c>
      <c r="K33" s="100">
        <f t="shared" si="11"/>
        <v>0</v>
      </c>
      <c r="L33" s="100">
        <f t="shared" si="11"/>
        <v>0</v>
      </c>
      <c r="M33" s="169">
        <f t="shared" si="11"/>
        <v>0</v>
      </c>
      <c r="N33" s="132">
        <f t="shared" si="1"/>
        <v>0</v>
      </c>
    </row>
    <row r="34" spans="1:16" ht="12.95" customHeight="1">
      <c r="B34" s="8"/>
      <c r="C34" s="9"/>
      <c r="D34" s="9"/>
      <c r="E34" s="105">
        <v>821200</v>
      </c>
      <c r="F34" s="118"/>
      <c r="G34" s="9" t="s">
        <v>13</v>
      </c>
      <c r="H34" s="101">
        <v>0</v>
      </c>
      <c r="I34" s="101">
        <v>0</v>
      </c>
      <c r="J34" s="167">
        <f t="shared" ref="J34:J36" si="12">SUM(H34:I34)</f>
        <v>0</v>
      </c>
      <c r="K34" s="101"/>
      <c r="L34" s="101"/>
      <c r="M34" s="167">
        <f t="shared" ref="M34:M36" si="13">SUM(K34:L34)</f>
        <v>0</v>
      </c>
      <c r="N34" s="133" t="str">
        <f t="shared" si="1"/>
        <v/>
      </c>
    </row>
    <row r="35" spans="1:16" ht="12.95" customHeight="1">
      <c r="B35" s="8"/>
      <c r="C35" s="9"/>
      <c r="D35" s="9"/>
      <c r="E35" s="105">
        <v>821300</v>
      </c>
      <c r="F35" s="118"/>
      <c r="G35" s="9" t="s">
        <v>14</v>
      </c>
      <c r="H35" s="101">
        <v>2000</v>
      </c>
      <c r="I35" s="101">
        <v>0</v>
      </c>
      <c r="J35" s="167">
        <f t="shared" si="12"/>
        <v>2000</v>
      </c>
      <c r="K35" s="101"/>
      <c r="L35" s="101"/>
      <c r="M35" s="167">
        <f t="shared" si="13"/>
        <v>0</v>
      </c>
      <c r="N35" s="133">
        <f t="shared" si="1"/>
        <v>0</v>
      </c>
    </row>
    <row r="36" spans="1:16" ht="12.95" customHeight="1">
      <c r="B36" s="8"/>
      <c r="C36" s="9"/>
      <c r="D36" s="9"/>
      <c r="E36" s="108">
        <v>821600</v>
      </c>
      <c r="F36" s="121"/>
      <c r="G36" s="38" t="s">
        <v>25</v>
      </c>
      <c r="H36" s="101">
        <v>0</v>
      </c>
      <c r="I36" s="101">
        <v>892000</v>
      </c>
      <c r="J36" s="167">
        <f t="shared" si="12"/>
        <v>892000</v>
      </c>
      <c r="K36" s="101"/>
      <c r="L36" s="101"/>
      <c r="M36" s="167">
        <f t="shared" si="13"/>
        <v>0</v>
      </c>
      <c r="N36" s="133">
        <f t="shared" si="1"/>
        <v>0</v>
      </c>
      <c r="P36" s="32"/>
    </row>
    <row r="37" spans="1:16" ht="12.95" customHeight="1">
      <c r="B37" s="8"/>
      <c r="C37" s="9"/>
      <c r="D37" s="9"/>
      <c r="E37" s="105"/>
      <c r="F37" s="118"/>
      <c r="G37" s="9"/>
      <c r="H37" s="100"/>
      <c r="I37" s="100"/>
      <c r="J37" s="169"/>
      <c r="K37" s="100"/>
      <c r="L37" s="100"/>
      <c r="M37" s="169"/>
      <c r="N37" s="133" t="str">
        <f t="shared" si="1"/>
        <v/>
      </c>
    </row>
    <row r="38" spans="1:16" s="1" customFormat="1" ht="12.95" customHeight="1">
      <c r="A38" s="89"/>
      <c r="B38" s="10"/>
      <c r="C38" s="6"/>
      <c r="D38" s="6"/>
      <c r="E38" s="104"/>
      <c r="F38" s="117"/>
      <c r="G38" s="6" t="s">
        <v>15</v>
      </c>
      <c r="H38" s="100">
        <v>10</v>
      </c>
      <c r="I38" s="100"/>
      <c r="J38" s="169">
        <v>10</v>
      </c>
      <c r="K38" s="100"/>
      <c r="L38" s="100"/>
      <c r="M38" s="169"/>
      <c r="N38" s="133"/>
    </row>
    <row r="39" spans="1:16" s="1" customFormat="1" ht="12.95" customHeight="1">
      <c r="A39" s="89"/>
      <c r="B39" s="10"/>
      <c r="C39" s="6"/>
      <c r="D39" s="6"/>
      <c r="E39" s="104"/>
      <c r="F39" s="117"/>
      <c r="G39" s="6" t="s">
        <v>31</v>
      </c>
      <c r="H39" s="95">
        <f t="shared" ref="H39:M39" si="14">H8+H13+H16+H29+H33</f>
        <v>320880</v>
      </c>
      <c r="I39" s="95">
        <f t="shared" si="14"/>
        <v>1272000</v>
      </c>
      <c r="J39" s="169">
        <f t="shared" si="14"/>
        <v>1592880</v>
      </c>
      <c r="K39" s="95">
        <f t="shared" si="14"/>
        <v>0</v>
      </c>
      <c r="L39" s="95">
        <f t="shared" si="14"/>
        <v>0</v>
      </c>
      <c r="M39" s="169">
        <f t="shared" si="14"/>
        <v>0</v>
      </c>
      <c r="N39" s="132">
        <f t="shared" si="1"/>
        <v>0</v>
      </c>
    </row>
    <row r="40" spans="1:16" s="1" customFormat="1" ht="12.95" customHeight="1">
      <c r="A40" s="89"/>
      <c r="B40" s="10"/>
      <c r="C40" s="6"/>
      <c r="D40" s="6"/>
      <c r="E40" s="104"/>
      <c r="F40" s="117"/>
      <c r="G40" s="6" t="s">
        <v>16</v>
      </c>
      <c r="H40" s="95">
        <f t="shared" ref="H40:J41" si="15">H39</f>
        <v>320880</v>
      </c>
      <c r="I40" s="95">
        <f t="shared" si="15"/>
        <v>1272000</v>
      </c>
      <c r="J40" s="169">
        <f t="shared" si="15"/>
        <v>1592880</v>
      </c>
      <c r="K40" s="95">
        <f t="shared" ref="K40:M40" si="16">K39</f>
        <v>0</v>
      </c>
      <c r="L40" s="95">
        <f t="shared" si="16"/>
        <v>0</v>
      </c>
      <c r="M40" s="169">
        <f t="shared" si="16"/>
        <v>0</v>
      </c>
      <c r="N40" s="132">
        <f t="shared" si="1"/>
        <v>0</v>
      </c>
    </row>
    <row r="41" spans="1:16" s="1" customFormat="1" ht="12.95" customHeight="1">
      <c r="A41" s="89"/>
      <c r="B41" s="10"/>
      <c r="C41" s="6"/>
      <c r="D41" s="6"/>
      <c r="E41" s="104"/>
      <c r="F41" s="117"/>
      <c r="G41" s="6" t="s">
        <v>17</v>
      </c>
      <c r="H41" s="95">
        <f t="shared" si="15"/>
        <v>320880</v>
      </c>
      <c r="I41" s="95">
        <f t="shared" si="15"/>
        <v>1272000</v>
      </c>
      <c r="J41" s="169">
        <f t="shared" si="15"/>
        <v>1592880</v>
      </c>
      <c r="K41" s="95">
        <f t="shared" ref="K41:M41" si="17">K40</f>
        <v>0</v>
      </c>
      <c r="L41" s="95">
        <f t="shared" si="17"/>
        <v>0</v>
      </c>
      <c r="M41" s="169">
        <f t="shared" si="17"/>
        <v>0</v>
      </c>
      <c r="N41" s="132">
        <f t="shared" si="1"/>
        <v>0</v>
      </c>
    </row>
    <row r="42" spans="1:16" ht="12.95" customHeight="1" thickBot="1">
      <c r="B42" s="13"/>
      <c r="C42" s="14"/>
      <c r="D42" s="14"/>
      <c r="E42" s="106"/>
      <c r="F42" s="119"/>
      <c r="G42" s="14"/>
      <c r="H42" s="22"/>
      <c r="I42" s="22"/>
      <c r="J42" s="172"/>
      <c r="K42" s="22"/>
      <c r="L42" s="22"/>
      <c r="M42" s="172"/>
      <c r="N42" s="135" t="str">
        <f t="shared" si="1"/>
        <v/>
      </c>
    </row>
    <row r="43" spans="1:16" ht="12.95" customHeight="1">
      <c r="E43" s="107"/>
      <c r="F43" s="120"/>
      <c r="J43" s="175"/>
      <c r="M43" s="175"/>
      <c r="N43" s="136" t="str">
        <f t="shared" si="1"/>
        <v/>
      </c>
    </row>
    <row r="44" spans="1:16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6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6" ht="12.95" customHeight="1">
      <c r="B46" s="29"/>
      <c r="E46" s="107"/>
      <c r="F46" s="120"/>
      <c r="J46" s="175"/>
      <c r="M46" s="175"/>
      <c r="N46" s="136" t="str">
        <f t="shared" si="1"/>
        <v/>
      </c>
    </row>
    <row r="47" spans="1:16" ht="12.95" customHeight="1">
      <c r="E47" s="107"/>
      <c r="F47" s="120"/>
      <c r="J47" s="175"/>
      <c r="M47" s="175"/>
      <c r="N47" s="136" t="str">
        <f t="shared" si="1"/>
        <v/>
      </c>
    </row>
    <row r="48" spans="1:16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P96"/>
  <sheetViews>
    <sheetView zoomScaleNormal="100" zoomScaleSheetLayoutView="100" workbookViewId="0">
      <selection activeCell="M38" sqref="M38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58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59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608050</v>
      </c>
      <c r="I8" s="65">
        <f t="shared" si="0"/>
        <v>0</v>
      </c>
      <c r="J8" s="166">
        <f t="shared" si="0"/>
        <v>608050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496000+3500+1*9*1430</f>
        <v>512370</v>
      </c>
      <c r="I9" s="64">
        <v>0</v>
      </c>
      <c r="J9" s="167">
        <f>SUM(H9:I9)</f>
        <v>512370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8">
        <f>91500+1300+9*320</f>
        <v>95680</v>
      </c>
      <c r="I10" s="68">
        <v>0</v>
      </c>
      <c r="J10" s="167">
        <f t="shared" ref="J10:J11" si="2">SUM(H10:I10)</f>
        <v>95680</v>
      </c>
      <c r="K10" s="68"/>
      <c r="L10" s="68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54570</v>
      </c>
      <c r="I13" s="65">
        <f t="shared" si="4"/>
        <v>0</v>
      </c>
      <c r="J13" s="166">
        <f t="shared" si="4"/>
        <v>54570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52700+430+1*9*160</f>
        <v>54570</v>
      </c>
      <c r="I14" s="64">
        <v>0</v>
      </c>
      <c r="J14" s="167">
        <f>SUM(H14:I14)</f>
        <v>54570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82610</v>
      </c>
      <c r="I16" s="99">
        <f t="shared" si="5"/>
        <v>0</v>
      </c>
      <c r="J16" s="169">
        <f t="shared" si="5"/>
        <v>82610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10500</v>
      </c>
      <c r="I17" s="150">
        <v>0</v>
      </c>
      <c r="J17" s="167">
        <f t="shared" ref="J17:J26" si="6">SUM(H17:I17)</f>
        <v>10500</v>
      </c>
      <c r="K17" s="150"/>
      <c r="L17" s="150"/>
      <c r="M17" s="167">
        <f t="shared" ref="M17:M26" si="7">SUM(K17:L17)</f>
        <v>0</v>
      </c>
      <c r="N17" s="133">
        <f t="shared" si="1"/>
        <v>0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50">
        <v>0</v>
      </c>
      <c r="I18" s="150">
        <v>0</v>
      </c>
      <c r="J18" s="167">
        <f t="shared" si="6"/>
        <v>0</v>
      </c>
      <c r="K18" s="150"/>
      <c r="L18" s="150"/>
      <c r="M18" s="167">
        <f t="shared" si="7"/>
        <v>0</v>
      </c>
      <c r="N18" s="133" t="str">
        <f t="shared" si="1"/>
        <v/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5800</v>
      </c>
      <c r="I19" s="150">
        <v>0</v>
      </c>
      <c r="J19" s="167">
        <f t="shared" si="6"/>
        <v>5800</v>
      </c>
      <c r="K19" s="150"/>
      <c r="L19" s="150"/>
      <c r="M19" s="167">
        <f t="shared" si="7"/>
        <v>0</v>
      </c>
      <c r="N19" s="133">
        <f t="shared" si="1"/>
        <v>0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2100</v>
      </c>
      <c r="I20" s="150">
        <v>0</v>
      </c>
      <c r="J20" s="167">
        <f t="shared" si="6"/>
        <v>2100</v>
      </c>
      <c r="K20" s="150"/>
      <c r="L20" s="150"/>
      <c r="M20" s="167">
        <f t="shared" si="7"/>
        <v>0</v>
      </c>
      <c r="N20" s="133">
        <f t="shared" si="1"/>
        <v>0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500</v>
      </c>
      <c r="I21" s="150">
        <v>0</v>
      </c>
      <c r="J21" s="167">
        <f t="shared" si="6"/>
        <v>500</v>
      </c>
      <c r="K21" s="150"/>
      <c r="L21" s="150"/>
      <c r="M21" s="167">
        <f t="shared" si="7"/>
        <v>0</v>
      </c>
      <c r="N21" s="133">
        <f t="shared" si="1"/>
        <v>0</v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5500</v>
      </c>
      <c r="I22" s="150">
        <v>0</v>
      </c>
      <c r="J22" s="167">
        <f t="shared" si="6"/>
        <v>5500</v>
      </c>
      <c r="K22" s="150"/>
      <c r="L22" s="150"/>
      <c r="M22" s="167">
        <f t="shared" si="7"/>
        <v>0</v>
      </c>
      <c r="N22" s="133">
        <f t="shared" si="1"/>
        <v>0</v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7500</v>
      </c>
      <c r="I23" s="150">
        <v>0</v>
      </c>
      <c r="J23" s="167">
        <f t="shared" si="6"/>
        <v>7500</v>
      </c>
      <c r="K23" s="150"/>
      <c r="L23" s="150"/>
      <c r="M23" s="167">
        <f t="shared" si="7"/>
        <v>0</v>
      </c>
      <c r="N23" s="133">
        <f t="shared" si="1"/>
        <v>0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710</v>
      </c>
      <c r="I24" s="150">
        <v>0</v>
      </c>
      <c r="J24" s="167">
        <f t="shared" si="6"/>
        <v>710</v>
      </c>
      <c r="K24" s="150"/>
      <c r="L24" s="150"/>
      <c r="M24" s="167">
        <f t="shared" si="7"/>
        <v>0</v>
      </c>
      <c r="N24" s="133">
        <f t="shared" si="1"/>
        <v>0</v>
      </c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50000</v>
      </c>
      <c r="I25" s="150">
        <v>0</v>
      </c>
      <c r="J25" s="167">
        <f t="shared" si="6"/>
        <v>50000</v>
      </c>
      <c r="K25" s="150"/>
      <c r="L25" s="150"/>
      <c r="M25" s="167">
        <f t="shared" si="7"/>
        <v>0</v>
      </c>
      <c r="N25" s="133">
        <f t="shared" si="1"/>
        <v>0</v>
      </c>
      <c r="O25" s="37"/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/>
      <c r="L26" s="150"/>
      <c r="M26" s="167">
        <f t="shared" si="7"/>
        <v>0</v>
      </c>
      <c r="N26" s="133" t="str">
        <f t="shared" si="1"/>
        <v/>
      </c>
    </row>
    <row r="27" spans="1:16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" si="8">SUM(H29:H32)</f>
        <v>1172220</v>
      </c>
      <c r="I28" s="100">
        <f t="shared" ref="I28:K28" si="9">SUM(I29:I32)</f>
        <v>577780</v>
      </c>
      <c r="J28" s="169">
        <f t="shared" si="9"/>
        <v>1750000</v>
      </c>
      <c r="K28" s="100">
        <f t="shared" si="9"/>
        <v>0</v>
      </c>
      <c r="L28" s="100">
        <f t="shared" ref="L28:M28" si="10">SUM(L29:L32)</f>
        <v>0</v>
      </c>
      <c r="M28" s="169">
        <f t="shared" si="10"/>
        <v>0</v>
      </c>
      <c r="N28" s="132">
        <f t="shared" si="1"/>
        <v>0</v>
      </c>
    </row>
    <row r="29" spans="1:16" s="1" customFormat="1" ht="12.95" customHeight="1">
      <c r="A29" s="89"/>
      <c r="B29" s="10"/>
      <c r="C29" s="6"/>
      <c r="D29" s="20"/>
      <c r="E29" s="105">
        <v>614100</v>
      </c>
      <c r="F29" s="118" t="s">
        <v>188</v>
      </c>
      <c r="G29" s="11" t="s">
        <v>78</v>
      </c>
      <c r="H29" s="101">
        <v>0</v>
      </c>
      <c r="I29" s="101">
        <v>150000</v>
      </c>
      <c r="J29" s="167">
        <f t="shared" ref="J29:J32" si="11">SUM(H29:I29)</f>
        <v>150000</v>
      </c>
      <c r="K29" s="101"/>
      <c r="L29" s="101"/>
      <c r="M29" s="167">
        <f t="shared" ref="M29:M32" si="12">SUM(K29:L29)</f>
        <v>0</v>
      </c>
      <c r="N29" s="133">
        <f t="shared" si="1"/>
        <v>0</v>
      </c>
    </row>
    <row r="30" spans="1:16" ht="12.95" customHeight="1">
      <c r="B30" s="8"/>
      <c r="C30" s="9"/>
      <c r="D30" s="9"/>
      <c r="E30" s="105">
        <v>614500</v>
      </c>
      <c r="F30" s="118" t="s">
        <v>187</v>
      </c>
      <c r="G30" s="18" t="s">
        <v>131</v>
      </c>
      <c r="H30" s="101">
        <v>1100000</v>
      </c>
      <c r="I30" s="101">
        <v>0</v>
      </c>
      <c r="J30" s="167">
        <f t="shared" si="11"/>
        <v>1100000</v>
      </c>
      <c r="K30" s="101"/>
      <c r="L30" s="101"/>
      <c r="M30" s="167">
        <f t="shared" si="12"/>
        <v>0</v>
      </c>
      <c r="N30" s="133">
        <f t="shared" si="1"/>
        <v>0</v>
      </c>
    </row>
    <row r="31" spans="1:16" ht="12.95" customHeight="1">
      <c r="B31" s="8"/>
      <c r="C31" s="9"/>
      <c r="D31" s="9"/>
      <c r="E31" s="105">
        <v>614500</v>
      </c>
      <c r="F31" s="118" t="s">
        <v>189</v>
      </c>
      <c r="G31" s="18" t="s">
        <v>132</v>
      </c>
      <c r="H31" s="101">
        <v>32220</v>
      </c>
      <c r="I31" s="101">
        <f>259680+8100</f>
        <v>267780</v>
      </c>
      <c r="J31" s="167">
        <f t="shared" si="11"/>
        <v>300000</v>
      </c>
      <c r="K31" s="101"/>
      <c r="L31" s="101"/>
      <c r="M31" s="167">
        <f t="shared" si="12"/>
        <v>0</v>
      </c>
      <c r="N31" s="133">
        <f t="shared" si="1"/>
        <v>0</v>
      </c>
      <c r="P31" s="32"/>
    </row>
    <row r="32" spans="1:16" ht="12.95" customHeight="1">
      <c r="B32" s="8"/>
      <c r="C32" s="9"/>
      <c r="D32" s="9"/>
      <c r="E32" s="105">
        <v>614500</v>
      </c>
      <c r="F32" s="118" t="s">
        <v>190</v>
      </c>
      <c r="G32" s="18" t="s">
        <v>133</v>
      </c>
      <c r="H32" s="101">
        <v>40000</v>
      </c>
      <c r="I32" s="101">
        <f>110000+50000</f>
        <v>160000</v>
      </c>
      <c r="J32" s="167">
        <f t="shared" si="11"/>
        <v>200000</v>
      </c>
      <c r="K32" s="101"/>
      <c r="L32" s="101"/>
      <c r="M32" s="167">
        <f t="shared" si="12"/>
        <v>0</v>
      </c>
      <c r="N32" s="133">
        <f t="shared" si="1"/>
        <v>0</v>
      </c>
    </row>
    <row r="33" spans="1:14" ht="12.95" customHeight="1">
      <c r="B33" s="8"/>
      <c r="C33" s="9"/>
      <c r="D33" s="9"/>
      <c r="E33" s="105"/>
      <c r="F33" s="118"/>
      <c r="G33" s="16"/>
      <c r="H33" s="88"/>
      <c r="I33" s="88"/>
      <c r="J33" s="168"/>
      <c r="K33" s="88"/>
      <c r="L33" s="88"/>
      <c r="M33" s="168"/>
      <c r="N33" s="133" t="str">
        <f t="shared" si="1"/>
        <v/>
      </c>
    </row>
    <row r="34" spans="1:14" s="1" customFormat="1" ht="12.95" customHeight="1">
      <c r="A34" s="89"/>
      <c r="B34" s="10"/>
      <c r="C34" s="6"/>
      <c r="D34" s="6"/>
      <c r="E34" s="104">
        <v>821000</v>
      </c>
      <c r="F34" s="117"/>
      <c r="G34" s="6" t="s">
        <v>12</v>
      </c>
      <c r="H34" s="100">
        <f t="shared" ref="H34:M34" si="13">SUM(H35:H37)</f>
        <v>10000</v>
      </c>
      <c r="I34" s="100">
        <f t="shared" si="13"/>
        <v>30000</v>
      </c>
      <c r="J34" s="169">
        <f t="shared" si="13"/>
        <v>40000</v>
      </c>
      <c r="K34" s="100">
        <f t="shared" si="13"/>
        <v>0</v>
      </c>
      <c r="L34" s="100">
        <f t="shared" si="13"/>
        <v>0</v>
      </c>
      <c r="M34" s="169">
        <f t="shared" si="13"/>
        <v>0</v>
      </c>
      <c r="N34" s="132">
        <f t="shared" si="1"/>
        <v>0</v>
      </c>
    </row>
    <row r="35" spans="1:14" ht="12.95" customHeight="1">
      <c r="B35" s="8"/>
      <c r="C35" s="9"/>
      <c r="D35" s="9"/>
      <c r="E35" s="105">
        <v>821200</v>
      </c>
      <c r="F35" s="118"/>
      <c r="G35" s="9" t="s">
        <v>13</v>
      </c>
      <c r="H35" s="88">
        <v>0</v>
      </c>
      <c r="I35" s="88">
        <v>0</v>
      </c>
      <c r="J35" s="167">
        <f t="shared" ref="J35:J36" si="14">SUM(H35:I35)</f>
        <v>0</v>
      </c>
      <c r="K35" s="88"/>
      <c r="L35" s="88"/>
      <c r="M35" s="167">
        <f t="shared" ref="M35:M36" si="15">SUM(K35:L35)</f>
        <v>0</v>
      </c>
      <c r="N35" s="133" t="str">
        <f t="shared" si="1"/>
        <v/>
      </c>
    </row>
    <row r="36" spans="1:14" ht="12.95" customHeight="1">
      <c r="B36" s="8"/>
      <c r="C36" s="9"/>
      <c r="D36" s="9"/>
      <c r="E36" s="105">
        <v>821300</v>
      </c>
      <c r="F36" s="118"/>
      <c r="G36" s="9" t="s">
        <v>14</v>
      </c>
      <c r="H36" s="88">
        <v>10000</v>
      </c>
      <c r="I36" s="88">
        <v>30000</v>
      </c>
      <c r="J36" s="167">
        <f t="shared" si="14"/>
        <v>40000</v>
      </c>
      <c r="K36" s="88"/>
      <c r="L36" s="88"/>
      <c r="M36" s="167">
        <f t="shared" si="15"/>
        <v>0</v>
      </c>
      <c r="N36" s="133">
        <f t="shared" si="1"/>
        <v>0</v>
      </c>
    </row>
    <row r="37" spans="1:14" ht="12.95" customHeight="1">
      <c r="B37" s="8"/>
      <c r="C37" s="9"/>
      <c r="D37" s="9"/>
      <c r="E37" s="105"/>
      <c r="F37" s="118"/>
      <c r="G37" s="16"/>
      <c r="H37" s="88"/>
      <c r="I37" s="88"/>
      <c r="J37" s="168"/>
      <c r="K37" s="88"/>
      <c r="L37" s="88"/>
      <c r="M37" s="168"/>
      <c r="N37" s="133" t="str">
        <f t="shared" si="1"/>
        <v/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15</v>
      </c>
      <c r="H38" s="95">
        <v>24</v>
      </c>
      <c r="I38" s="95"/>
      <c r="J38" s="169">
        <v>24</v>
      </c>
      <c r="K38" s="95"/>
      <c r="L38" s="95"/>
      <c r="M38" s="169"/>
      <c r="N38" s="133"/>
    </row>
    <row r="39" spans="1:14" s="1" customFormat="1" ht="12.95" customHeight="1">
      <c r="A39" s="89"/>
      <c r="B39" s="10"/>
      <c r="C39" s="6"/>
      <c r="D39" s="6"/>
      <c r="E39" s="104"/>
      <c r="F39" s="117"/>
      <c r="G39" s="6" t="s">
        <v>31</v>
      </c>
      <c r="H39" s="95">
        <f t="shared" ref="H39:M39" si="16">H8+H13+H16+H28+H34</f>
        <v>1927450</v>
      </c>
      <c r="I39" s="95">
        <f t="shared" si="16"/>
        <v>607780</v>
      </c>
      <c r="J39" s="169">
        <f t="shared" si="16"/>
        <v>2535230</v>
      </c>
      <c r="K39" s="95">
        <f t="shared" si="16"/>
        <v>0</v>
      </c>
      <c r="L39" s="95">
        <f t="shared" si="16"/>
        <v>0</v>
      </c>
      <c r="M39" s="169">
        <f t="shared" si="16"/>
        <v>0</v>
      </c>
      <c r="N39" s="132">
        <f t="shared" si="1"/>
        <v>0</v>
      </c>
    </row>
    <row r="40" spans="1:14" s="1" customFormat="1" ht="12.95" customHeight="1">
      <c r="A40" s="89"/>
      <c r="B40" s="10"/>
      <c r="C40" s="6"/>
      <c r="D40" s="6"/>
      <c r="E40" s="104"/>
      <c r="F40" s="117"/>
      <c r="G40" s="6" t="s">
        <v>16</v>
      </c>
      <c r="H40" s="95">
        <f t="shared" ref="H40:J41" si="17">H39</f>
        <v>1927450</v>
      </c>
      <c r="I40" s="95">
        <f t="shared" si="17"/>
        <v>607780</v>
      </c>
      <c r="J40" s="169">
        <f t="shared" si="17"/>
        <v>2535230</v>
      </c>
      <c r="K40" s="95">
        <f t="shared" ref="K40:M40" si="18">K39</f>
        <v>0</v>
      </c>
      <c r="L40" s="95">
        <f t="shared" si="18"/>
        <v>0</v>
      </c>
      <c r="M40" s="169">
        <f t="shared" si="18"/>
        <v>0</v>
      </c>
      <c r="N40" s="132">
        <f t="shared" si="1"/>
        <v>0</v>
      </c>
    </row>
    <row r="41" spans="1:14" s="1" customFormat="1" ht="12.95" customHeight="1">
      <c r="A41" s="89"/>
      <c r="B41" s="10"/>
      <c r="C41" s="6"/>
      <c r="D41" s="6"/>
      <c r="E41" s="104"/>
      <c r="F41" s="117"/>
      <c r="G41" s="6" t="s">
        <v>17</v>
      </c>
      <c r="H41" s="95">
        <f t="shared" si="17"/>
        <v>1927450</v>
      </c>
      <c r="I41" s="95">
        <f t="shared" si="17"/>
        <v>607780</v>
      </c>
      <c r="J41" s="169">
        <f t="shared" si="17"/>
        <v>2535230</v>
      </c>
      <c r="K41" s="95">
        <f t="shared" ref="K41:M41" si="19">K40</f>
        <v>0</v>
      </c>
      <c r="L41" s="95">
        <f t="shared" si="19"/>
        <v>0</v>
      </c>
      <c r="M41" s="169">
        <f t="shared" si="19"/>
        <v>0</v>
      </c>
      <c r="N41" s="132">
        <f t="shared" si="1"/>
        <v>0</v>
      </c>
    </row>
    <row r="42" spans="1:14" ht="12.95" customHeight="1" thickBot="1">
      <c r="B42" s="13"/>
      <c r="C42" s="14"/>
      <c r="D42" s="14"/>
      <c r="E42" s="106"/>
      <c r="F42" s="119"/>
      <c r="G42" s="14"/>
      <c r="H42" s="22"/>
      <c r="I42" s="22"/>
      <c r="J42" s="172"/>
      <c r="K42" s="22"/>
      <c r="L42" s="22"/>
      <c r="M42" s="172"/>
      <c r="N42" s="135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B44" s="29"/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B46" s="29"/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96"/>
  <sheetViews>
    <sheetView tabSelected="1" zoomScaleNormal="100" workbookViewId="0">
      <selection activeCell="P23" sqref="P2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9.140625" style="7"/>
    <col min="16" max="16" width="9.5703125" style="7" bestFit="1" customWidth="1"/>
    <col min="17" max="16384" width="9.140625" style="7"/>
  </cols>
  <sheetData>
    <row r="1" spans="1:18" ht="13.5" thickBot="1"/>
    <row r="2" spans="1:18" s="55" customFormat="1" ht="20.100000000000001" customHeight="1" thickTop="1" thickBot="1">
      <c r="A2" s="158"/>
      <c r="B2" s="195" t="s">
        <v>34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7"/>
    </row>
    <row r="3" spans="1:18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8" s="1" customFormat="1" ht="39" customHeight="1">
      <c r="A4" s="89"/>
      <c r="B4" s="201" t="s">
        <v>0</v>
      </c>
      <c r="C4" s="203" t="s">
        <v>1</v>
      </c>
      <c r="D4" s="205" t="s">
        <v>28</v>
      </c>
      <c r="E4" s="207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198" t="s">
        <v>226</v>
      </c>
      <c r="L4" s="199"/>
      <c r="M4" s="200"/>
      <c r="N4" s="209" t="s">
        <v>223</v>
      </c>
    </row>
    <row r="5" spans="1:18" s="89" customFormat="1" ht="27" customHeight="1">
      <c r="B5" s="202"/>
      <c r="C5" s="204"/>
      <c r="D5" s="204"/>
      <c r="E5" s="208"/>
      <c r="F5" s="204"/>
      <c r="G5" s="208"/>
      <c r="H5" s="154" t="s">
        <v>206</v>
      </c>
      <c r="I5" s="154" t="s">
        <v>207</v>
      </c>
      <c r="J5" s="164" t="s">
        <v>135</v>
      </c>
      <c r="K5" s="154" t="s">
        <v>206</v>
      </c>
      <c r="L5" s="154" t="s">
        <v>207</v>
      </c>
      <c r="M5" s="164" t="s">
        <v>135</v>
      </c>
      <c r="N5" s="210"/>
    </row>
    <row r="6" spans="1:18" s="2" customFormat="1" ht="12.7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8" s="2" customFormat="1" ht="12.95" customHeight="1">
      <c r="A7" s="90"/>
      <c r="B7" s="4">
        <v>10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8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552600</v>
      </c>
      <c r="I8" s="65">
        <f t="shared" si="0"/>
        <v>0</v>
      </c>
      <c r="J8" s="166">
        <f t="shared" si="0"/>
        <v>552600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  <c r="P8" s="31"/>
    </row>
    <row r="9" spans="1:18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356700+2500+2*500+111100</f>
        <v>471300</v>
      </c>
      <c r="I9" s="64">
        <v>0</v>
      </c>
      <c r="J9" s="167">
        <f>SUM(H9:I9)</f>
        <v>471300</v>
      </c>
      <c r="K9" s="64"/>
      <c r="L9" s="64"/>
      <c r="M9" s="167">
        <f>SUM(K9:L9)</f>
        <v>0</v>
      </c>
      <c r="N9" s="133">
        <f t="shared" ref="N9:N35" si="1">IF(J9=0,"",M9/J9*100)</f>
        <v>0</v>
      </c>
      <c r="O9" s="29"/>
      <c r="P9" s="31"/>
      <c r="Q9" s="32"/>
      <c r="R9" s="32"/>
    </row>
    <row r="10" spans="1:18" ht="12.95" customHeight="1">
      <c r="B10" s="8"/>
      <c r="C10" s="9"/>
      <c r="D10" s="9"/>
      <c r="E10" s="105">
        <v>611200</v>
      </c>
      <c r="F10" s="118"/>
      <c r="G10" s="16" t="s">
        <v>106</v>
      </c>
      <c r="H10" s="64">
        <f>73700+1500+2*900+4300</f>
        <v>81300</v>
      </c>
      <c r="I10" s="64">
        <v>0</v>
      </c>
      <c r="J10" s="167">
        <f t="shared" ref="J10:J11" si="2">SUM(H10:I10)</f>
        <v>81300</v>
      </c>
      <c r="K10" s="64"/>
      <c r="L10" s="64"/>
      <c r="M10" s="167">
        <f t="shared" ref="M10:M11" si="3">SUM(K10:L10)</f>
        <v>0</v>
      </c>
      <c r="N10" s="133">
        <f t="shared" si="1"/>
        <v>0</v>
      </c>
      <c r="P10" s="31"/>
    </row>
    <row r="11" spans="1:18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8" ht="8.1" customHeight="1">
      <c r="B12" s="8"/>
      <c r="C12" s="9"/>
      <c r="D12" s="9"/>
      <c r="E12" s="105"/>
      <c r="F12" s="118"/>
      <c r="G12" s="63"/>
      <c r="H12" s="64"/>
      <c r="I12" s="64"/>
      <c r="J12" s="167"/>
      <c r="K12" s="64"/>
      <c r="L12" s="64"/>
      <c r="M12" s="167"/>
      <c r="N12" s="133" t="str">
        <f t="shared" si="1"/>
        <v/>
      </c>
      <c r="P12" s="31"/>
    </row>
    <row r="13" spans="1:18" ht="12.95" customHeight="1"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H14+H15</f>
        <v>51900</v>
      </c>
      <c r="I13" s="65">
        <f t="shared" si="4"/>
        <v>0</v>
      </c>
      <c r="J13" s="166">
        <f t="shared" si="4"/>
        <v>51900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  <c r="P13" s="31"/>
    </row>
    <row r="14" spans="1:18" s="1" customFormat="1" ht="12.95" customHeight="1">
      <c r="A14" s="89"/>
      <c r="B14" s="8"/>
      <c r="C14" s="9"/>
      <c r="D14" s="9"/>
      <c r="E14" s="105">
        <v>612100</v>
      </c>
      <c r="F14" s="118"/>
      <c r="G14" s="11" t="s">
        <v>5</v>
      </c>
      <c r="H14" s="64">
        <f>37900+300+2*70+13560</f>
        <v>51900</v>
      </c>
      <c r="I14" s="64">
        <v>0</v>
      </c>
      <c r="J14" s="167">
        <f>SUM(H14:I14)</f>
        <v>51900</v>
      </c>
      <c r="K14" s="64"/>
      <c r="L14" s="64"/>
      <c r="M14" s="167">
        <f>SUM(K14:L14)</f>
        <v>0</v>
      </c>
      <c r="N14" s="133">
        <f t="shared" si="1"/>
        <v>0</v>
      </c>
      <c r="P14" s="31"/>
    </row>
    <row r="15" spans="1:18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  <c r="P15" s="31"/>
    </row>
    <row r="16" spans="1:18" ht="12.95" customHeight="1"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276720</v>
      </c>
      <c r="I16" s="99">
        <f t="shared" si="5"/>
        <v>0</v>
      </c>
      <c r="J16" s="169">
        <f t="shared" si="5"/>
        <v>276720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  <c r="P16" s="31"/>
    </row>
    <row r="17" spans="1:17" s="1" customFormat="1" ht="12.95" customHeight="1">
      <c r="A17" s="89"/>
      <c r="B17" s="8"/>
      <c r="C17" s="9"/>
      <c r="D17" s="9"/>
      <c r="E17" s="105">
        <v>613100</v>
      </c>
      <c r="F17" s="118"/>
      <c r="G17" s="9" t="s">
        <v>6</v>
      </c>
      <c r="H17" s="148">
        <v>6500</v>
      </c>
      <c r="I17" s="148">
        <v>0</v>
      </c>
      <c r="J17" s="167">
        <f t="shared" ref="J17:J26" si="6">SUM(H17:I17)</f>
        <v>6500</v>
      </c>
      <c r="K17" s="148"/>
      <c r="L17" s="148"/>
      <c r="M17" s="167">
        <f t="shared" ref="M17:M26" si="7">SUM(K17:L17)</f>
        <v>0</v>
      </c>
      <c r="N17" s="133">
        <f t="shared" si="1"/>
        <v>0</v>
      </c>
      <c r="P17" s="31"/>
    </row>
    <row r="18" spans="1:17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12800</v>
      </c>
      <c r="I18" s="148">
        <v>0</v>
      </c>
      <c r="J18" s="167">
        <f t="shared" si="6"/>
        <v>12800</v>
      </c>
      <c r="K18" s="148"/>
      <c r="L18" s="148"/>
      <c r="M18" s="167">
        <f t="shared" si="7"/>
        <v>0</v>
      </c>
      <c r="N18" s="133">
        <f t="shared" si="1"/>
        <v>0</v>
      </c>
      <c r="P18" s="31"/>
    </row>
    <row r="19" spans="1:17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8600</v>
      </c>
      <c r="I19" s="148">
        <v>0</v>
      </c>
      <c r="J19" s="167">
        <f t="shared" si="6"/>
        <v>8600</v>
      </c>
      <c r="K19" s="148"/>
      <c r="L19" s="148"/>
      <c r="M19" s="167">
        <f t="shared" si="7"/>
        <v>0</v>
      </c>
      <c r="N19" s="133">
        <f t="shared" si="1"/>
        <v>0</v>
      </c>
      <c r="P19" s="31"/>
    </row>
    <row r="20" spans="1:17" ht="12.95" customHeight="1">
      <c r="B20" s="8"/>
      <c r="C20" s="9"/>
      <c r="D20" s="9"/>
      <c r="E20" s="105">
        <v>613400</v>
      </c>
      <c r="F20" s="118"/>
      <c r="G20" s="16" t="s">
        <v>82</v>
      </c>
      <c r="H20" s="150">
        <v>5500</v>
      </c>
      <c r="I20" s="150">
        <v>0</v>
      </c>
      <c r="J20" s="167">
        <f t="shared" si="6"/>
        <v>5500</v>
      </c>
      <c r="K20" s="150"/>
      <c r="L20" s="150"/>
      <c r="M20" s="167">
        <f t="shared" si="7"/>
        <v>0</v>
      </c>
      <c r="N20" s="133">
        <f t="shared" si="1"/>
        <v>0</v>
      </c>
      <c r="P20" s="31"/>
    </row>
    <row r="21" spans="1:17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10000</v>
      </c>
      <c r="I21" s="150">
        <v>0</v>
      </c>
      <c r="J21" s="167">
        <f t="shared" si="6"/>
        <v>10000</v>
      </c>
      <c r="K21" s="150"/>
      <c r="L21" s="150"/>
      <c r="M21" s="167">
        <f t="shared" si="7"/>
        <v>0</v>
      </c>
      <c r="N21" s="133">
        <f t="shared" si="1"/>
        <v>0</v>
      </c>
      <c r="P21" s="31"/>
    </row>
    <row r="22" spans="1:17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  <c r="P22" s="31"/>
    </row>
    <row r="23" spans="1:17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6000</v>
      </c>
      <c r="I23" s="148">
        <v>0</v>
      </c>
      <c r="J23" s="167">
        <f t="shared" si="6"/>
        <v>6000</v>
      </c>
      <c r="K23" s="148"/>
      <c r="L23" s="148"/>
      <c r="M23" s="167">
        <f t="shared" si="7"/>
        <v>0</v>
      </c>
      <c r="N23" s="133">
        <f t="shared" si="1"/>
        <v>0</v>
      </c>
      <c r="P23" s="31"/>
    </row>
    <row r="24" spans="1:17" ht="12.95" customHeight="1">
      <c r="B24" s="8"/>
      <c r="C24" s="9"/>
      <c r="D24" s="9"/>
      <c r="E24" s="105">
        <v>613800</v>
      </c>
      <c r="F24" s="118"/>
      <c r="G24" s="16" t="s">
        <v>83</v>
      </c>
      <c r="H24" s="148">
        <v>2320</v>
      </c>
      <c r="I24" s="148">
        <v>0</v>
      </c>
      <c r="J24" s="167">
        <f t="shared" si="6"/>
        <v>2320</v>
      </c>
      <c r="K24" s="148"/>
      <c r="L24" s="148"/>
      <c r="M24" s="167">
        <f t="shared" si="7"/>
        <v>0</v>
      </c>
      <c r="N24" s="133">
        <f t="shared" si="1"/>
        <v>0</v>
      </c>
      <c r="P24" s="31"/>
    </row>
    <row r="25" spans="1:17" ht="12.95" customHeight="1">
      <c r="B25" s="8"/>
      <c r="C25" s="9"/>
      <c r="D25" s="9"/>
      <c r="E25" s="105">
        <v>613900</v>
      </c>
      <c r="F25" s="118"/>
      <c r="G25" s="16" t="s">
        <v>84</v>
      </c>
      <c r="H25" s="150">
        <v>225000</v>
      </c>
      <c r="I25" s="150">
        <v>0</v>
      </c>
      <c r="J25" s="167">
        <f t="shared" si="6"/>
        <v>225000</v>
      </c>
      <c r="K25" s="150"/>
      <c r="L25" s="150"/>
      <c r="M25" s="167">
        <f t="shared" si="7"/>
        <v>0</v>
      </c>
      <c r="N25" s="133">
        <f t="shared" si="1"/>
        <v>0</v>
      </c>
      <c r="O25" s="37"/>
      <c r="P25" s="31"/>
    </row>
    <row r="26" spans="1:17" ht="12.95" customHeight="1">
      <c r="B26" s="8"/>
      <c r="C26" s="9"/>
      <c r="D26" s="9"/>
      <c r="E26" s="105">
        <v>613900</v>
      </c>
      <c r="F26" s="118"/>
      <c r="G26" s="63" t="s">
        <v>138</v>
      </c>
      <c r="H26" s="148">
        <v>0</v>
      </c>
      <c r="I26" s="148">
        <v>0</v>
      </c>
      <c r="J26" s="167">
        <f t="shared" si="6"/>
        <v>0</v>
      </c>
      <c r="K26" s="148"/>
      <c r="L26" s="148"/>
      <c r="M26" s="167">
        <f t="shared" si="7"/>
        <v>0</v>
      </c>
      <c r="N26" s="133" t="str">
        <f t="shared" si="1"/>
        <v/>
      </c>
      <c r="P26" s="31"/>
      <c r="Q26" s="29"/>
    </row>
    <row r="27" spans="1:17" ht="8.1" customHeight="1">
      <c r="B27" s="8"/>
      <c r="C27" s="9"/>
      <c r="D27" s="9"/>
      <c r="E27" s="105"/>
      <c r="F27" s="118"/>
      <c r="G27" s="9"/>
      <c r="H27" s="87"/>
      <c r="I27" s="87"/>
      <c r="J27" s="168"/>
      <c r="K27" s="87"/>
      <c r="L27" s="87"/>
      <c r="M27" s="168"/>
      <c r="N27" s="133" t="str">
        <f t="shared" si="1"/>
        <v/>
      </c>
      <c r="P27" s="31"/>
    </row>
    <row r="28" spans="1:17" ht="12.95" customHeight="1"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10000</v>
      </c>
      <c r="I28" s="95">
        <f t="shared" si="8"/>
        <v>0</v>
      </c>
      <c r="J28" s="169">
        <f t="shared" si="8"/>
        <v>10000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  <c r="P28" s="31"/>
    </row>
    <row r="29" spans="1:17" s="1" customFormat="1" ht="12.95" customHeight="1">
      <c r="A29" s="89"/>
      <c r="B29" s="8"/>
      <c r="C29" s="9"/>
      <c r="D29" s="9"/>
      <c r="E29" s="105">
        <v>821200</v>
      </c>
      <c r="F29" s="118"/>
      <c r="G29" s="9" t="s">
        <v>13</v>
      </c>
      <c r="H29" s="88">
        <v>5000</v>
      </c>
      <c r="I29" s="88">
        <v>0</v>
      </c>
      <c r="J29" s="167">
        <f t="shared" ref="J29:J30" si="9">SUM(H29:I29)</f>
        <v>5000</v>
      </c>
      <c r="K29" s="88"/>
      <c r="L29" s="88"/>
      <c r="M29" s="167">
        <f t="shared" ref="M29:M30" si="10">SUM(K29:L29)</f>
        <v>0</v>
      </c>
      <c r="N29" s="133">
        <f t="shared" si="1"/>
        <v>0</v>
      </c>
      <c r="P29" s="31"/>
    </row>
    <row r="30" spans="1:17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5000</v>
      </c>
      <c r="I30" s="88">
        <v>0</v>
      </c>
      <c r="J30" s="167">
        <f t="shared" si="9"/>
        <v>5000</v>
      </c>
      <c r="K30" s="88"/>
      <c r="L30" s="88"/>
      <c r="M30" s="167">
        <f t="shared" si="10"/>
        <v>0</v>
      </c>
      <c r="N30" s="133">
        <f t="shared" si="1"/>
        <v>0</v>
      </c>
      <c r="O30" s="29"/>
      <c r="P30" s="31"/>
    </row>
    <row r="31" spans="1:17" ht="8.1" customHeight="1">
      <c r="B31" s="8"/>
      <c r="C31" s="9"/>
      <c r="D31" s="9"/>
      <c r="E31" s="105"/>
      <c r="F31" s="118"/>
      <c r="G31" s="9"/>
      <c r="H31" s="87"/>
      <c r="I31" s="87"/>
      <c r="J31" s="168"/>
      <c r="K31" s="87"/>
      <c r="L31" s="87"/>
      <c r="M31" s="168"/>
      <c r="N31" s="133" t="str">
        <f t="shared" si="1"/>
        <v/>
      </c>
      <c r="P31" s="31"/>
    </row>
    <row r="32" spans="1:17" ht="12.95" customHeight="1">
      <c r="B32" s="10"/>
      <c r="C32" s="6"/>
      <c r="D32" s="6"/>
      <c r="E32" s="104"/>
      <c r="F32" s="117"/>
      <c r="G32" s="6" t="s">
        <v>15</v>
      </c>
      <c r="H32" s="102">
        <v>23</v>
      </c>
      <c r="I32" s="102"/>
      <c r="J32" s="171">
        <v>23</v>
      </c>
      <c r="K32" s="102"/>
      <c r="L32" s="102"/>
      <c r="M32" s="171"/>
      <c r="N32" s="133"/>
      <c r="P32" s="31"/>
    </row>
    <row r="33" spans="1:16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J33" si="11">H8+H13+H16+H28</f>
        <v>891220</v>
      </c>
      <c r="I33" s="95">
        <f t="shared" si="11"/>
        <v>0</v>
      </c>
      <c r="J33" s="169">
        <f t="shared" si="11"/>
        <v>891220</v>
      </c>
      <c r="K33" s="95">
        <f t="shared" ref="K33:M33" si="12">K8+K13+K16+K28</f>
        <v>0</v>
      </c>
      <c r="L33" s="95">
        <f t="shared" si="12"/>
        <v>0</v>
      </c>
      <c r="M33" s="169">
        <f t="shared" si="12"/>
        <v>0</v>
      </c>
      <c r="N33" s="132">
        <f t="shared" si="1"/>
        <v>0</v>
      </c>
      <c r="P33" s="31"/>
    </row>
    <row r="34" spans="1:16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H35" si="13">H33</f>
        <v>891220</v>
      </c>
      <c r="I34" s="95">
        <f>I33</f>
        <v>0</v>
      </c>
      <c r="J34" s="169">
        <f>J33</f>
        <v>891220</v>
      </c>
      <c r="K34" s="95">
        <f t="shared" ref="K34:K35" si="14">K33</f>
        <v>0</v>
      </c>
      <c r="L34" s="95">
        <f>L33</f>
        <v>0</v>
      </c>
      <c r="M34" s="169">
        <f>M33</f>
        <v>0</v>
      </c>
      <c r="N34" s="133">
        <f t="shared" si="1"/>
        <v>0</v>
      </c>
    </row>
    <row r="35" spans="1:16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3"/>
        <v>891220</v>
      </c>
      <c r="I35" s="95">
        <f>I34</f>
        <v>0</v>
      </c>
      <c r="J35" s="169">
        <f>J34</f>
        <v>891220</v>
      </c>
      <c r="K35" s="95">
        <f t="shared" si="14"/>
        <v>0</v>
      </c>
      <c r="L35" s="95">
        <f>L34</f>
        <v>0</v>
      </c>
      <c r="M35" s="169">
        <f>M34</f>
        <v>0</v>
      </c>
      <c r="N35" s="133">
        <f t="shared" si="1"/>
        <v>0</v>
      </c>
    </row>
    <row r="36" spans="1:16" s="1" customFormat="1" ht="8.1" customHeight="1" thickBot="1">
      <c r="A36" s="89"/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/>
    </row>
    <row r="37" spans="1:16" ht="12.95" customHeight="1">
      <c r="E37" s="107"/>
      <c r="F37" s="120"/>
      <c r="J37" s="173"/>
      <c r="M37" s="173"/>
    </row>
    <row r="38" spans="1:16" ht="12.95" customHeight="1">
      <c r="B38" s="29"/>
      <c r="E38" s="107"/>
      <c r="F38" s="120"/>
      <c r="J38" s="173"/>
      <c r="M38" s="173"/>
    </row>
    <row r="39" spans="1:16" ht="12.95" customHeight="1">
      <c r="E39" s="107"/>
      <c r="F39" s="120"/>
      <c r="J39" s="173"/>
      <c r="M39" s="173"/>
    </row>
    <row r="40" spans="1:16" ht="12.95" customHeight="1">
      <c r="E40" s="107"/>
      <c r="F40" s="120"/>
      <c r="J40" s="173"/>
      <c r="M40" s="173"/>
    </row>
    <row r="41" spans="1:16" ht="12.95" customHeight="1">
      <c r="E41" s="107"/>
      <c r="F41" s="120"/>
      <c r="J41" s="173"/>
      <c r="M41" s="173"/>
    </row>
    <row r="42" spans="1:16" ht="12.95" customHeight="1">
      <c r="E42" s="107"/>
      <c r="F42" s="120"/>
      <c r="J42" s="173"/>
      <c r="M42" s="173"/>
    </row>
    <row r="43" spans="1:16" ht="12.95" customHeight="1">
      <c r="E43" s="107"/>
      <c r="F43" s="120"/>
      <c r="J43" s="173"/>
      <c r="M43" s="173"/>
    </row>
    <row r="44" spans="1:16" ht="12.95" customHeight="1">
      <c r="E44" s="107"/>
      <c r="F44" s="120"/>
      <c r="J44" s="173"/>
      <c r="M44" s="173"/>
    </row>
    <row r="45" spans="1:16" ht="12.95" customHeight="1">
      <c r="E45" s="107"/>
      <c r="F45" s="120"/>
      <c r="J45" s="173"/>
      <c r="M45" s="173"/>
    </row>
    <row r="46" spans="1:16" ht="12.95" customHeight="1">
      <c r="E46" s="107"/>
      <c r="F46" s="120"/>
      <c r="J46" s="173"/>
      <c r="M46" s="173"/>
    </row>
    <row r="47" spans="1:16" ht="12.95" customHeight="1">
      <c r="E47" s="107"/>
      <c r="F47" s="120"/>
      <c r="J47" s="173"/>
      <c r="M47" s="173"/>
    </row>
    <row r="48" spans="1:16" ht="12.95" customHeight="1">
      <c r="E48" s="107"/>
      <c r="F48" s="120"/>
      <c r="J48" s="173"/>
      <c r="M48" s="173"/>
    </row>
    <row r="49" spans="5:13" ht="12.95" customHeight="1">
      <c r="E49" s="107"/>
      <c r="F49" s="120"/>
      <c r="J49" s="173"/>
      <c r="M49" s="173"/>
    </row>
    <row r="50" spans="5:13" ht="12.95" customHeight="1">
      <c r="E50" s="107"/>
      <c r="F50" s="120"/>
      <c r="J50" s="173"/>
      <c r="M50" s="173"/>
    </row>
    <row r="51" spans="5:13" ht="12.95" customHeight="1">
      <c r="E51" s="107"/>
      <c r="F51" s="120"/>
      <c r="J51" s="173"/>
      <c r="M51" s="173"/>
    </row>
    <row r="52" spans="5:13" ht="12.95" customHeight="1">
      <c r="E52" s="107"/>
      <c r="F52" s="120"/>
      <c r="J52" s="173"/>
      <c r="M52" s="173"/>
    </row>
    <row r="53" spans="5:13" ht="12.95" customHeight="1">
      <c r="E53" s="107"/>
      <c r="F53" s="120"/>
      <c r="J53" s="173"/>
      <c r="M53" s="173"/>
    </row>
    <row r="54" spans="5:13" ht="12.95" customHeight="1">
      <c r="E54" s="107"/>
      <c r="F54" s="120"/>
      <c r="J54" s="173"/>
      <c r="M54" s="173"/>
    </row>
    <row r="55" spans="5:13" ht="12.95" customHeight="1">
      <c r="E55" s="107"/>
      <c r="F55" s="120"/>
      <c r="J55" s="173"/>
      <c r="M55" s="173"/>
    </row>
    <row r="56" spans="5:13" ht="12.95" customHeight="1">
      <c r="E56" s="107"/>
      <c r="F56" s="120"/>
      <c r="J56" s="173"/>
      <c r="M56" s="173"/>
    </row>
    <row r="57" spans="5:13" ht="12.95" customHeight="1">
      <c r="E57" s="107"/>
      <c r="F57" s="120"/>
      <c r="J57" s="173"/>
      <c r="M57" s="173"/>
    </row>
    <row r="58" spans="5:13" ht="12.95" customHeight="1">
      <c r="E58" s="107"/>
      <c r="F58" s="120"/>
      <c r="J58" s="173"/>
      <c r="M58" s="173"/>
    </row>
    <row r="59" spans="5:13" ht="12.95" customHeight="1">
      <c r="E59" s="107"/>
      <c r="F59" s="120"/>
      <c r="J59" s="173"/>
      <c r="M59" s="173"/>
    </row>
    <row r="60" spans="5:13" ht="17.100000000000001" customHeight="1">
      <c r="E60" s="107"/>
      <c r="F60" s="120"/>
      <c r="J60" s="173"/>
      <c r="M60" s="173"/>
    </row>
    <row r="61" spans="5:13" ht="14.25">
      <c r="E61" s="107"/>
      <c r="F61" s="120"/>
      <c r="J61" s="173"/>
      <c r="M61" s="173"/>
    </row>
    <row r="62" spans="5:13" ht="14.25">
      <c r="E62" s="107"/>
      <c r="F62" s="120"/>
      <c r="J62" s="173"/>
      <c r="M62" s="173"/>
    </row>
    <row r="63" spans="5:13" ht="14.25">
      <c r="E63" s="107"/>
      <c r="F63" s="120"/>
      <c r="J63" s="173"/>
      <c r="M63" s="173"/>
    </row>
    <row r="64" spans="5:13" ht="14.25">
      <c r="E64" s="107"/>
      <c r="F64" s="120"/>
      <c r="J64" s="173"/>
      <c r="M64" s="173"/>
    </row>
    <row r="65" spans="5:13" ht="14.25">
      <c r="E65" s="107"/>
      <c r="F65" s="120"/>
      <c r="J65" s="173"/>
      <c r="M65" s="173"/>
    </row>
    <row r="66" spans="5:13" ht="14.25">
      <c r="E66" s="107"/>
      <c r="F66" s="120"/>
      <c r="J66" s="173"/>
      <c r="M66" s="173"/>
    </row>
    <row r="67" spans="5:13" ht="14.25">
      <c r="E67" s="107"/>
      <c r="F67" s="120"/>
      <c r="J67" s="173"/>
      <c r="M67" s="173"/>
    </row>
    <row r="68" spans="5:13" ht="14.25">
      <c r="E68" s="107"/>
      <c r="F68" s="120"/>
      <c r="J68" s="173"/>
      <c r="M68" s="173"/>
    </row>
    <row r="69" spans="5:13" ht="14.25">
      <c r="E69" s="107"/>
      <c r="F69" s="120"/>
      <c r="J69" s="173"/>
      <c r="M69" s="173"/>
    </row>
    <row r="70" spans="5:13" ht="14.25">
      <c r="E70" s="107"/>
      <c r="F70" s="120"/>
      <c r="J70" s="173"/>
      <c r="M70" s="173"/>
    </row>
    <row r="71" spans="5:13" ht="14.25">
      <c r="E71" s="107"/>
      <c r="F71" s="120"/>
      <c r="J71" s="173"/>
      <c r="M71" s="173"/>
    </row>
    <row r="72" spans="5:13" ht="14.25">
      <c r="E72" s="107"/>
      <c r="F72" s="120"/>
      <c r="J72" s="173"/>
      <c r="M72" s="173"/>
    </row>
    <row r="73" spans="5:13" ht="14.25">
      <c r="E73" s="107"/>
      <c r="F73" s="120"/>
      <c r="J73" s="173"/>
      <c r="M73" s="173"/>
    </row>
    <row r="74" spans="5:13" ht="14.25">
      <c r="E74" s="107"/>
      <c r="F74" s="107"/>
      <c r="J74" s="173"/>
      <c r="M74" s="173"/>
    </row>
    <row r="75" spans="5:13" ht="14.25">
      <c r="E75" s="107"/>
      <c r="F75" s="107"/>
      <c r="J75" s="173"/>
      <c r="M75" s="173"/>
    </row>
    <row r="76" spans="5:13" ht="14.25">
      <c r="E76" s="107"/>
      <c r="F76" s="107"/>
      <c r="J76" s="173"/>
      <c r="M76" s="173"/>
    </row>
    <row r="77" spans="5:13" ht="14.25">
      <c r="E77" s="107"/>
      <c r="F77" s="107"/>
      <c r="J77" s="173"/>
      <c r="M77" s="173"/>
    </row>
    <row r="78" spans="5:13" ht="14.25">
      <c r="E78" s="107"/>
      <c r="F78" s="107"/>
      <c r="J78" s="173"/>
      <c r="M78" s="173"/>
    </row>
    <row r="79" spans="5:13" ht="14.25">
      <c r="E79" s="107"/>
      <c r="F79" s="107"/>
      <c r="J79" s="173"/>
      <c r="M79" s="173"/>
    </row>
    <row r="80" spans="5:13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N2"/>
    <mergeCell ref="H4:J4"/>
    <mergeCell ref="B4:B5"/>
    <mergeCell ref="C4:C5"/>
    <mergeCell ref="D4:D5"/>
    <mergeCell ref="F4:F5"/>
    <mergeCell ref="E4:E5"/>
    <mergeCell ref="N4:N5"/>
    <mergeCell ref="G4:G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orientation="landscape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P93"/>
  <sheetViews>
    <sheetView topLeftCell="A7" zoomScaleNormal="100" zoomScaleSheetLayoutView="100" workbookViewId="0">
      <selection activeCell="M51" sqref="M51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60</v>
      </c>
      <c r="C2" s="196"/>
      <c r="D2" s="196"/>
      <c r="E2" s="196"/>
      <c r="F2" s="196"/>
      <c r="G2" s="196"/>
      <c r="H2" s="160"/>
      <c r="I2" s="160"/>
      <c r="J2" s="160"/>
      <c r="K2" s="160"/>
      <c r="L2" s="160"/>
      <c r="M2" s="160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190" customFormat="1" ht="11.1" customHeight="1"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70">
        <f t="shared" ref="H8:M8" si="0">SUM(H9:H12)</f>
        <v>301600</v>
      </c>
      <c r="I8" s="70">
        <f t="shared" si="0"/>
        <v>0</v>
      </c>
      <c r="J8" s="166">
        <f t="shared" si="0"/>
        <v>301600</v>
      </c>
      <c r="K8" s="70">
        <f t="shared" si="0"/>
        <v>0</v>
      </c>
      <c r="L8" s="70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72">
        <f>242100+2100+2*500+1*10*1430</f>
        <v>259500</v>
      </c>
      <c r="I9" s="72">
        <v>0</v>
      </c>
      <c r="J9" s="167">
        <f>SUM(H9:I9)</f>
        <v>259500</v>
      </c>
      <c r="K9" s="72"/>
      <c r="L9" s="72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72">
        <f>36400+750+2*900+1*10*21*15</f>
        <v>42100</v>
      </c>
      <c r="I10" s="72">
        <v>0</v>
      </c>
      <c r="J10" s="167">
        <f t="shared" ref="J10:J11" si="2">SUM(H10:I10)</f>
        <v>42100</v>
      </c>
      <c r="K10" s="72"/>
      <c r="L10" s="72"/>
      <c r="M10" s="167">
        <f t="shared" ref="M10:M11" si="3">SUM(K10:L10)</f>
        <v>0</v>
      </c>
      <c r="N10" s="133">
        <f t="shared" si="1"/>
        <v>0</v>
      </c>
      <c r="P10" s="32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71">
        <v>0</v>
      </c>
      <c r="I11" s="71">
        <v>0</v>
      </c>
      <c r="J11" s="167">
        <f t="shared" si="2"/>
        <v>0</v>
      </c>
      <c r="K11" s="71"/>
      <c r="L11" s="71"/>
      <c r="M11" s="167">
        <f t="shared" si="3"/>
        <v>0</v>
      </c>
      <c r="N11" s="133" t="str">
        <f t="shared" si="1"/>
        <v/>
      </c>
      <c r="P11" s="31"/>
    </row>
    <row r="12" spans="1:16" ht="8.1" customHeight="1">
      <c r="B12" s="8"/>
      <c r="C12" s="9"/>
      <c r="D12" s="9"/>
      <c r="E12" s="105"/>
      <c r="F12" s="118"/>
      <c r="G12" s="16"/>
      <c r="H12" s="72"/>
      <c r="I12" s="72"/>
      <c r="J12" s="167"/>
      <c r="K12" s="72"/>
      <c r="L12" s="72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70">
        <f t="shared" ref="H13:M13" si="4">H14</f>
        <v>27660</v>
      </c>
      <c r="I13" s="70">
        <f t="shared" si="4"/>
        <v>0</v>
      </c>
      <c r="J13" s="166">
        <f t="shared" si="4"/>
        <v>27660</v>
      </c>
      <c r="K13" s="70">
        <f t="shared" si="4"/>
        <v>0</v>
      </c>
      <c r="L13" s="70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72">
        <f>25700+220+2*70+1*10*160</f>
        <v>27660</v>
      </c>
      <c r="I14" s="72">
        <v>0</v>
      </c>
      <c r="J14" s="167">
        <f>SUM(H14:I14)</f>
        <v>27660</v>
      </c>
      <c r="K14" s="72"/>
      <c r="L14" s="72"/>
      <c r="M14" s="167">
        <f>SUM(K14:L14)</f>
        <v>0</v>
      </c>
      <c r="N14" s="133">
        <f t="shared" si="1"/>
        <v>0</v>
      </c>
    </row>
    <row r="15" spans="1:16" ht="8.1" customHeight="1">
      <c r="B15" s="8"/>
      <c r="C15" s="9"/>
      <c r="D15" s="9"/>
      <c r="E15" s="105"/>
      <c r="F15" s="118"/>
      <c r="G15" s="9"/>
      <c r="H15" s="101"/>
      <c r="I15" s="101"/>
      <c r="J15" s="168"/>
      <c r="K15" s="101"/>
      <c r="L15" s="101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100">
        <f t="shared" ref="H16:M16" si="5">SUM(H17:H28)</f>
        <v>87900</v>
      </c>
      <c r="I16" s="100">
        <f t="shared" si="5"/>
        <v>0</v>
      </c>
      <c r="J16" s="169">
        <f t="shared" si="5"/>
        <v>87900</v>
      </c>
      <c r="K16" s="100">
        <f t="shared" si="5"/>
        <v>0</v>
      </c>
      <c r="L16" s="100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4500</v>
      </c>
      <c r="I17" s="151">
        <v>0</v>
      </c>
      <c r="J17" s="167">
        <f t="shared" ref="J17:J28" si="6">SUM(H17:I17)</f>
        <v>4500</v>
      </c>
      <c r="K17" s="151"/>
      <c r="L17" s="151"/>
      <c r="M17" s="167">
        <f t="shared" ref="M17:M28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51">
        <v>0</v>
      </c>
      <c r="I18" s="151">
        <v>0</v>
      </c>
      <c r="J18" s="167">
        <f t="shared" si="6"/>
        <v>0</v>
      </c>
      <c r="K18" s="151"/>
      <c r="L18" s="151"/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3700</v>
      </c>
      <c r="I19" s="151">
        <v>0</v>
      </c>
      <c r="J19" s="167">
        <f t="shared" si="6"/>
        <v>3700</v>
      </c>
      <c r="K19" s="151"/>
      <c r="L19" s="151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7700</v>
      </c>
      <c r="I20" s="151">
        <v>0</v>
      </c>
      <c r="J20" s="167">
        <f t="shared" si="6"/>
        <v>7700</v>
      </c>
      <c r="K20" s="151"/>
      <c r="L20" s="151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/>
      <c r="L21" s="151"/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1000</v>
      </c>
      <c r="I23" s="151">
        <v>0</v>
      </c>
      <c r="J23" s="167">
        <f t="shared" si="6"/>
        <v>1000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613800</v>
      </c>
      <c r="F25" s="118"/>
      <c r="G25" s="16" t="s">
        <v>101</v>
      </c>
      <c r="H25" s="151">
        <v>0</v>
      </c>
      <c r="I25" s="151">
        <v>0</v>
      </c>
      <c r="J25" s="167">
        <f t="shared" si="6"/>
        <v>0</v>
      </c>
      <c r="K25" s="151"/>
      <c r="L25" s="151"/>
      <c r="M25" s="167">
        <f t="shared" si="7"/>
        <v>0</v>
      </c>
      <c r="N25" s="133" t="str">
        <f t="shared" si="1"/>
        <v/>
      </c>
    </row>
    <row r="26" spans="1:15" ht="12.95" customHeight="1">
      <c r="B26" s="8"/>
      <c r="C26" s="9"/>
      <c r="D26" s="9"/>
      <c r="E26" s="105">
        <v>613900</v>
      </c>
      <c r="F26" s="118"/>
      <c r="G26" s="16" t="s">
        <v>84</v>
      </c>
      <c r="H26" s="151">
        <v>11000</v>
      </c>
      <c r="I26" s="151">
        <v>0</v>
      </c>
      <c r="J26" s="167">
        <f t="shared" si="6"/>
        <v>11000</v>
      </c>
      <c r="K26" s="151"/>
      <c r="L26" s="151"/>
      <c r="M26" s="167">
        <f t="shared" si="7"/>
        <v>0</v>
      </c>
      <c r="N26" s="133">
        <f t="shared" si="1"/>
        <v>0</v>
      </c>
    </row>
    <row r="27" spans="1:15" ht="12.95" customHeight="1">
      <c r="B27" s="8"/>
      <c r="C27" s="9"/>
      <c r="D27" s="9"/>
      <c r="E27" s="105">
        <v>613900</v>
      </c>
      <c r="F27" s="118" t="s">
        <v>191</v>
      </c>
      <c r="G27" s="16" t="s">
        <v>97</v>
      </c>
      <c r="H27" s="151">
        <v>60000</v>
      </c>
      <c r="I27" s="151">
        <v>0</v>
      </c>
      <c r="J27" s="167">
        <f t="shared" si="6"/>
        <v>60000</v>
      </c>
      <c r="K27" s="151"/>
      <c r="L27" s="151"/>
      <c r="M27" s="167">
        <f t="shared" si="7"/>
        <v>0</v>
      </c>
      <c r="N27" s="133">
        <f t="shared" si="1"/>
        <v>0</v>
      </c>
    </row>
    <row r="28" spans="1:15" ht="12.95" customHeight="1">
      <c r="B28" s="8"/>
      <c r="C28" s="9"/>
      <c r="D28" s="9"/>
      <c r="E28" s="105">
        <v>613900</v>
      </c>
      <c r="F28" s="118"/>
      <c r="G28" s="63" t="s">
        <v>138</v>
      </c>
      <c r="H28" s="151">
        <v>0</v>
      </c>
      <c r="I28" s="151">
        <v>0</v>
      </c>
      <c r="J28" s="167">
        <f t="shared" si="6"/>
        <v>0</v>
      </c>
      <c r="K28" s="151"/>
      <c r="L28" s="151"/>
      <c r="M28" s="167">
        <f t="shared" si="7"/>
        <v>0</v>
      </c>
      <c r="N28" s="133" t="str">
        <f t="shared" si="1"/>
        <v/>
      </c>
    </row>
    <row r="29" spans="1:15" ht="8.1" customHeight="1">
      <c r="B29" s="8"/>
      <c r="C29" s="9"/>
      <c r="D29" s="9"/>
      <c r="E29" s="105"/>
      <c r="F29" s="118"/>
      <c r="G29" s="9"/>
      <c r="H29" s="101"/>
      <c r="I29" s="101"/>
      <c r="J29" s="168"/>
      <c r="K29" s="101"/>
      <c r="L29" s="101"/>
      <c r="M29" s="168"/>
      <c r="N29" s="133" t="str">
        <f t="shared" si="1"/>
        <v/>
      </c>
    </row>
    <row r="30" spans="1:15" s="1" customFormat="1" ht="12.95" customHeight="1">
      <c r="A30" s="89"/>
      <c r="B30" s="10"/>
      <c r="C30" s="6"/>
      <c r="D30" s="6"/>
      <c r="E30" s="104">
        <v>614000</v>
      </c>
      <c r="F30" s="117"/>
      <c r="G30" s="6" t="s">
        <v>109</v>
      </c>
      <c r="H30" s="100">
        <f t="shared" ref="H30:M30" si="8">SUM(H31:H39)</f>
        <v>1180000</v>
      </c>
      <c r="I30" s="100">
        <f t="shared" si="8"/>
        <v>0</v>
      </c>
      <c r="J30" s="169">
        <f t="shared" si="8"/>
        <v>1180000</v>
      </c>
      <c r="K30" s="100">
        <f t="shared" si="8"/>
        <v>0</v>
      </c>
      <c r="L30" s="100">
        <f t="shared" si="8"/>
        <v>0</v>
      </c>
      <c r="M30" s="169">
        <f t="shared" si="8"/>
        <v>0</v>
      </c>
      <c r="N30" s="132">
        <f t="shared" si="1"/>
        <v>0</v>
      </c>
    </row>
    <row r="31" spans="1:15" s="55" customFormat="1" ht="28.5" customHeight="1">
      <c r="B31" s="50"/>
      <c r="C31" s="51"/>
      <c r="D31" s="52"/>
      <c r="E31" s="109">
        <v>614100</v>
      </c>
      <c r="F31" s="122" t="s">
        <v>192</v>
      </c>
      <c r="G31" s="53" t="s">
        <v>121</v>
      </c>
      <c r="H31" s="84">
        <v>150000</v>
      </c>
      <c r="I31" s="84">
        <v>0</v>
      </c>
      <c r="J31" s="194">
        <f t="shared" ref="J31:J39" si="9">SUM(H31:I31)</f>
        <v>150000</v>
      </c>
      <c r="K31" s="84"/>
      <c r="L31" s="84"/>
      <c r="M31" s="194">
        <f t="shared" ref="M31:M39" si="10">SUM(K31:L31)</f>
        <v>0</v>
      </c>
      <c r="N31" s="133">
        <f t="shared" si="1"/>
        <v>0</v>
      </c>
      <c r="O31" s="54"/>
    </row>
    <row r="32" spans="1:15" ht="12.95" customHeight="1">
      <c r="B32" s="8"/>
      <c r="C32" s="9"/>
      <c r="D32" s="9"/>
      <c r="E32" s="110">
        <v>614100</v>
      </c>
      <c r="F32" s="123"/>
      <c r="G32" s="42" t="s">
        <v>22</v>
      </c>
      <c r="H32" s="101">
        <v>0</v>
      </c>
      <c r="I32" s="101">
        <v>0</v>
      </c>
      <c r="J32" s="194">
        <f t="shared" si="9"/>
        <v>0</v>
      </c>
      <c r="K32" s="84"/>
      <c r="L32" s="84"/>
      <c r="M32" s="194">
        <f t="shared" si="10"/>
        <v>0</v>
      </c>
      <c r="N32" s="133" t="str">
        <f t="shared" si="1"/>
        <v/>
      </c>
    </row>
    <row r="33" spans="1:15" s="92" customFormat="1" ht="12.95" customHeight="1">
      <c r="B33" s="93"/>
      <c r="C33" s="94"/>
      <c r="D33" s="94"/>
      <c r="E33" s="110">
        <v>614100</v>
      </c>
      <c r="F33" s="123" t="s">
        <v>217</v>
      </c>
      <c r="G33" s="73" t="s">
        <v>193</v>
      </c>
      <c r="H33" s="101">
        <v>280000</v>
      </c>
      <c r="I33" s="101">
        <v>0</v>
      </c>
      <c r="J33" s="194">
        <f t="shared" si="9"/>
        <v>280000</v>
      </c>
      <c r="K33" s="84"/>
      <c r="L33" s="84"/>
      <c r="M33" s="194">
        <f t="shared" si="10"/>
        <v>0</v>
      </c>
      <c r="N33" s="133">
        <f t="shared" si="1"/>
        <v>0</v>
      </c>
    </row>
    <row r="34" spans="1:15" s="92" customFormat="1" ht="12.95" customHeight="1">
      <c r="B34" s="93"/>
      <c r="C34" s="94"/>
      <c r="D34" s="94"/>
      <c r="E34" s="110">
        <v>614100</v>
      </c>
      <c r="F34" s="123" t="s">
        <v>218</v>
      </c>
      <c r="G34" s="73" t="s">
        <v>194</v>
      </c>
      <c r="H34" s="101">
        <v>60000</v>
      </c>
      <c r="I34" s="101">
        <v>0</v>
      </c>
      <c r="J34" s="194">
        <f t="shared" si="9"/>
        <v>60000</v>
      </c>
      <c r="K34" s="84"/>
      <c r="L34" s="84"/>
      <c r="M34" s="194">
        <f t="shared" si="10"/>
        <v>0</v>
      </c>
      <c r="N34" s="133">
        <f t="shared" si="1"/>
        <v>0</v>
      </c>
    </row>
    <row r="35" spans="1:15" ht="12.95" customHeight="1">
      <c r="B35" s="8"/>
      <c r="C35" s="9"/>
      <c r="D35" s="9"/>
      <c r="E35" s="110">
        <v>614100</v>
      </c>
      <c r="F35" s="123" t="s">
        <v>195</v>
      </c>
      <c r="G35" s="42" t="s">
        <v>134</v>
      </c>
      <c r="H35" s="101">
        <v>335000</v>
      </c>
      <c r="I35" s="101">
        <v>0</v>
      </c>
      <c r="J35" s="194">
        <f t="shared" si="9"/>
        <v>335000</v>
      </c>
      <c r="K35" s="84"/>
      <c r="L35" s="84"/>
      <c r="M35" s="194">
        <f t="shared" si="10"/>
        <v>0</v>
      </c>
      <c r="N35" s="133">
        <f t="shared" si="1"/>
        <v>0</v>
      </c>
    </row>
    <row r="36" spans="1:15" ht="12.95" customHeight="1">
      <c r="B36" s="8"/>
      <c r="C36" s="9"/>
      <c r="D36" s="9"/>
      <c r="E36" s="105">
        <v>614200</v>
      </c>
      <c r="F36" s="118" t="s">
        <v>196</v>
      </c>
      <c r="G36" s="18" t="s">
        <v>30</v>
      </c>
      <c r="H36" s="101">
        <v>150000</v>
      </c>
      <c r="I36" s="101">
        <v>0</v>
      </c>
      <c r="J36" s="194">
        <f t="shared" si="9"/>
        <v>150000</v>
      </c>
      <c r="K36" s="84"/>
      <c r="L36" s="84"/>
      <c r="M36" s="194">
        <f t="shared" si="10"/>
        <v>0</v>
      </c>
      <c r="N36" s="133">
        <f t="shared" si="1"/>
        <v>0</v>
      </c>
    </row>
    <row r="37" spans="1:15" s="55" customFormat="1" ht="27.75" customHeight="1">
      <c r="B37" s="50"/>
      <c r="C37" s="51"/>
      <c r="D37" s="51"/>
      <c r="E37" s="109">
        <v>614200</v>
      </c>
      <c r="F37" s="122" t="s">
        <v>197</v>
      </c>
      <c r="G37" s="56" t="s">
        <v>210</v>
      </c>
      <c r="H37" s="84">
        <v>15000</v>
      </c>
      <c r="I37" s="84">
        <v>0</v>
      </c>
      <c r="J37" s="194">
        <f t="shared" si="9"/>
        <v>15000</v>
      </c>
      <c r="K37" s="84"/>
      <c r="L37" s="84"/>
      <c r="M37" s="194">
        <f t="shared" si="10"/>
        <v>0</v>
      </c>
      <c r="N37" s="133">
        <f t="shared" si="1"/>
        <v>0</v>
      </c>
    </row>
    <row r="38" spans="1:15" ht="12.95" customHeight="1">
      <c r="B38" s="8"/>
      <c r="C38" s="9"/>
      <c r="D38" s="9"/>
      <c r="E38" s="105">
        <v>614300</v>
      </c>
      <c r="F38" s="118" t="s">
        <v>198</v>
      </c>
      <c r="G38" s="18" t="s">
        <v>23</v>
      </c>
      <c r="H38" s="101">
        <v>40000</v>
      </c>
      <c r="I38" s="101">
        <v>0</v>
      </c>
      <c r="J38" s="194">
        <f t="shared" si="9"/>
        <v>40000</v>
      </c>
      <c r="K38" s="84"/>
      <c r="L38" s="84"/>
      <c r="M38" s="194">
        <f t="shared" si="10"/>
        <v>0</v>
      </c>
      <c r="N38" s="133">
        <f t="shared" si="1"/>
        <v>0</v>
      </c>
    </row>
    <row r="39" spans="1:15" ht="12.95" customHeight="1">
      <c r="B39" s="8"/>
      <c r="C39" s="9"/>
      <c r="D39" s="9"/>
      <c r="E39" s="105">
        <v>614300</v>
      </c>
      <c r="F39" s="118" t="s">
        <v>199</v>
      </c>
      <c r="G39" s="18" t="s">
        <v>24</v>
      </c>
      <c r="H39" s="101">
        <v>150000</v>
      </c>
      <c r="I39" s="101">
        <v>0</v>
      </c>
      <c r="J39" s="194">
        <f t="shared" si="9"/>
        <v>150000</v>
      </c>
      <c r="K39" s="84"/>
      <c r="L39" s="84"/>
      <c r="M39" s="194">
        <f t="shared" si="10"/>
        <v>0</v>
      </c>
      <c r="N39" s="133">
        <f t="shared" si="1"/>
        <v>0</v>
      </c>
      <c r="O39" s="37"/>
    </row>
    <row r="40" spans="1:15" ht="8.1" customHeight="1">
      <c r="B40" s="8"/>
      <c r="C40" s="9"/>
      <c r="D40" s="9"/>
      <c r="E40" s="105"/>
      <c r="F40" s="118"/>
      <c r="G40" s="18"/>
      <c r="H40" s="101"/>
      <c r="I40" s="101"/>
      <c r="J40" s="168"/>
      <c r="K40" s="101"/>
      <c r="L40" s="101"/>
      <c r="M40" s="168"/>
      <c r="N40" s="133" t="str">
        <f t="shared" si="1"/>
        <v/>
      </c>
      <c r="O40" s="37"/>
    </row>
    <row r="41" spans="1:15" ht="12.95" customHeight="1">
      <c r="B41" s="8"/>
      <c r="C41" s="9"/>
      <c r="D41" s="9"/>
      <c r="E41" s="104">
        <v>616000</v>
      </c>
      <c r="F41" s="117"/>
      <c r="G41" s="21" t="s">
        <v>110</v>
      </c>
      <c r="H41" s="100">
        <f t="shared" ref="H41:M41" si="11">H42</f>
        <v>2560</v>
      </c>
      <c r="I41" s="100">
        <f t="shared" si="11"/>
        <v>0</v>
      </c>
      <c r="J41" s="169">
        <f t="shared" si="11"/>
        <v>2560</v>
      </c>
      <c r="K41" s="100">
        <f t="shared" si="11"/>
        <v>0</v>
      </c>
      <c r="L41" s="100">
        <f t="shared" si="11"/>
        <v>0</v>
      </c>
      <c r="M41" s="169">
        <f t="shared" si="11"/>
        <v>0</v>
      </c>
      <c r="N41" s="132">
        <f t="shared" si="1"/>
        <v>0</v>
      </c>
    </row>
    <row r="42" spans="1:15" ht="12.95" customHeight="1">
      <c r="B42" s="8"/>
      <c r="C42" s="9"/>
      <c r="D42" s="9"/>
      <c r="E42" s="105">
        <v>616300</v>
      </c>
      <c r="F42" s="118"/>
      <c r="G42" s="26" t="s">
        <v>116</v>
      </c>
      <c r="H42" s="101">
        <v>2560</v>
      </c>
      <c r="I42" s="101">
        <v>0</v>
      </c>
      <c r="J42" s="167">
        <f>SUM(H42:I42)</f>
        <v>2560</v>
      </c>
      <c r="K42" s="101"/>
      <c r="L42" s="101"/>
      <c r="M42" s="167">
        <f>SUM(K42:L42)</f>
        <v>0</v>
      </c>
      <c r="N42" s="133">
        <f t="shared" si="1"/>
        <v>0</v>
      </c>
    </row>
    <row r="43" spans="1:15" ht="8.1" customHeight="1">
      <c r="B43" s="8"/>
      <c r="C43" s="9"/>
      <c r="D43" s="9"/>
      <c r="E43" s="105"/>
      <c r="F43" s="118"/>
      <c r="G43" s="9"/>
      <c r="H43" s="88"/>
      <c r="I43" s="88"/>
      <c r="J43" s="168"/>
      <c r="K43" s="88"/>
      <c r="L43" s="88"/>
      <c r="M43" s="168"/>
      <c r="N43" s="133" t="str">
        <f t="shared" si="1"/>
        <v/>
      </c>
    </row>
    <row r="44" spans="1:15" s="1" customFormat="1" ht="12.95" customHeight="1">
      <c r="A44" s="89"/>
      <c r="B44" s="10"/>
      <c r="C44" s="6"/>
      <c r="D44" s="6"/>
      <c r="E44" s="104">
        <v>821000</v>
      </c>
      <c r="F44" s="117"/>
      <c r="G44" s="6" t="s">
        <v>12</v>
      </c>
      <c r="H44" s="100">
        <f t="shared" ref="H44:M44" si="12">SUM(H45:H46)</f>
        <v>2500</v>
      </c>
      <c r="I44" s="100">
        <f t="shared" si="12"/>
        <v>0</v>
      </c>
      <c r="J44" s="169">
        <f t="shared" si="12"/>
        <v>2500</v>
      </c>
      <c r="K44" s="100">
        <f t="shared" si="12"/>
        <v>0</v>
      </c>
      <c r="L44" s="100">
        <f t="shared" si="12"/>
        <v>0</v>
      </c>
      <c r="M44" s="169">
        <f t="shared" si="12"/>
        <v>0</v>
      </c>
      <c r="N44" s="132">
        <f t="shared" si="1"/>
        <v>0</v>
      </c>
    </row>
    <row r="45" spans="1:15" ht="12.95" customHeight="1">
      <c r="B45" s="8"/>
      <c r="C45" s="9"/>
      <c r="D45" s="9"/>
      <c r="E45" s="105">
        <v>821200</v>
      </c>
      <c r="F45" s="118"/>
      <c r="G45" s="9" t="s">
        <v>13</v>
      </c>
      <c r="H45" s="88">
        <v>0</v>
      </c>
      <c r="I45" s="88">
        <v>0</v>
      </c>
      <c r="J45" s="167">
        <f t="shared" ref="J45:J46" si="13">SUM(H45:I45)</f>
        <v>0</v>
      </c>
      <c r="K45" s="88"/>
      <c r="L45" s="88"/>
      <c r="M45" s="167">
        <f t="shared" ref="M45:M46" si="14">SUM(K45:L45)</f>
        <v>0</v>
      </c>
      <c r="N45" s="133" t="str">
        <f t="shared" si="1"/>
        <v/>
      </c>
    </row>
    <row r="46" spans="1:15" ht="12.95" customHeight="1">
      <c r="B46" s="8"/>
      <c r="C46" s="9"/>
      <c r="D46" s="9"/>
      <c r="E46" s="105">
        <v>821300</v>
      </c>
      <c r="F46" s="118"/>
      <c r="G46" s="9" t="s">
        <v>14</v>
      </c>
      <c r="H46" s="101">
        <v>2500</v>
      </c>
      <c r="I46" s="101">
        <v>0</v>
      </c>
      <c r="J46" s="167">
        <f t="shared" si="13"/>
        <v>2500</v>
      </c>
      <c r="K46" s="101"/>
      <c r="L46" s="101"/>
      <c r="M46" s="167">
        <f t="shared" si="14"/>
        <v>0</v>
      </c>
      <c r="N46" s="133">
        <f t="shared" si="1"/>
        <v>0</v>
      </c>
    </row>
    <row r="47" spans="1:15" ht="8.1" customHeight="1">
      <c r="B47" s="8"/>
      <c r="C47" s="9"/>
      <c r="D47" s="9"/>
      <c r="E47" s="105"/>
      <c r="F47" s="118"/>
      <c r="G47" s="9"/>
      <c r="H47" s="88"/>
      <c r="I47" s="88"/>
      <c r="J47" s="168"/>
      <c r="K47" s="88"/>
      <c r="L47" s="88"/>
      <c r="M47" s="168"/>
      <c r="N47" s="133" t="str">
        <f t="shared" si="1"/>
        <v/>
      </c>
    </row>
    <row r="48" spans="1:15" ht="12.95" customHeight="1">
      <c r="B48" s="8"/>
      <c r="C48" s="9"/>
      <c r="D48" s="9"/>
      <c r="E48" s="104">
        <v>823000</v>
      </c>
      <c r="F48" s="117"/>
      <c r="G48" s="6" t="s">
        <v>111</v>
      </c>
      <c r="H48" s="100">
        <f t="shared" ref="H48:M48" si="15">H49</f>
        <v>75000</v>
      </c>
      <c r="I48" s="100">
        <f t="shared" si="15"/>
        <v>0</v>
      </c>
      <c r="J48" s="169">
        <f t="shared" si="15"/>
        <v>75000</v>
      </c>
      <c r="K48" s="100">
        <f t="shared" si="15"/>
        <v>0</v>
      </c>
      <c r="L48" s="100">
        <f t="shared" si="15"/>
        <v>0</v>
      </c>
      <c r="M48" s="169">
        <f t="shared" si="15"/>
        <v>0</v>
      </c>
      <c r="N48" s="132">
        <f t="shared" si="1"/>
        <v>0</v>
      </c>
    </row>
    <row r="49" spans="1:14" ht="12.95" customHeight="1">
      <c r="B49" s="8"/>
      <c r="C49" s="9"/>
      <c r="D49" s="9"/>
      <c r="E49" s="105">
        <v>823300</v>
      </c>
      <c r="F49" s="118"/>
      <c r="G49" s="16" t="s">
        <v>100</v>
      </c>
      <c r="H49" s="101">
        <v>75000</v>
      </c>
      <c r="I49" s="101">
        <v>0</v>
      </c>
      <c r="J49" s="167">
        <f>SUM(H49:I49)</f>
        <v>75000</v>
      </c>
      <c r="K49" s="101"/>
      <c r="L49" s="101"/>
      <c r="M49" s="167">
        <f>SUM(K49:L49)</f>
        <v>0</v>
      </c>
      <c r="N49" s="133">
        <f t="shared" si="1"/>
        <v>0</v>
      </c>
    </row>
    <row r="50" spans="1:14" ht="8.1" customHeight="1">
      <c r="B50" s="8"/>
      <c r="C50" s="9"/>
      <c r="D50" s="9"/>
      <c r="E50" s="105"/>
      <c r="F50" s="118"/>
      <c r="G50" s="16"/>
      <c r="H50" s="88"/>
      <c r="I50" s="88"/>
      <c r="J50" s="168"/>
      <c r="K50" s="88"/>
      <c r="L50" s="88"/>
      <c r="M50" s="168"/>
      <c r="N50" s="133" t="str">
        <f t="shared" si="1"/>
        <v/>
      </c>
    </row>
    <row r="51" spans="1:14" s="1" customFormat="1" ht="12.95" customHeight="1">
      <c r="A51" s="89"/>
      <c r="B51" s="10"/>
      <c r="C51" s="6"/>
      <c r="D51" s="6"/>
      <c r="E51" s="104"/>
      <c r="F51" s="117"/>
      <c r="G51" s="6" t="s">
        <v>15</v>
      </c>
      <c r="H51" s="95">
        <v>11</v>
      </c>
      <c r="I51" s="95"/>
      <c r="J51" s="169">
        <v>11</v>
      </c>
      <c r="K51" s="95"/>
      <c r="L51" s="95"/>
      <c r="M51" s="169"/>
      <c r="N51" s="133"/>
    </row>
    <row r="52" spans="1:14" s="1" customFormat="1" ht="12.95" customHeight="1">
      <c r="A52" s="89"/>
      <c r="B52" s="10"/>
      <c r="C52" s="6"/>
      <c r="D52" s="6"/>
      <c r="E52" s="104"/>
      <c r="F52" s="117"/>
      <c r="G52" s="6" t="s">
        <v>31</v>
      </c>
      <c r="H52" s="95">
        <f t="shared" ref="H52:I52" si="16">H8+H13+H16+H30+H41+H44+H48</f>
        <v>1677220</v>
      </c>
      <c r="I52" s="95">
        <f t="shared" si="16"/>
        <v>0</v>
      </c>
      <c r="J52" s="169">
        <f>J8+J13+J16+J30+J41+J44+J48</f>
        <v>1677220</v>
      </c>
      <c r="K52" s="95">
        <f t="shared" ref="K52:L52" si="17">K8+K13+K16+K30+K41+K44+K48</f>
        <v>0</v>
      </c>
      <c r="L52" s="95">
        <f t="shared" si="17"/>
        <v>0</v>
      </c>
      <c r="M52" s="169">
        <f>M8+M13+M16+M30+M41+M44+M48</f>
        <v>0</v>
      </c>
      <c r="N52" s="132">
        <f t="shared" si="1"/>
        <v>0</v>
      </c>
    </row>
    <row r="53" spans="1:14" s="1" customFormat="1" ht="12.95" customHeight="1">
      <c r="A53" s="89"/>
      <c r="B53" s="10"/>
      <c r="C53" s="6"/>
      <c r="D53" s="6"/>
      <c r="E53" s="104"/>
      <c r="F53" s="117"/>
      <c r="G53" s="6" t="s">
        <v>16</v>
      </c>
      <c r="H53" s="94"/>
      <c r="I53" s="94"/>
      <c r="J53" s="179"/>
      <c r="K53" s="94"/>
      <c r="L53" s="94"/>
      <c r="M53" s="179"/>
      <c r="N53" s="134" t="str">
        <f t="shared" si="1"/>
        <v/>
      </c>
    </row>
    <row r="54" spans="1:14" s="1" customFormat="1" ht="12.95" customHeight="1">
      <c r="A54" s="89"/>
      <c r="B54" s="10"/>
      <c r="C54" s="6"/>
      <c r="D54" s="6"/>
      <c r="E54" s="104"/>
      <c r="F54" s="117"/>
      <c r="G54" s="6" t="s">
        <v>17</v>
      </c>
      <c r="H54" s="94"/>
      <c r="I54" s="94"/>
      <c r="J54" s="179"/>
      <c r="K54" s="94"/>
      <c r="L54" s="94"/>
      <c r="M54" s="179"/>
      <c r="N54" s="134" t="str">
        <f t="shared" si="1"/>
        <v/>
      </c>
    </row>
    <row r="55" spans="1:14" ht="8.1" customHeight="1" thickBot="1">
      <c r="B55" s="13"/>
      <c r="C55" s="14"/>
      <c r="D55" s="14"/>
      <c r="E55" s="106"/>
      <c r="F55" s="119"/>
      <c r="G55" s="14"/>
      <c r="H55" s="14"/>
      <c r="I55" s="14"/>
      <c r="J55" s="176"/>
      <c r="K55" s="14"/>
      <c r="L55" s="14"/>
      <c r="M55" s="176"/>
      <c r="N55" s="135" t="str">
        <f t="shared" si="1"/>
        <v/>
      </c>
    </row>
    <row r="56" spans="1:14" ht="12.95" customHeight="1">
      <c r="E56" s="107"/>
      <c r="F56" s="120"/>
      <c r="J56" s="173"/>
      <c r="M56" s="173"/>
      <c r="N56" s="136" t="str">
        <f t="shared" si="1"/>
        <v/>
      </c>
    </row>
    <row r="57" spans="1:14" ht="17.100000000000001" customHeight="1">
      <c r="E57" s="107"/>
      <c r="F57" s="120"/>
      <c r="J57" s="173"/>
      <c r="M57" s="173"/>
      <c r="N57" s="136" t="str">
        <f t="shared" si="1"/>
        <v/>
      </c>
    </row>
    <row r="58" spans="1:14" ht="17.100000000000001" customHeight="1">
      <c r="B58" s="29"/>
      <c r="E58" s="107"/>
      <c r="F58" s="120"/>
      <c r="J58" s="173"/>
      <c r="M58" s="173"/>
      <c r="N58" s="136" t="str">
        <f t="shared" si="1"/>
        <v/>
      </c>
    </row>
    <row r="59" spans="1:14" ht="17.100000000000001" customHeight="1">
      <c r="B59" s="29"/>
      <c r="E59" s="107"/>
      <c r="F59" s="120"/>
      <c r="J59" s="173"/>
      <c r="M59" s="173"/>
      <c r="N59" s="136" t="str">
        <f t="shared" si="1"/>
        <v/>
      </c>
    </row>
    <row r="60" spans="1:14" ht="14.25">
      <c r="B60" s="29"/>
      <c r="E60" s="107"/>
      <c r="F60" s="120"/>
      <c r="J60" s="173"/>
      <c r="M60" s="173"/>
      <c r="N60" s="136" t="str">
        <f t="shared" si="1"/>
        <v/>
      </c>
    </row>
    <row r="61" spans="1:14" ht="14.25">
      <c r="B61" s="29"/>
      <c r="E61" s="107"/>
      <c r="F61" s="120"/>
      <c r="J61" s="173"/>
      <c r="M61" s="173"/>
      <c r="N61" s="136" t="str">
        <f t="shared" si="1"/>
        <v/>
      </c>
    </row>
    <row r="62" spans="1:14" ht="14.25">
      <c r="E62" s="107"/>
      <c r="F62" s="120"/>
      <c r="J62" s="173"/>
      <c r="M62" s="173"/>
      <c r="N62" s="136" t="str">
        <f t="shared" si="1"/>
        <v/>
      </c>
    </row>
    <row r="63" spans="1:14" ht="14.25">
      <c r="E63" s="107"/>
      <c r="F63" s="120"/>
      <c r="J63" s="173"/>
      <c r="M63" s="173"/>
      <c r="N63" s="136" t="str">
        <f t="shared" si="1"/>
        <v/>
      </c>
    </row>
    <row r="64" spans="1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07"/>
      <c r="J71" s="173"/>
      <c r="M71" s="173"/>
    </row>
    <row r="72" spans="5:14" ht="14.25">
      <c r="E72" s="107"/>
      <c r="F72" s="107"/>
      <c r="J72" s="173"/>
      <c r="M72" s="173"/>
    </row>
    <row r="73" spans="5:14" ht="14.25">
      <c r="E73" s="107"/>
      <c r="F73" s="107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>
      <c r="F88" s="107"/>
    </row>
    <row r="89" spans="5:13">
      <c r="F89" s="107"/>
    </row>
    <row r="90" spans="5:13">
      <c r="F90" s="107"/>
    </row>
    <row r="91" spans="5:13">
      <c r="F91" s="107"/>
    </row>
    <row r="92" spans="5:13">
      <c r="F92" s="107"/>
    </row>
    <row r="93" spans="5:13">
      <c r="F93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A1:Q96"/>
  <sheetViews>
    <sheetView zoomScaleNormal="100" zoomScaleSheetLayoutView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5" width="9.140625" style="7"/>
    <col min="16" max="16" width="10.140625" style="7" bestFit="1" customWidth="1"/>
    <col min="17" max="16384" width="9.140625" style="7"/>
  </cols>
  <sheetData>
    <row r="1" spans="1:17" ht="13.5" thickBot="1"/>
    <row r="2" spans="1:17" s="55" customFormat="1" ht="20.100000000000001" customHeight="1" thickTop="1" thickBot="1">
      <c r="B2" s="195" t="s">
        <v>85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7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7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7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7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7" s="2" customFormat="1" ht="12.95" customHeight="1">
      <c r="A7" s="90"/>
      <c r="B7" s="4" t="s">
        <v>61</v>
      </c>
      <c r="C7" s="5" t="s">
        <v>50</v>
      </c>
      <c r="D7" s="5" t="s">
        <v>35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7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1130030</v>
      </c>
      <c r="I8" s="65">
        <f t="shared" si="0"/>
        <v>0</v>
      </c>
      <c r="J8" s="166">
        <f t="shared" si="0"/>
        <v>1130030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  <c r="P8" s="33"/>
      <c r="Q8" s="33"/>
    </row>
    <row r="9" spans="1:17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899200+0+11310+4*500</f>
        <v>912510</v>
      </c>
      <c r="I9" s="67">
        <v>0</v>
      </c>
      <c r="J9" s="167">
        <f>SUM(H9:I9)</f>
        <v>912510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7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199200+3000+11720+4*900</f>
        <v>217520</v>
      </c>
      <c r="I10" s="67">
        <v>0</v>
      </c>
      <c r="J10" s="167">
        <f t="shared" ref="J10:J11" si="2">SUM(H10:I10)</f>
        <v>217520</v>
      </c>
      <c r="K10" s="67"/>
      <c r="L10" s="67"/>
      <c r="M10" s="167">
        <f t="shared" ref="M10:M11" si="3">SUM(K10:L10)</f>
        <v>0</v>
      </c>
      <c r="N10" s="133">
        <f t="shared" si="1"/>
        <v>0</v>
      </c>
      <c r="P10" s="32"/>
    </row>
    <row r="11" spans="1:17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7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7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95990</v>
      </c>
      <c r="I13" s="65">
        <f t="shared" si="4"/>
        <v>0</v>
      </c>
      <c r="J13" s="166">
        <f t="shared" si="4"/>
        <v>95990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7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95200+510+4*70</f>
        <v>95990</v>
      </c>
      <c r="I14" s="67">
        <v>0</v>
      </c>
      <c r="J14" s="167">
        <f>SUM(H14:I14)</f>
        <v>95990</v>
      </c>
      <c r="K14" s="67"/>
      <c r="L14" s="67"/>
      <c r="M14" s="167">
        <f>SUM(K14:L14)</f>
        <v>0</v>
      </c>
      <c r="N14" s="133">
        <f t="shared" si="1"/>
        <v>0</v>
      </c>
    </row>
    <row r="15" spans="1:17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7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153500</v>
      </c>
      <c r="I16" s="99">
        <f t="shared" si="5"/>
        <v>0</v>
      </c>
      <c r="J16" s="169">
        <f t="shared" si="5"/>
        <v>153500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5000</v>
      </c>
      <c r="I17" s="149">
        <v>0</v>
      </c>
      <c r="J17" s="167">
        <f t="shared" ref="J17:J26" si="6">SUM(H17:I17)</f>
        <v>5000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60000</v>
      </c>
      <c r="I18" s="149">
        <v>0</v>
      </c>
      <c r="J18" s="167">
        <f t="shared" si="6"/>
        <v>60000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10500</v>
      </c>
      <c r="I19" s="149">
        <v>0</v>
      </c>
      <c r="J19" s="167">
        <f t="shared" si="6"/>
        <v>10500</v>
      </c>
      <c r="K19" s="149"/>
      <c r="L19" s="149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22000</v>
      </c>
      <c r="I20" s="149">
        <v>0</v>
      </c>
      <c r="J20" s="167">
        <f t="shared" si="6"/>
        <v>22000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2000</v>
      </c>
      <c r="I21" s="151">
        <v>0</v>
      </c>
      <c r="J21" s="167">
        <f t="shared" si="6"/>
        <v>2000</v>
      </c>
      <c r="K21" s="151"/>
      <c r="L21" s="151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15000</v>
      </c>
      <c r="I23" s="149">
        <v>0</v>
      </c>
      <c r="J23" s="167">
        <f t="shared" si="6"/>
        <v>15000</v>
      </c>
      <c r="K23" s="149"/>
      <c r="L23" s="149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49">
        <v>0</v>
      </c>
      <c r="I24" s="149">
        <v>0</v>
      </c>
      <c r="J24" s="167">
        <f t="shared" si="6"/>
        <v>0</v>
      </c>
      <c r="K24" s="149"/>
      <c r="L24" s="149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39000</v>
      </c>
      <c r="I25" s="151">
        <v>0</v>
      </c>
      <c r="J25" s="167">
        <f t="shared" si="6"/>
        <v>39000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5">
        <v>0</v>
      </c>
      <c r="I26" s="145">
        <v>0</v>
      </c>
      <c r="J26" s="167">
        <f t="shared" si="6"/>
        <v>0</v>
      </c>
      <c r="K26" s="145"/>
      <c r="L26" s="145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98"/>
      <c r="I27" s="98"/>
      <c r="J27" s="168"/>
      <c r="K27" s="98"/>
      <c r="L27" s="98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SUM(H29:H31)</f>
        <v>10000</v>
      </c>
      <c r="I28" s="95">
        <f t="shared" si="8"/>
        <v>0</v>
      </c>
      <c r="J28" s="169">
        <f t="shared" si="8"/>
        <v>10000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/>
      <c r="L29" s="101"/>
      <c r="M29" s="167">
        <f t="shared" ref="M29:M30" si="10">SUM(K29:L29)</f>
        <v>0</v>
      </c>
      <c r="N29" s="133">
        <f t="shared" si="1"/>
        <v>0</v>
      </c>
      <c r="O29" s="29"/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16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149</v>
      </c>
      <c r="I32" s="86"/>
      <c r="J32" s="171" t="s">
        <v>149</v>
      </c>
      <c r="K32" s="86"/>
      <c r="L32" s="86"/>
      <c r="M32" s="171"/>
      <c r="N32" s="133"/>
    </row>
    <row r="33" spans="1:17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1389520</v>
      </c>
      <c r="I33" s="95">
        <f t="shared" si="11"/>
        <v>0</v>
      </c>
      <c r="J33" s="169">
        <f t="shared" si="11"/>
        <v>1389520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7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  <c r="Q34" s="1" t="s">
        <v>92</v>
      </c>
    </row>
    <row r="35" spans="1:17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7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7" ht="12.95" customHeight="1">
      <c r="E37" s="107"/>
      <c r="F37" s="120"/>
      <c r="J37" s="175"/>
      <c r="M37" s="175"/>
      <c r="N37" s="136" t="str">
        <f t="shared" si="1"/>
        <v/>
      </c>
    </row>
    <row r="38" spans="1:17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7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7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7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7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7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7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7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7" ht="12.95" customHeight="1">
      <c r="B46" s="29"/>
      <c r="E46" s="107"/>
      <c r="F46" s="120"/>
      <c r="J46" s="175"/>
      <c r="M46" s="175"/>
      <c r="N46" s="136" t="str">
        <f t="shared" si="1"/>
        <v/>
      </c>
    </row>
    <row r="47" spans="1:17" ht="12.95" customHeight="1">
      <c r="B47" s="29"/>
      <c r="E47" s="107"/>
      <c r="F47" s="120"/>
      <c r="J47" s="175"/>
      <c r="M47" s="175"/>
      <c r="N47" s="136" t="str">
        <f t="shared" si="1"/>
        <v/>
      </c>
    </row>
    <row r="48" spans="1:17" ht="12.95" customHeight="1">
      <c r="B48" s="29"/>
      <c r="E48" s="107"/>
      <c r="F48" s="120"/>
      <c r="J48" s="175"/>
      <c r="M48" s="175"/>
      <c r="N48" s="136" t="str">
        <f t="shared" si="1"/>
        <v/>
      </c>
    </row>
    <row r="49" spans="2:14" ht="12.95" customHeight="1">
      <c r="B49" s="29"/>
      <c r="E49" s="107"/>
      <c r="F49" s="120"/>
      <c r="J49" s="175"/>
      <c r="M49" s="175"/>
      <c r="N49" s="136" t="str">
        <f t="shared" si="1"/>
        <v/>
      </c>
    </row>
    <row r="50" spans="2:14" ht="12.95" customHeight="1">
      <c r="B50" s="29"/>
      <c r="E50" s="107"/>
      <c r="F50" s="120"/>
      <c r="J50" s="175"/>
      <c r="M50" s="175"/>
      <c r="N50" s="136" t="str">
        <f t="shared" si="1"/>
        <v/>
      </c>
    </row>
    <row r="51" spans="2:14" ht="12.95" customHeight="1">
      <c r="B51" s="29"/>
      <c r="E51" s="107"/>
      <c r="F51" s="120"/>
      <c r="J51" s="175"/>
      <c r="M51" s="175"/>
      <c r="N51" s="136" t="str">
        <f t="shared" si="1"/>
        <v/>
      </c>
    </row>
    <row r="52" spans="2:14" ht="12.95" customHeight="1">
      <c r="E52" s="107"/>
      <c r="F52" s="120"/>
      <c r="J52" s="175"/>
      <c r="M52" s="175"/>
      <c r="N52" s="136" t="str">
        <f t="shared" si="1"/>
        <v/>
      </c>
    </row>
    <row r="53" spans="2:14" ht="12.95" customHeight="1">
      <c r="E53" s="107"/>
      <c r="F53" s="120"/>
      <c r="J53" s="175"/>
      <c r="M53" s="175"/>
      <c r="N53" s="136" t="str">
        <f t="shared" si="1"/>
        <v/>
      </c>
    </row>
    <row r="54" spans="2:14" ht="12.95" customHeight="1">
      <c r="E54" s="107"/>
      <c r="F54" s="120"/>
      <c r="J54" s="175"/>
      <c r="M54" s="175"/>
      <c r="N54" s="136" t="str">
        <f t="shared" si="1"/>
        <v/>
      </c>
    </row>
    <row r="55" spans="2:14" ht="12.95" customHeight="1">
      <c r="E55" s="107"/>
      <c r="F55" s="120"/>
      <c r="J55" s="175"/>
      <c r="M55" s="175"/>
      <c r="N55" s="136" t="str">
        <f t="shared" si="1"/>
        <v/>
      </c>
    </row>
    <row r="56" spans="2:14" ht="12.95" customHeight="1">
      <c r="E56" s="107"/>
      <c r="F56" s="120"/>
      <c r="J56" s="175"/>
      <c r="M56" s="175"/>
      <c r="N56" s="136" t="str">
        <f t="shared" si="1"/>
        <v/>
      </c>
    </row>
    <row r="57" spans="2:14" ht="12.95" customHeight="1">
      <c r="E57" s="107"/>
      <c r="F57" s="120"/>
      <c r="J57" s="175"/>
      <c r="M57" s="175"/>
      <c r="N57" s="136" t="str">
        <f t="shared" si="1"/>
        <v/>
      </c>
    </row>
    <row r="58" spans="2:14" ht="12.95" customHeight="1">
      <c r="E58" s="107"/>
      <c r="F58" s="120"/>
      <c r="J58" s="175"/>
      <c r="M58" s="175"/>
      <c r="N58" s="136" t="str">
        <f t="shared" si="1"/>
        <v/>
      </c>
    </row>
    <row r="59" spans="2:14" ht="12.95" customHeight="1">
      <c r="E59" s="107"/>
      <c r="F59" s="120"/>
      <c r="J59" s="175"/>
      <c r="M59" s="175"/>
      <c r="N59" s="136" t="str">
        <f t="shared" si="1"/>
        <v/>
      </c>
    </row>
    <row r="60" spans="2:14" ht="17.100000000000001" customHeight="1">
      <c r="E60" s="107"/>
      <c r="F60" s="120"/>
      <c r="J60" s="175"/>
      <c r="M60" s="175"/>
      <c r="N60" s="136" t="str">
        <f t="shared" si="1"/>
        <v/>
      </c>
    </row>
    <row r="61" spans="2:14" ht="14.25">
      <c r="E61" s="107"/>
      <c r="F61" s="120"/>
      <c r="J61" s="175"/>
      <c r="M61" s="175"/>
      <c r="N61" s="136" t="str">
        <f t="shared" si="1"/>
        <v/>
      </c>
    </row>
    <row r="62" spans="2:14" ht="14.25">
      <c r="E62" s="107"/>
      <c r="F62" s="120"/>
      <c r="J62" s="175"/>
      <c r="M62" s="175"/>
      <c r="N62" s="136" t="str">
        <f t="shared" si="1"/>
        <v/>
      </c>
    </row>
    <row r="63" spans="2:14" ht="14.25">
      <c r="E63" s="107"/>
      <c r="F63" s="120"/>
      <c r="J63" s="175"/>
      <c r="M63" s="175"/>
      <c r="N63" s="136" t="str">
        <f t="shared" si="1"/>
        <v/>
      </c>
    </row>
    <row r="64" spans="2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P96"/>
  <sheetViews>
    <sheetView zoomScaleNormal="100" zoomScaleSheetLayoutView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126</v>
      </c>
      <c r="C2" s="196"/>
      <c r="D2" s="196"/>
      <c r="E2" s="196"/>
      <c r="F2" s="196"/>
      <c r="G2" s="196"/>
      <c r="H2" s="215"/>
      <c r="I2" s="160"/>
      <c r="J2" s="160"/>
      <c r="K2" s="160"/>
      <c r="L2" s="160"/>
      <c r="M2" s="160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4" t="s">
        <v>61</v>
      </c>
      <c r="C7" s="45" t="s">
        <v>50</v>
      </c>
      <c r="D7" s="45" t="s">
        <v>42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1051100</v>
      </c>
      <c r="I8" s="65">
        <f t="shared" si="0"/>
        <v>0</v>
      </c>
      <c r="J8" s="166">
        <f t="shared" si="0"/>
        <v>1051100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834200+1500+2000+2*500</f>
        <v>838700</v>
      </c>
      <c r="I9" s="67">
        <v>0</v>
      </c>
      <c r="J9" s="167">
        <f>SUM(H9:I9)</f>
        <v>838700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204400+2700+3500+2*900</f>
        <v>212400</v>
      </c>
      <c r="I10" s="67">
        <v>0</v>
      </c>
      <c r="J10" s="167">
        <f t="shared" ref="J10:J11" si="2">SUM(H10:I10)</f>
        <v>212400</v>
      </c>
      <c r="K10" s="67"/>
      <c r="L10" s="67"/>
      <c r="M10" s="167">
        <f t="shared" ref="M10:M11" si="3">SUM(K10:L10)</f>
        <v>0</v>
      </c>
      <c r="N10" s="133">
        <f t="shared" si="1"/>
        <v>0</v>
      </c>
      <c r="P10" s="29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89570</v>
      </c>
      <c r="I13" s="65">
        <f t="shared" si="4"/>
        <v>0</v>
      </c>
      <c r="J13" s="166">
        <f t="shared" si="4"/>
        <v>89570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88980+450+2*70</f>
        <v>89570</v>
      </c>
      <c r="I14" s="67">
        <v>0</v>
      </c>
      <c r="J14" s="167">
        <f>SUM(H14:I14)</f>
        <v>89570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211950</v>
      </c>
      <c r="I16" s="99">
        <f t="shared" si="5"/>
        <v>0</v>
      </c>
      <c r="J16" s="169">
        <f t="shared" si="5"/>
        <v>211950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5500</v>
      </c>
      <c r="I17" s="151">
        <v>0</v>
      </c>
      <c r="J17" s="167">
        <f t="shared" ref="J17:J26" si="6">SUM(H17:I17)</f>
        <v>5500</v>
      </c>
      <c r="K17" s="151"/>
      <c r="L17" s="151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109400</v>
      </c>
      <c r="I18" s="149">
        <v>0</v>
      </c>
      <c r="J18" s="167">
        <f t="shared" si="6"/>
        <v>109400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13900</v>
      </c>
      <c r="I19" s="151">
        <v>0</v>
      </c>
      <c r="J19" s="167">
        <f t="shared" si="6"/>
        <v>13900</v>
      </c>
      <c r="K19" s="151"/>
      <c r="L19" s="151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28750</v>
      </c>
      <c r="I20" s="151">
        <v>0</v>
      </c>
      <c r="J20" s="167">
        <f t="shared" si="6"/>
        <v>28750</v>
      </c>
      <c r="K20" s="151"/>
      <c r="L20" s="151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400</v>
      </c>
      <c r="I21" s="151">
        <v>0</v>
      </c>
      <c r="J21" s="167">
        <f t="shared" si="6"/>
        <v>400</v>
      </c>
      <c r="K21" s="151"/>
      <c r="L21" s="151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30000</v>
      </c>
      <c r="I23" s="151">
        <v>0</v>
      </c>
      <c r="J23" s="167">
        <f t="shared" si="6"/>
        <v>30000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24000</v>
      </c>
      <c r="I25" s="151">
        <v>0</v>
      </c>
      <c r="J25" s="167">
        <f t="shared" si="6"/>
        <v>24000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/>
      <c r="L26" s="147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10000</v>
      </c>
      <c r="I28" s="100">
        <f t="shared" si="8"/>
        <v>0</v>
      </c>
      <c r="J28" s="169">
        <f t="shared" si="8"/>
        <v>10000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8">
        <v>821200</v>
      </c>
      <c r="F29" s="121"/>
      <c r="G29" s="12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/>
      <c r="L29" s="101"/>
      <c r="M29" s="167">
        <f t="shared" ref="M29:M30" si="10">SUM(K29:L29)</f>
        <v>0</v>
      </c>
      <c r="N29" s="133">
        <f t="shared" si="1"/>
        <v>0</v>
      </c>
      <c r="O29" s="29"/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221</v>
      </c>
      <c r="I32" s="86"/>
      <c r="J32" s="171" t="s">
        <v>221</v>
      </c>
      <c r="K32" s="86"/>
      <c r="L32" s="86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1362620</v>
      </c>
      <c r="I33" s="95">
        <f t="shared" si="11"/>
        <v>0</v>
      </c>
      <c r="J33" s="169">
        <f t="shared" si="11"/>
        <v>1362620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P96"/>
  <sheetViews>
    <sheetView zoomScaleNormal="100" zoomScaleSheetLayoutView="100" workbookViewId="0">
      <selection activeCell="M33" sqref="M33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9.140625" style="7"/>
    <col min="16" max="16" width="9.5703125" style="7" bestFit="1" customWidth="1"/>
    <col min="17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127</v>
      </c>
      <c r="C2" s="196"/>
      <c r="D2" s="196"/>
      <c r="E2" s="196"/>
      <c r="F2" s="196"/>
      <c r="G2" s="196"/>
      <c r="H2" s="160"/>
      <c r="I2" s="160"/>
      <c r="J2" s="160"/>
      <c r="K2" s="160"/>
      <c r="L2" s="160"/>
      <c r="M2" s="160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4" t="s">
        <v>61</v>
      </c>
      <c r="C7" s="45" t="s">
        <v>50</v>
      </c>
      <c r="D7" s="45" t="s">
        <v>43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868100</v>
      </c>
      <c r="I8" s="65">
        <f t="shared" si="0"/>
        <v>0</v>
      </c>
      <c r="J8" s="166">
        <f t="shared" si="0"/>
        <v>868100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703000+1000+2*500</f>
        <v>705000</v>
      </c>
      <c r="I9" s="67">
        <v>0</v>
      </c>
      <c r="J9" s="167">
        <f>SUM(H9:I9)</f>
        <v>705000</v>
      </c>
      <c r="K9" s="67"/>
      <c r="L9" s="67"/>
      <c r="M9" s="167">
        <f>SUM(K9:L9)</f>
        <v>0</v>
      </c>
      <c r="N9" s="133">
        <f t="shared" ref="N9:N66" si="1">IF(J9=0,"",M9/J9*100)</f>
        <v>0</v>
      </c>
      <c r="O9" s="29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159400+1900+2*900</f>
        <v>163100</v>
      </c>
      <c r="I10" s="67">
        <v>0</v>
      </c>
      <c r="J10" s="167">
        <f t="shared" ref="J10:J11" si="2">SUM(H10:I10)</f>
        <v>163100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76640</v>
      </c>
      <c r="I13" s="65">
        <f t="shared" si="4"/>
        <v>0</v>
      </c>
      <c r="J13" s="166">
        <f t="shared" si="4"/>
        <v>76640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76100+400+2*70</f>
        <v>76640</v>
      </c>
      <c r="I14" s="67">
        <v>0</v>
      </c>
      <c r="J14" s="167">
        <f>SUM(H14:I14)</f>
        <v>76640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SUM(H17:H27)</f>
        <v>123200</v>
      </c>
      <c r="I16" s="99">
        <f t="shared" si="5"/>
        <v>0</v>
      </c>
      <c r="J16" s="169">
        <f t="shared" si="5"/>
        <v>123200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4000</v>
      </c>
      <c r="I17" s="151">
        <v>0</v>
      </c>
      <c r="J17" s="167">
        <f t="shared" ref="J17:J27" si="6">SUM(H17:I17)</f>
        <v>4000</v>
      </c>
      <c r="K17" s="151"/>
      <c r="L17" s="151"/>
      <c r="M17" s="167">
        <f t="shared" ref="M17:M27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55000</v>
      </c>
      <c r="I18" s="149">
        <v>0</v>
      </c>
      <c r="J18" s="167">
        <f t="shared" si="6"/>
        <v>55000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7500</v>
      </c>
      <c r="I19" s="149">
        <v>0</v>
      </c>
      <c r="J19" s="167">
        <f t="shared" si="6"/>
        <v>7500</v>
      </c>
      <c r="K19" s="149"/>
      <c r="L19" s="149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16200</v>
      </c>
      <c r="I20" s="149">
        <v>0</v>
      </c>
      <c r="J20" s="167">
        <f t="shared" si="6"/>
        <v>16200</v>
      </c>
      <c r="K20" s="149"/>
      <c r="L20" s="149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3000</v>
      </c>
      <c r="I21" s="151">
        <v>0</v>
      </c>
      <c r="J21" s="167">
        <f t="shared" si="6"/>
        <v>3000</v>
      </c>
      <c r="K21" s="151"/>
      <c r="L21" s="151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14000</v>
      </c>
      <c r="I23" s="151">
        <v>0</v>
      </c>
      <c r="J23" s="167">
        <f t="shared" si="6"/>
        <v>14000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46">
        <v>23500</v>
      </c>
      <c r="I25" s="146">
        <v>0</v>
      </c>
      <c r="J25" s="167">
        <f t="shared" si="6"/>
        <v>23500</v>
      </c>
      <c r="K25" s="146"/>
      <c r="L25" s="146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/>
      <c r="L26" s="147"/>
      <c r="M26" s="167">
        <f t="shared" si="7"/>
        <v>0</v>
      </c>
      <c r="N26" s="133" t="str">
        <f t="shared" si="1"/>
        <v/>
      </c>
    </row>
    <row r="27" spans="1:15" ht="12.95" customHeight="1">
      <c r="B27" s="8"/>
      <c r="C27" s="9"/>
      <c r="D27" s="9"/>
      <c r="E27" s="105">
        <v>613900</v>
      </c>
      <c r="F27" s="118" t="s">
        <v>200</v>
      </c>
      <c r="G27" s="38" t="s">
        <v>142</v>
      </c>
      <c r="H27" s="151">
        <v>0</v>
      </c>
      <c r="I27" s="151">
        <v>0</v>
      </c>
      <c r="J27" s="167">
        <f t="shared" si="6"/>
        <v>0</v>
      </c>
      <c r="K27" s="151"/>
      <c r="L27" s="151"/>
      <c r="M27" s="167">
        <f t="shared" si="7"/>
        <v>0</v>
      </c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/>
      <c r="F28" s="117"/>
      <c r="G28" s="6"/>
      <c r="H28" s="101"/>
      <c r="I28" s="101"/>
      <c r="J28" s="168"/>
      <c r="K28" s="101"/>
      <c r="L28" s="101"/>
      <c r="M28" s="168"/>
      <c r="N28" s="133" t="str">
        <f t="shared" si="1"/>
        <v/>
      </c>
    </row>
    <row r="29" spans="1:15" s="1" customFormat="1" ht="12.95" customHeight="1">
      <c r="A29" s="89"/>
      <c r="B29" s="10"/>
      <c r="C29" s="6"/>
      <c r="D29" s="6"/>
      <c r="E29" s="104">
        <v>821000</v>
      </c>
      <c r="F29" s="117"/>
      <c r="G29" s="6" t="s">
        <v>12</v>
      </c>
      <c r="H29" s="100">
        <f t="shared" ref="H29:M29" si="8">SUM(H30:H31)</f>
        <v>10000</v>
      </c>
      <c r="I29" s="100">
        <f t="shared" si="8"/>
        <v>17090</v>
      </c>
      <c r="J29" s="169">
        <f t="shared" si="8"/>
        <v>27090</v>
      </c>
      <c r="K29" s="100">
        <f t="shared" si="8"/>
        <v>0</v>
      </c>
      <c r="L29" s="100">
        <f t="shared" si="8"/>
        <v>0</v>
      </c>
      <c r="M29" s="169">
        <f t="shared" si="8"/>
        <v>0</v>
      </c>
      <c r="N29" s="132">
        <f t="shared" si="1"/>
        <v>0</v>
      </c>
    </row>
    <row r="30" spans="1:15" ht="12.95" customHeight="1">
      <c r="B30" s="8"/>
      <c r="C30" s="9"/>
      <c r="D30" s="9"/>
      <c r="E30" s="108">
        <v>821200</v>
      </c>
      <c r="F30" s="121"/>
      <c r="G30" s="12" t="s">
        <v>13</v>
      </c>
      <c r="H30" s="101">
        <v>0</v>
      </c>
      <c r="I30" s="101">
        <v>0</v>
      </c>
      <c r="J30" s="167">
        <f t="shared" ref="J30:J31" si="9">SUM(H30:I30)</f>
        <v>0</v>
      </c>
      <c r="K30" s="101"/>
      <c r="L30" s="101"/>
      <c r="M30" s="167">
        <f t="shared" ref="M30:M31" si="10">SUM(K30:L30)</f>
        <v>0</v>
      </c>
      <c r="N30" s="133" t="str">
        <f t="shared" si="1"/>
        <v/>
      </c>
      <c r="O30" s="29"/>
    </row>
    <row r="31" spans="1:15" ht="12.95" customHeight="1">
      <c r="B31" s="8"/>
      <c r="C31" s="9"/>
      <c r="D31" s="9"/>
      <c r="E31" s="105">
        <v>821300</v>
      </c>
      <c r="F31" s="118"/>
      <c r="G31" s="9" t="s">
        <v>14</v>
      </c>
      <c r="H31" s="101">
        <v>10000</v>
      </c>
      <c r="I31" s="101">
        <f>5150+11940</f>
        <v>17090</v>
      </c>
      <c r="J31" s="167">
        <f t="shared" si="9"/>
        <v>27090</v>
      </c>
      <c r="K31" s="101"/>
      <c r="L31" s="101"/>
      <c r="M31" s="167">
        <f t="shared" si="10"/>
        <v>0</v>
      </c>
      <c r="N31" s="133">
        <f t="shared" si="1"/>
        <v>0</v>
      </c>
    </row>
    <row r="32" spans="1:15" ht="12.95" customHeight="1">
      <c r="B32" s="8"/>
      <c r="C32" s="9"/>
      <c r="D32" s="9"/>
      <c r="E32" s="105"/>
      <c r="F32" s="118"/>
      <c r="G32" s="9"/>
      <c r="H32" s="98"/>
      <c r="I32" s="98"/>
      <c r="J32" s="168"/>
      <c r="K32" s="98"/>
      <c r="L32" s="98"/>
      <c r="M32" s="168"/>
      <c r="N32" s="133" t="str">
        <f t="shared" si="1"/>
        <v/>
      </c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15</v>
      </c>
      <c r="H33" s="86" t="s">
        <v>212</v>
      </c>
      <c r="I33" s="86"/>
      <c r="J33" s="171" t="s">
        <v>212</v>
      </c>
      <c r="K33" s="86"/>
      <c r="L33" s="86"/>
      <c r="M33" s="171"/>
      <c r="N33" s="133"/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31</v>
      </c>
      <c r="H34" s="95">
        <f t="shared" ref="H34:M34" si="11">H8+H13+H16+H29</f>
        <v>1077940</v>
      </c>
      <c r="I34" s="95">
        <f t="shared" si="11"/>
        <v>17090</v>
      </c>
      <c r="J34" s="169">
        <f t="shared" si="11"/>
        <v>1095030</v>
      </c>
      <c r="K34" s="95">
        <f t="shared" si="11"/>
        <v>0</v>
      </c>
      <c r="L34" s="95">
        <f t="shared" si="11"/>
        <v>0</v>
      </c>
      <c r="M34" s="169">
        <f t="shared" si="11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16</v>
      </c>
      <c r="H35" s="95">
        <f>H34+'22'!H33+'21'!H33</f>
        <v>3830080</v>
      </c>
      <c r="I35" s="95">
        <f>I34+'22'!I33+'21'!I33</f>
        <v>17090</v>
      </c>
      <c r="J35" s="169">
        <f>J34+'22'!J33+'21'!J33</f>
        <v>3847170</v>
      </c>
      <c r="K35" s="95">
        <f>K34+'22'!N33+'21'!N33</f>
        <v>0</v>
      </c>
      <c r="L35" s="95">
        <f>L34+'22'!O33+'21'!O33</f>
        <v>0</v>
      </c>
      <c r="M35" s="169">
        <f>M34+'22'!P33+'21'!P33</f>
        <v>0</v>
      </c>
      <c r="N35" s="132">
        <f t="shared" si="1"/>
        <v>0</v>
      </c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17</v>
      </c>
      <c r="H36" s="87"/>
      <c r="I36" s="87"/>
      <c r="J36" s="168"/>
      <c r="K36" s="87"/>
      <c r="L36" s="87"/>
      <c r="M36" s="168"/>
      <c r="N36" s="134" t="str">
        <f t="shared" si="1"/>
        <v/>
      </c>
    </row>
    <row r="37" spans="1:14" ht="12.95" customHeight="1" thickBot="1">
      <c r="B37" s="13"/>
      <c r="C37" s="14"/>
      <c r="D37" s="14"/>
      <c r="E37" s="106"/>
      <c r="F37" s="119"/>
      <c r="G37" s="14"/>
      <c r="H37" s="22"/>
      <c r="I37" s="22"/>
      <c r="J37" s="172"/>
      <c r="K37" s="22"/>
      <c r="L37" s="22"/>
      <c r="M37" s="172"/>
      <c r="N37" s="135" t="str">
        <f t="shared" si="1"/>
        <v/>
      </c>
    </row>
    <row r="38" spans="1:14" ht="12.95" customHeight="1"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P96"/>
  <sheetViews>
    <sheetView zoomScaleNormal="100" zoomScaleSheetLayoutView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62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1014600</v>
      </c>
      <c r="I8" s="65">
        <f t="shared" si="0"/>
        <v>0</v>
      </c>
      <c r="J8" s="166">
        <f t="shared" si="0"/>
        <v>1014600</v>
      </c>
      <c r="K8" s="65">
        <f t="shared" ref="K8" si="1">SUM(K9:K12)</f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832000+2000+5*500</f>
        <v>836500</v>
      </c>
      <c r="I9" s="67">
        <v>0</v>
      </c>
      <c r="J9" s="167">
        <f>SUM(H9:I9)</f>
        <v>836500</v>
      </c>
      <c r="K9" s="67"/>
      <c r="L9" s="67"/>
      <c r="M9" s="167">
        <f>SUM(K9:L9)</f>
        <v>0</v>
      </c>
      <c r="N9" s="133">
        <f t="shared" ref="N9:N66" si="2">IF(J9=0,"",M9/J9*100)</f>
        <v>0</v>
      </c>
      <c r="O9" s="37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164500+2100+7000+5*900</f>
        <v>178100</v>
      </c>
      <c r="I10" s="67">
        <v>0</v>
      </c>
      <c r="J10" s="167">
        <f t="shared" ref="J10:J11" si="3">SUM(H10:I10)</f>
        <v>178100</v>
      </c>
      <c r="K10" s="67"/>
      <c r="L10" s="67"/>
      <c r="M10" s="167">
        <f t="shared" ref="M10:M11" si="4">SUM(K10:L10)</f>
        <v>0</v>
      </c>
      <c r="N10" s="133">
        <f t="shared" si="2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3"/>
        <v>0</v>
      </c>
      <c r="K11" s="64"/>
      <c r="L11" s="64"/>
      <c r="M11" s="167">
        <f t="shared" si="4"/>
        <v>0</v>
      </c>
      <c r="N11" s="133" t="str">
        <f t="shared" si="2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2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5">H14</f>
        <v>91450</v>
      </c>
      <c r="I13" s="65">
        <f t="shared" si="5"/>
        <v>0</v>
      </c>
      <c r="J13" s="166">
        <f t="shared" si="5"/>
        <v>91450</v>
      </c>
      <c r="K13" s="65">
        <f t="shared" si="5"/>
        <v>0</v>
      </c>
      <c r="L13" s="65">
        <f t="shared" si="5"/>
        <v>0</v>
      </c>
      <c r="M13" s="166">
        <f t="shared" si="5"/>
        <v>0</v>
      </c>
      <c r="N13" s="132">
        <f t="shared" si="2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90700+400+5*70</f>
        <v>91450</v>
      </c>
      <c r="I14" s="67">
        <v>0</v>
      </c>
      <c r="J14" s="167">
        <f>SUM(H14:I14)</f>
        <v>91450</v>
      </c>
      <c r="K14" s="67"/>
      <c r="L14" s="67"/>
      <c r="M14" s="167">
        <f>SUM(K14:L14)</f>
        <v>0</v>
      </c>
      <c r="N14" s="133">
        <f t="shared" si="2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2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6">SUM(H17:H26)</f>
        <v>92400</v>
      </c>
      <c r="I16" s="99">
        <f t="shared" si="6"/>
        <v>0</v>
      </c>
      <c r="J16" s="169">
        <f t="shared" si="6"/>
        <v>92400</v>
      </c>
      <c r="K16" s="99">
        <f t="shared" si="6"/>
        <v>0</v>
      </c>
      <c r="L16" s="99">
        <f t="shared" si="6"/>
        <v>0</v>
      </c>
      <c r="M16" s="169">
        <f t="shared" si="6"/>
        <v>0</v>
      </c>
      <c r="N16" s="132">
        <f t="shared" si="2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5000</v>
      </c>
      <c r="I17" s="151">
        <v>0</v>
      </c>
      <c r="J17" s="167">
        <f t="shared" ref="J17:J26" si="7">SUM(H17:I17)</f>
        <v>5000</v>
      </c>
      <c r="K17" s="151"/>
      <c r="L17" s="151"/>
      <c r="M17" s="167">
        <f t="shared" ref="M17:M26" si="8">SUM(K17:L17)</f>
        <v>0</v>
      </c>
      <c r="N17" s="133">
        <f t="shared" si="2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51">
        <v>32000</v>
      </c>
      <c r="I18" s="151">
        <v>0</v>
      </c>
      <c r="J18" s="167">
        <f t="shared" si="7"/>
        <v>32000</v>
      </c>
      <c r="K18" s="149"/>
      <c r="L18" s="151"/>
      <c r="M18" s="167">
        <f t="shared" si="8"/>
        <v>0</v>
      </c>
      <c r="N18" s="133">
        <f t="shared" si="2"/>
        <v>0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5200</v>
      </c>
      <c r="I19" s="151">
        <v>0</v>
      </c>
      <c r="J19" s="167">
        <f t="shared" si="7"/>
        <v>5200</v>
      </c>
      <c r="K19" s="151"/>
      <c r="L19" s="151"/>
      <c r="M19" s="167">
        <f t="shared" si="8"/>
        <v>0</v>
      </c>
      <c r="N19" s="133">
        <f t="shared" si="2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12000</v>
      </c>
      <c r="I20" s="151">
        <v>0</v>
      </c>
      <c r="J20" s="167">
        <f t="shared" si="7"/>
        <v>12000</v>
      </c>
      <c r="K20" s="151"/>
      <c r="L20" s="151"/>
      <c r="M20" s="167">
        <f t="shared" si="8"/>
        <v>0</v>
      </c>
      <c r="N20" s="133">
        <f t="shared" si="2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200</v>
      </c>
      <c r="I21" s="151">
        <v>0</v>
      </c>
      <c r="J21" s="167">
        <f t="shared" si="7"/>
        <v>200</v>
      </c>
      <c r="K21" s="151"/>
      <c r="L21" s="151"/>
      <c r="M21" s="167">
        <f t="shared" si="8"/>
        <v>0</v>
      </c>
      <c r="N21" s="133">
        <f t="shared" si="2"/>
        <v>0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7"/>
        <v>0</v>
      </c>
      <c r="K22" s="151"/>
      <c r="L22" s="151"/>
      <c r="M22" s="167">
        <f t="shared" si="8"/>
        <v>0</v>
      </c>
      <c r="N22" s="133" t="str">
        <f t="shared" si="2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8000</v>
      </c>
      <c r="I23" s="151">
        <v>0</v>
      </c>
      <c r="J23" s="167">
        <f t="shared" si="7"/>
        <v>8000</v>
      </c>
      <c r="K23" s="151"/>
      <c r="L23" s="151"/>
      <c r="M23" s="167">
        <f t="shared" si="8"/>
        <v>0</v>
      </c>
      <c r="N23" s="133">
        <f t="shared" si="2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7"/>
        <v>0</v>
      </c>
      <c r="K24" s="151"/>
      <c r="L24" s="151"/>
      <c r="M24" s="167">
        <f t="shared" si="8"/>
        <v>0</v>
      </c>
      <c r="N24" s="133" t="str">
        <f t="shared" si="2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30000</v>
      </c>
      <c r="I25" s="151">
        <v>0</v>
      </c>
      <c r="J25" s="167">
        <f t="shared" si="7"/>
        <v>30000</v>
      </c>
      <c r="K25" s="151"/>
      <c r="L25" s="151"/>
      <c r="M25" s="167">
        <f t="shared" si="8"/>
        <v>0</v>
      </c>
      <c r="N25" s="133">
        <f t="shared" si="2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7"/>
        <v>0</v>
      </c>
      <c r="K26" s="147"/>
      <c r="L26" s="151"/>
      <c r="M26" s="167">
        <f t="shared" si="8"/>
        <v>0</v>
      </c>
      <c r="N26" s="133" t="str">
        <f t="shared" si="2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51"/>
      <c r="I27" s="151"/>
      <c r="J27" s="170"/>
      <c r="K27" s="101"/>
      <c r="L27" s="151"/>
      <c r="M27" s="170"/>
      <c r="N27" s="133" t="str">
        <f t="shared" si="2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9">SUM(H29:H30)</f>
        <v>10000</v>
      </c>
      <c r="I28" s="100">
        <f t="shared" si="9"/>
        <v>0</v>
      </c>
      <c r="J28" s="169">
        <f t="shared" si="9"/>
        <v>10000</v>
      </c>
      <c r="K28" s="100">
        <f t="shared" si="9"/>
        <v>0</v>
      </c>
      <c r="L28" s="100">
        <f t="shared" si="9"/>
        <v>0</v>
      </c>
      <c r="M28" s="169">
        <f t="shared" si="9"/>
        <v>0</v>
      </c>
      <c r="N28" s="132">
        <f t="shared" si="2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10">SUM(H29:I29)</f>
        <v>5000</v>
      </c>
      <c r="K29" s="101"/>
      <c r="L29" s="101"/>
      <c r="M29" s="167">
        <f t="shared" ref="M29:M30" si="11">SUM(K29:L29)</f>
        <v>0</v>
      </c>
      <c r="N29" s="133">
        <f t="shared" si="2"/>
        <v>0</v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10"/>
        <v>5000</v>
      </c>
      <c r="K30" s="101"/>
      <c r="L30" s="101"/>
      <c r="M30" s="167">
        <f t="shared" si="11"/>
        <v>0</v>
      </c>
      <c r="N30" s="133">
        <f t="shared" si="2"/>
        <v>0</v>
      </c>
    </row>
    <row r="31" spans="1:14" ht="12.95" customHeight="1">
      <c r="B31" s="8"/>
      <c r="C31" s="9"/>
      <c r="D31" s="9"/>
      <c r="E31" s="105"/>
      <c r="F31" s="118"/>
      <c r="G31" s="9"/>
      <c r="H31" s="101"/>
      <c r="I31" s="101"/>
      <c r="J31" s="168"/>
      <c r="K31" s="101"/>
      <c r="L31" s="101"/>
      <c r="M31" s="168"/>
      <c r="N31" s="133" t="str">
        <f t="shared" si="2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213</v>
      </c>
      <c r="I32" s="86"/>
      <c r="J32" s="171" t="s">
        <v>213</v>
      </c>
      <c r="K32" s="86"/>
      <c r="L32" s="86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2">H8+H13+H16+H28</f>
        <v>1208450</v>
      </c>
      <c r="I33" s="95">
        <f t="shared" si="12"/>
        <v>0</v>
      </c>
      <c r="J33" s="169">
        <f t="shared" si="12"/>
        <v>1208450</v>
      </c>
      <c r="K33" s="95">
        <f t="shared" si="12"/>
        <v>0</v>
      </c>
      <c r="L33" s="95">
        <f t="shared" si="12"/>
        <v>0</v>
      </c>
      <c r="M33" s="169">
        <f t="shared" si="12"/>
        <v>0</v>
      </c>
      <c r="N33" s="132">
        <f t="shared" si="2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2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2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2"/>
        <v/>
      </c>
    </row>
    <row r="37" spans="1:14" ht="12.95" customHeight="1">
      <c r="E37" s="107"/>
      <c r="F37" s="120"/>
      <c r="J37" s="175"/>
      <c r="M37" s="175"/>
      <c r="N37" s="136" t="str">
        <f t="shared" si="2"/>
        <v/>
      </c>
    </row>
    <row r="38" spans="1:14" ht="12.95" customHeight="1">
      <c r="E38" s="107"/>
      <c r="F38" s="120"/>
      <c r="J38" s="175"/>
      <c r="M38" s="175"/>
      <c r="N38" s="136" t="str">
        <f t="shared" si="2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2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2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2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2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2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2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2"/>
        <v/>
      </c>
    </row>
    <row r="46" spans="1:14" ht="12.95" customHeight="1">
      <c r="E46" s="107"/>
      <c r="F46" s="120"/>
      <c r="J46" s="175"/>
      <c r="M46" s="175"/>
      <c r="N46" s="136" t="str">
        <f t="shared" si="2"/>
        <v/>
      </c>
    </row>
    <row r="47" spans="1:14" ht="12.95" customHeight="1">
      <c r="E47" s="107"/>
      <c r="F47" s="120"/>
      <c r="J47" s="175"/>
      <c r="M47" s="175"/>
      <c r="N47" s="136" t="str">
        <f t="shared" si="2"/>
        <v/>
      </c>
    </row>
    <row r="48" spans="1:14" ht="12.95" customHeight="1">
      <c r="E48" s="107"/>
      <c r="F48" s="120"/>
      <c r="J48" s="175"/>
      <c r="M48" s="175"/>
      <c r="N48" s="136" t="str">
        <f t="shared" si="2"/>
        <v/>
      </c>
    </row>
    <row r="49" spans="5:14" ht="12.95" customHeight="1">
      <c r="E49" s="107"/>
      <c r="F49" s="120"/>
      <c r="J49" s="175"/>
      <c r="M49" s="175"/>
      <c r="N49" s="136" t="str">
        <f t="shared" si="2"/>
        <v/>
      </c>
    </row>
    <row r="50" spans="5:14" ht="12.95" customHeight="1">
      <c r="E50" s="107"/>
      <c r="F50" s="120"/>
      <c r="J50" s="175"/>
      <c r="M50" s="175"/>
      <c r="N50" s="136" t="str">
        <f t="shared" si="2"/>
        <v/>
      </c>
    </row>
    <row r="51" spans="5:14" ht="12.95" customHeight="1">
      <c r="E51" s="107"/>
      <c r="F51" s="120"/>
      <c r="J51" s="175"/>
      <c r="M51" s="175"/>
      <c r="N51" s="136" t="str">
        <f t="shared" si="2"/>
        <v/>
      </c>
    </row>
    <row r="52" spans="5:14" ht="12.95" customHeight="1">
      <c r="E52" s="107"/>
      <c r="F52" s="120"/>
      <c r="J52" s="175"/>
      <c r="M52" s="175"/>
      <c r="N52" s="136" t="str">
        <f t="shared" si="2"/>
        <v/>
      </c>
    </row>
    <row r="53" spans="5:14" ht="12.95" customHeight="1">
      <c r="E53" s="107"/>
      <c r="F53" s="120"/>
      <c r="J53" s="175"/>
      <c r="M53" s="175"/>
      <c r="N53" s="136" t="str">
        <f t="shared" si="2"/>
        <v/>
      </c>
    </row>
    <row r="54" spans="5:14" ht="12.95" customHeight="1">
      <c r="E54" s="107"/>
      <c r="F54" s="120"/>
      <c r="J54" s="175"/>
      <c r="M54" s="175"/>
      <c r="N54" s="136" t="str">
        <f t="shared" si="2"/>
        <v/>
      </c>
    </row>
    <row r="55" spans="5:14" ht="12.95" customHeight="1">
      <c r="E55" s="107"/>
      <c r="F55" s="120"/>
      <c r="J55" s="175"/>
      <c r="M55" s="175"/>
      <c r="N55" s="136" t="str">
        <f t="shared" si="2"/>
        <v/>
      </c>
    </row>
    <row r="56" spans="5:14" ht="12.95" customHeight="1">
      <c r="E56" s="107"/>
      <c r="F56" s="120"/>
      <c r="J56" s="175"/>
      <c r="M56" s="175"/>
      <c r="N56" s="136" t="str">
        <f t="shared" si="2"/>
        <v/>
      </c>
    </row>
    <row r="57" spans="5:14" ht="12.95" customHeight="1">
      <c r="E57" s="107"/>
      <c r="F57" s="120"/>
      <c r="J57" s="175"/>
      <c r="M57" s="175"/>
      <c r="N57" s="136" t="str">
        <f t="shared" si="2"/>
        <v/>
      </c>
    </row>
    <row r="58" spans="5:14" ht="12.95" customHeight="1">
      <c r="E58" s="107"/>
      <c r="F58" s="120"/>
      <c r="J58" s="175"/>
      <c r="M58" s="175"/>
      <c r="N58" s="136" t="str">
        <f t="shared" si="2"/>
        <v/>
      </c>
    </row>
    <row r="59" spans="5:14" ht="12.95" customHeight="1">
      <c r="E59" s="107"/>
      <c r="F59" s="120"/>
      <c r="J59" s="175"/>
      <c r="M59" s="175"/>
      <c r="N59" s="136" t="str">
        <f t="shared" si="2"/>
        <v/>
      </c>
    </row>
    <row r="60" spans="5:14" ht="17.100000000000001" customHeight="1">
      <c r="E60" s="107"/>
      <c r="F60" s="120"/>
      <c r="J60" s="175"/>
      <c r="M60" s="175"/>
      <c r="N60" s="136" t="str">
        <f t="shared" si="2"/>
        <v/>
      </c>
    </row>
    <row r="61" spans="5:14" ht="14.25">
      <c r="E61" s="107"/>
      <c r="F61" s="120"/>
      <c r="J61" s="175"/>
      <c r="M61" s="175"/>
      <c r="N61" s="136" t="str">
        <f t="shared" si="2"/>
        <v/>
      </c>
    </row>
    <row r="62" spans="5:14" ht="14.25">
      <c r="E62" s="107"/>
      <c r="F62" s="120"/>
      <c r="J62" s="175"/>
      <c r="M62" s="175"/>
      <c r="N62" s="136" t="str">
        <f t="shared" si="2"/>
        <v/>
      </c>
    </row>
    <row r="63" spans="5:14" ht="14.25">
      <c r="E63" s="107"/>
      <c r="F63" s="120"/>
      <c r="J63" s="175"/>
      <c r="M63" s="175"/>
      <c r="N63" s="136" t="str">
        <f t="shared" si="2"/>
        <v/>
      </c>
    </row>
    <row r="64" spans="5:14" ht="14.25">
      <c r="E64" s="107"/>
      <c r="F64" s="120"/>
      <c r="J64" s="175"/>
      <c r="M64" s="175"/>
      <c r="N64" s="136" t="str">
        <f t="shared" si="2"/>
        <v/>
      </c>
    </row>
    <row r="65" spans="5:14" ht="14.25">
      <c r="E65" s="107"/>
      <c r="F65" s="120"/>
      <c r="J65" s="175"/>
      <c r="M65" s="175"/>
      <c r="N65" s="136" t="str">
        <f t="shared" si="2"/>
        <v/>
      </c>
    </row>
    <row r="66" spans="5:14" ht="14.25">
      <c r="E66" s="107"/>
      <c r="F66" s="120"/>
      <c r="J66" s="175"/>
      <c r="M66" s="175"/>
      <c r="N66" s="136" t="str">
        <f t="shared" si="2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86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35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2271800</v>
      </c>
      <c r="I8" s="65">
        <f t="shared" si="0"/>
        <v>0</v>
      </c>
      <c r="J8" s="166">
        <f t="shared" si="0"/>
        <v>2271800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1879000+0+8*500</f>
        <v>1883000</v>
      </c>
      <c r="I9" s="64">
        <v>0</v>
      </c>
      <c r="J9" s="167">
        <f>SUM(H9:I9)</f>
        <v>1883000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376200+5400+8*900</f>
        <v>388800</v>
      </c>
      <c r="I10" s="64">
        <v>0</v>
      </c>
      <c r="J10" s="167">
        <f t="shared" ref="J10:J11" si="2">SUM(H10:I10)</f>
        <v>388800</v>
      </c>
      <c r="K10" s="64"/>
      <c r="L10" s="64"/>
      <c r="M10" s="167">
        <f t="shared" ref="M10:M11" si="3">SUM(K10:L10)</f>
        <v>0</v>
      </c>
      <c r="N10" s="133">
        <f t="shared" si="1"/>
        <v>0</v>
      </c>
      <c r="P10" s="32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209380</v>
      </c>
      <c r="I13" s="65">
        <f t="shared" si="4"/>
        <v>0</v>
      </c>
      <c r="J13" s="166">
        <f t="shared" si="4"/>
        <v>209380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208000+820+8*70</f>
        <v>209380</v>
      </c>
      <c r="I14" s="64">
        <v>0</v>
      </c>
      <c r="J14" s="167">
        <f>SUM(H14:I14)</f>
        <v>209380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88"/>
      <c r="I15" s="88"/>
      <c r="J15" s="168"/>
      <c r="K15" s="88"/>
      <c r="L15" s="8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212000</v>
      </c>
      <c r="I16" s="99">
        <f t="shared" si="5"/>
        <v>0</v>
      </c>
      <c r="J16" s="169">
        <f t="shared" si="5"/>
        <v>212000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11500</v>
      </c>
      <c r="I17" s="148">
        <v>0</v>
      </c>
      <c r="J17" s="167">
        <f t="shared" ref="J17:J26" si="6">SUM(H17:I17)</f>
        <v>11500</v>
      </c>
      <c r="K17" s="148"/>
      <c r="L17" s="148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77000</v>
      </c>
      <c r="I18" s="148">
        <v>0</v>
      </c>
      <c r="J18" s="167">
        <f t="shared" si="6"/>
        <v>77000</v>
      </c>
      <c r="K18" s="148"/>
      <c r="L18" s="148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9200</v>
      </c>
      <c r="I19" s="148">
        <v>0</v>
      </c>
      <c r="J19" s="167">
        <f t="shared" si="6"/>
        <v>9200</v>
      </c>
      <c r="K19" s="148"/>
      <c r="L19" s="148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20300</v>
      </c>
      <c r="I20" s="150">
        <v>0</v>
      </c>
      <c r="J20" s="167">
        <f t="shared" si="6"/>
        <v>20300</v>
      </c>
      <c r="K20" s="150"/>
      <c r="L20" s="150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1500</v>
      </c>
      <c r="I21" s="150">
        <v>0</v>
      </c>
      <c r="J21" s="167">
        <f t="shared" si="6"/>
        <v>1500</v>
      </c>
      <c r="K21" s="150"/>
      <c r="L21" s="150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/>
      <c r="L22" s="150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22500</v>
      </c>
      <c r="I23" s="150">
        <v>0</v>
      </c>
      <c r="J23" s="167">
        <f t="shared" si="6"/>
        <v>22500</v>
      </c>
      <c r="K23" s="150"/>
      <c r="L23" s="150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/>
      <c r="L24" s="150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70000</v>
      </c>
      <c r="I25" s="150">
        <v>0</v>
      </c>
      <c r="J25" s="167">
        <f t="shared" si="6"/>
        <v>70000</v>
      </c>
      <c r="K25" s="150"/>
      <c r="L25" s="150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/>
      <c r="L26" s="147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SUM(H29:H31)</f>
        <v>17000</v>
      </c>
      <c r="I28" s="100">
        <f t="shared" si="8"/>
        <v>4660</v>
      </c>
      <c r="J28" s="169">
        <f t="shared" si="8"/>
        <v>21660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  <c r="O29" s="29"/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17000</v>
      </c>
      <c r="I30" s="88">
        <v>4660</v>
      </c>
      <c r="J30" s="167">
        <f t="shared" si="9"/>
        <v>21660</v>
      </c>
      <c r="K30" s="88"/>
      <c r="L30" s="88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16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156</v>
      </c>
      <c r="I32" s="86"/>
      <c r="J32" s="171" t="s">
        <v>156</v>
      </c>
      <c r="K32" s="86"/>
      <c r="L32" s="86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2710180</v>
      </c>
      <c r="I33" s="95">
        <f t="shared" si="11"/>
        <v>4660</v>
      </c>
      <c r="J33" s="169">
        <f t="shared" si="11"/>
        <v>2714840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B44" s="29"/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87</v>
      </c>
      <c r="C2" s="196"/>
      <c r="D2" s="196"/>
      <c r="E2" s="196"/>
      <c r="F2" s="196"/>
      <c r="G2" s="196"/>
      <c r="H2" s="215"/>
      <c r="I2" s="215"/>
      <c r="J2" s="215"/>
      <c r="K2" s="215"/>
      <c r="L2" s="215"/>
      <c r="M2" s="215"/>
      <c r="N2" s="216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42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643400</v>
      </c>
      <c r="I8" s="65">
        <f t="shared" si="0"/>
        <v>0</v>
      </c>
      <c r="J8" s="166">
        <f t="shared" si="0"/>
        <v>643400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523700+0+7*500</f>
        <v>527200</v>
      </c>
      <c r="I9" s="67">
        <v>0</v>
      </c>
      <c r="J9" s="167">
        <f>SUM(H9:I9)</f>
        <v>527200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101000+1700+7200+7*900</f>
        <v>116200</v>
      </c>
      <c r="I10" s="67">
        <v>0</v>
      </c>
      <c r="J10" s="167">
        <f t="shared" ref="J10:J11" si="2">SUM(H10:I10)</f>
        <v>116200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7"/>
      <c r="I12" s="67"/>
      <c r="J12" s="167"/>
      <c r="K12" s="67"/>
      <c r="L12" s="67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56580</v>
      </c>
      <c r="I13" s="65">
        <f t="shared" si="4"/>
        <v>0</v>
      </c>
      <c r="J13" s="166">
        <f t="shared" si="4"/>
        <v>56580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55800+290+7*70</f>
        <v>56580</v>
      </c>
      <c r="I14" s="67">
        <v>0</v>
      </c>
      <c r="J14" s="167">
        <f>SUM(H14:I14)</f>
        <v>56580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56700</v>
      </c>
      <c r="I16" s="99">
        <f t="shared" si="5"/>
        <v>0</v>
      </c>
      <c r="J16" s="169">
        <f t="shared" si="5"/>
        <v>56700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3500</v>
      </c>
      <c r="I17" s="149">
        <v>0</v>
      </c>
      <c r="J17" s="167">
        <f t="shared" ref="J17:J26" si="6">SUM(H17:I17)</f>
        <v>3500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21700</v>
      </c>
      <c r="I18" s="149">
        <v>0</v>
      </c>
      <c r="J18" s="167">
        <f t="shared" si="6"/>
        <v>21700</v>
      </c>
      <c r="K18" s="149"/>
      <c r="L18" s="149"/>
      <c r="M18" s="167">
        <f t="shared" si="7"/>
        <v>0</v>
      </c>
      <c r="N18" s="133">
        <f t="shared" si="1"/>
        <v>0</v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3000</v>
      </c>
      <c r="I19" s="149">
        <v>0</v>
      </c>
      <c r="J19" s="167">
        <f t="shared" si="6"/>
        <v>3000</v>
      </c>
      <c r="K19" s="149"/>
      <c r="L19" s="149"/>
      <c r="M19" s="167">
        <f t="shared" si="7"/>
        <v>0</v>
      </c>
      <c r="N19" s="133">
        <f t="shared" si="1"/>
        <v>0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9000</v>
      </c>
      <c r="I20" s="149">
        <v>0</v>
      </c>
      <c r="J20" s="167">
        <f t="shared" si="6"/>
        <v>9000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300</v>
      </c>
      <c r="I21" s="149">
        <v>0</v>
      </c>
      <c r="J21" s="167">
        <f t="shared" si="6"/>
        <v>300</v>
      </c>
      <c r="K21" s="149"/>
      <c r="L21" s="149"/>
      <c r="M21" s="167">
        <f t="shared" si="7"/>
        <v>0</v>
      </c>
      <c r="N21" s="133">
        <f t="shared" si="1"/>
        <v>0</v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10500</v>
      </c>
      <c r="I23" s="151">
        <v>0</v>
      </c>
      <c r="J23" s="167">
        <f t="shared" si="6"/>
        <v>10500</v>
      </c>
      <c r="K23" s="151"/>
      <c r="L23" s="151"/>
      <c r="M23" s="167">
        <f t="shared" si="7"/>
        <v>0</v>
      </c>
      <c r="N23" s="133">
        <f t="shared" si="1"/>
        <v>0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8700</v>
      </c>
      <c r="I25" s="151">
        <v>0</v>
      </c>
      <c r="J25" s="167">
        <f t="shared" si="6"/>
        <v>8700</v>
      </c>
      <c r="K25" s="151"/>
      <c r="L25" s="151"/>
      <c r="M25" s="167">
        <f t="shared" si="7"/>
        <v>0</v>
      </c>
      <c r="N25" s="133">
        <f t="shared" si="1"/>
        <v>0</v>
      </c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/>
      <c r="L26" s="147"/>
      <c r="M26" s="167">
        <f t="shared" si="7"/>
        <v>0</v>
      </c>
      <c r="N26" s="133" t="str">
        <f t="shared" si="1"/>
        <v/>
      </c>
    </row>
    <row r="27" spans="1:16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20000</v>
      </c>
      <c r="I28" s="100">
        <f t="shared" si="8"/>
        <v>0</v>
      </c>
      <c r="J28" s="169">
        <f t="shared" si="8"/>
        <v>20000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6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/>
      <c r="L29" s="101"/>
      <c r="M29" s="167">
        <f t="shared" ref="M29:M30" si="10">SUM(K29:L29)</f>
        <v>0</v>
      </c>
      <c r="N29" s="133" t="str">
        <f t="shared" si="1"/>
        <v/>
      </c>
    </row>
    <row r="30" spans="1:16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20000</v>
      </c>
      <c r="I30" s="101">
        <v>0</v>
      </c>
      <c r="J30" s="167">
        <f t="shared" si="9"/>
        <v>20000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6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6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157</v>
      </c>
      <c r="I32" s="86"/>
      <c r="J32" s="171" t="s">
        <v>157</v>
      </c>
      <c r="K32" s="86"/>
      <c r="L32" s="86"/>
      <c r="M32" s="171"/>
      <c r="N32" s="133"/>
      <c r="P32" s="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776680</v>
      </c>
      <c r="I33" s="95">
        <f t="shared" si="11"/>
        <v>0</v>
      </c>
      <c r="J33" s="169">
        <f t="shared" si="11"/>
        <v>776680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B46" s="29"/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B47" s="29"/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B48" s="29"/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88</v>
      </c>
      <c r="C2" s="196"/>
      <c r="D2" s="196"/>
      <c r="E2" s="196"/>
      <c r="F2" s="196"/>
      <c r="G2" s="196"/>
      <c r="H2" s="215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43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777700</v>
      </c>
      <c r="I8" s="65">
        <f t="shared" si="0"/>
        <v>0</v>
      </c>
      <c r="J8" s="166">
        <f t="shared" si="0"/>
        <v>777700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638300+2500+5*500</f>
        <v>643300</v>
      </c>
      <c r="I9" s="67">
        <v>0</v>
      </c>
      <c r="J9" s="167">
        <f>SUM(H9:I9)</f>
        <v>643300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127700+2200+5*900</f>
        <v>134400</v>
      </c>
      <c r="I10" s="67">
        <v>0</v>
      </c>
      <c r="J10" s="167">
        <f t="shared" ref="J10:J11" si="2">SUM(H10:I10)</f>
        <v>134400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72350</v>
      </c>
      <c r="I13" s="65">
        <f t="shared" si="4"/>
        <v>0</v>
      </c>
      <c r="J13" s="166">
        <f t="shared" si="4"/>
        <v>72350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71700+300+5*70</f>
        <v>72350</v>
      </c>
      <c r="I14" s="67">
        <v>0</v>
      </c>
      <c r="J14" s="167">
        <f>SUM(H14:I14)</f>
        <v>72350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63300</v>
      </c>
      <c r="I16" s="99">
        <f t="shared" si="5"/>
        <v>0</v>
      </c>
      <c r="J16" s="169">
        <f t="shared" si="5"/>
        <v>63300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4500</v>
      </c>
      <c r="I17" s="149">
        <v>0</v>
      </c>
      <c r="J17" s="167">
        <f t="shared" ref="J17:J26" si="6">SUM(H17:I17)</f>
        <v>4500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30000</v>
      </c>
      <c r="I18" s="149">
        <v>0</v>
      </c>
      <c r="J18" s="167">
        <f t="shared" si="6"/>
        <v>30000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2600</v>
      </c>
      <c r="I19" s="151">
        <v>0</v>
      </c>
      <c r="J19" s="167">
        <f t="shared" si="6"/>
        <v>2600</v>
      </c>
      <c r="K19" s="151"/>
      <c r="L19" s="151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8200</v>
      </c>
      <c r="I20" s="151">
        <v>0</v>
      </c>
      <c r="J20" s="167">
        <f t="shared" si="6"/>
        <v>8200</v>
      </c>
      <c r="K20" s="151"/>
      <c r="L20" s="151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/>
      <c r="L21" s="151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9000</v>
      </c>
      <c r="I23" s="151">
        <v>0</v>
      </c>
      <c r="J23" s="167">
        <f t="shared" si="6"/>
        <v>9000</v>
      </c>
      <c r="K23" s="151"/>
      <c r="L23" s="151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9000</v>
      </c>
      <c r="I25" s="151">
        <v>0</v>
      </c>
      <c r="J25" s="167">
        <f t="shared" si="6"/>
        <v>9000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5100</v>
      </c>
      <c r="I28" s="100">
        <f t="shared" si="8"/>
        <v>4900</v>
      </c>
      <c r="J28" s="169">
        <f t="shared" si="8"/>
        <v>10000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4100</v>
      </c>
      <c r="I29" s="101">
        <v>0</v>
      </c>
      <c r="J29" s="167">
        <f t="shared" ref="J29:J30" si="9">SUM(H29:I29)</f>
        <v>4100</v>
      </c>
      <c r="K29" s="101"/>
      <c r="L29" s="101"/>
      <c r="M29" s="167">
        <f t="shared" ref="M29:M30" si="10">SUM(K29:L29)</f>
        <v>0</v>
      </c>
      <c r="N29" s="133">
        <f t="shared" si="1"/>
        <v>0</v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1000</v>
      </c>
      <c r="I30" s="101">
        <v>4900</v>
      </c>
      <c r="J30" s="167">
        <f t="shared" si="9"/>
        <v>5900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145</v>
      </c>
      <c r="I32" s="86"/>
      <c r="J32" s="171" t="s">
        <v>145</v>
      </c>
      <c r="K32" s="86"/>
      <c r="L32" s="86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918450</v>
      </c>
      <c r="I33" s="95">
        <f t="shared" si="11"/>
        <v>4900</v>
      </c>
      <c r="J33" s="169">
        <f t="shared" si="11"/>
        <v>923350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89</v>
      </c>
      <c r="C2" s="196"/>
      <c r="D2" s="196"/>
      <c r="E2" s="196"/>
      <c r="F2" s="196"/>
      <c r="G2" s="196"/>
      <c r="H2" s="215"/>
      <c r="I2" s="215"/>
      <c r="J2" s="215"/>
      <c r="K2" s="215"/>
      <c r="L2" s="215"/>
      <c r="M2" s="215"/>
      <c r="N2" s="216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64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979810</v>
      </c>
      <c r="I8" s="65">
        <f t="shared" si="0"/>
        <v>0</v>
      </c>
      <c r="J8" s="166">
        <f t="shared" si="0"/>
        <v>979810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801200+3200+550+500</f>
        <v>805450</v>
      </c>
      <c r="I9" s="67">
        <v>0</v>
      </c>
      <c r="J9" s="167">
        <f>SUM(H9:I9)</f>
        <v>805450</v>
      </c>
      <c r="K9" s="67"/>
      <c r="L9" s="67"/>
      <c r="M9" s="167">
        <f>SUM(K9:L9)</f>
        <v>0</v>
      </c>
      <c r="N9" s="133">
        <f t="shared" ref="N9:N66" si="1">IF(J9=0,"",M9/J9*100)</f>
        <v>0</v>
      </c>
      <c r="O9" s="29"/>
      <c r="P9" s="32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167800+2100+3560+900</f>
        <v>174360</v>
      </c>
      <c r="I10" s="67">
        <v>0</v>
      </c>
      <c r="J10" s="167">
        <f t="shared" ref="J10:J11" si="2">SUM(H10:I10)</f>
        <v>174360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85620</v>
      </c>
      <c r="I13" s="65">
        <f t="shared" si="4"/>
        <v>0</v>
      </c>
      <c r="J13" s="166">
        <f t="shared" si="4"/>
        <v>85620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85200+350+70</f>
        <v>85620</v>
      </c>
      <c r="I14" s="67">
        <v>0</v>
      </c>
      <c r="J14" s="167">
        <f>SUM(H14:I14)</f>
        <v>85620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98650</v>
      </c>
      <c r="I16" s="99">
        <f t="shared" si="5"/>
        <v>0</v>
      </c>
      <c r="J16" s="169">
        <f t="shared" si="5"/>
        <v>98650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4000</v>
      </c>
      <c r="I17" s="149">
        <v>0</v>
      </c>
      <c r="J17" s="167">
        <f t="shared" ref="J17:J26" si="6">SUM(H17:I17)</f>
        <v>4000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55000</v>
      </c>
      <c r="I18" s="149">
        <v>0</v>
      </c>
      <c r="J18" s="167">
        <f t="shared" si="6"/>
        <v>55000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4500</v>
      </c>
      <c r="I19" s="149">
        <v>0</v>
      </c>
      <c r="J19" s="167">
        <f t="shared" si="6"/>
        <v>4500</v>
      </c>
      <c r="K19" s="149"/>
      <c r="L19" s="149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12000</v>
      </c>
      <c r="I20" s="149">
        <v>0</v>
      </c>
      <c r="J20" s="167">
        <f t="shared" si="6"/>
        <v>12000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1000</v>
      </c>
      <c r="I21" s="151">
        <v>0</v>
      </c>
      <c r="J21" s="167">
        <f t="shared" si="6"/>
        <v>1000</v>
      </c>
      <c r="K21" s="151"/>
      <c r="L21" s="151"/>
      <c r="M21" s="167">
        <f t="shared" si="7"/>
        <v>0</v>
      </c>
      <c r="N21" s="133">
        <f t="shared" si="1"/>
        <v>0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11100</v>
      </c>
      <c r="I23" s="151">
        <v>0</v>
      </c>
      <c r="J23" s="167">
        <f t="shared" si="6"/>
        <v>11100</v>
      </c>
      <c r="K23" s="151"/>
      <c r="L23" s="151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1050</v>
      </c>
      <c r="I24" s="151">
        <v>0</v>
      </c>
      <c r="J24" s="167">
        <f t="shared" si="6"/>
        <v>1050</v>
      </c>
      <c r="K24" s="151"/>
      <c r="L24" s="151"/>
      <c r="M24" s="167">
        <f t="shared" si="7"/>
        <v>0</v>
      </c>
      <c r="N24" s="133">
        <f t="shared" si="1"/>
        <v>0</v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10000</v>
      </c>
      <c r="I25" s="151">
        <v>0</v>
      </c>
      <c r="J25" s="167">
        <f t="shared" si="6"/>
        <v>10000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47">
        <v>0</v>
      </c>
      <c r="I26" s="147">
        <v>0</v>
      </c>
      <c r="J26" s="167">
        <f t="shared" si="6"/>
        <v>0</v>
      </c>
      <c r="K26" s="147"/>
      <c r="L26" s="147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16000</v>
      </c>
      <c r="I28" s="100">
        <f t="shared" si="8"/>
        <v>0</v>
      </c>
      <c r="J28" s="169">
        <f t="shared" si="8"/>
        <v>16000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11000</v>
      </c>
      <c r="I29" s="101">
        <v>0</v>
      </c>
      <c r="J29" s="167">
        <f t="shared" ref="J29:J30" si="9">SUM(H29:I29)</f>
        <v>11000</v>
      </c>
      <c r="K29" s="101"/>
      <c r="L29" s="101"/>
      <c r="M29" s="167">
        <f t="shared" ref="M29:M30" si="10">SUM(K29:L29)</f>
        <v>0</v>
      </c>
      <c r="N29" s="133">
        <f t="shared" si="1"/>
        <v>0</v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2" t="s">
        <v>158</v>
      </c>
      <c r="I32" s="102"/>
      <c r="J32" s="171" t="s">
        <v>158</v>
      </c>
      <c r="K32" s="102"/>
      <c r="L32" s="102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1180080</v>
      </c>
      <c r="I33" s="95">
        <f t="shared" si="11"/>
        <v>0</v>
      </c>
      <c r="J33" s="169">
        <f t="shared" si="11"/>
        <v>1180080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N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90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65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390200</v>
      </c>
      <c r="I8" s="65">
        <f t="shared" si="0"/>
        <v>0</v>
      </c>
      <c r="J8" s="166">
        <f t="shared" si="0"/>
        <v>390200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314100+1300+500</f>
        <v>315900</v>
      </c>
      <c r="I9" s="67">
        <v>0</v>
      </c>
      <c r="J9" s="167">
        <f>SUM(H9:I9)</f>
        <v>315900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72000+1400+900</f>
        <v>74300</v>
      </c>
      <c r="I10" s="67">
        <v>0</v>
      </c>
      <c r="J10" s="167">
        <f t="shared" ref="J10:J11" si="2">SUM(H10:I10)</f>
        <v>74300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35840</v>
      </c>
      <c r="I13" s="65">
        <f t="shared" si="4"/>
        <v>0</v>
      </c>
      <c r="J13" s="166">
        <f t="shared" si="4"/>
        <v>35840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35600+170+70</f>
        <v>35840</v>
      </c>
      <c r="I14" s="67">
        <v>0</v>
      </c>
      <c r="J14" s="167">
        <f>SUM(H14:I14)</f>
        <v>35840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47300</v>
      </c>
      <c r="I16" s="99">
        <f t="shared" si="5"/>
        <v>0</v>
      </c>
      <c r="J16" s="169">
        <f t="shared" si="5"/>
        <v>47300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4000</v>
      </c>
      <c r="I17" s="149">
        <v>0</v>
      </c>
      <c r="J17" s="167">
        <f t="shared" ref="J17:J26" si="6">SUM(H17:I17)</f>
        <v>4000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16200</v>
      </c>
      <c r="I18" s="149">
        <v>0</v>
      </c>
      <c r="J18" s="167">
        <f t="shared" si="6"/>
        <v>16200</v>
      </c>
      <c r="K18" s="149"/>
      <c r="L18" s="149"/>
      <c r="M18" s="167">
        <f t="shared" si="7"/>
        <v>0</v>
      </c>
      <c r="N18" s="133">
        <f t="shared" si="1"/>
        <v>0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2500</v>
      </c>
      <c r="I19" s="149">
        <v>0</v>
      </c>
      <c r="J19" s="167">
        <f t="shared" si="6"/>
        <v>2500</v>
      </c>
      <c r="K19" s="149"/>
      <c r="L19" s="149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10500</v>
      </c>
      <c r="I20" s="149">
        <v>0</v>
      </c>
      <c r="J20" s="167">
        <f t="shared" si="6"/>
        <v>10500</v>
      </c>
      <c r="K20" s="149"/>
      <c r="L20" s="149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600</v>
      </c>
      <c r="I21" s="149">
        <v>0</v>
      </c>
      <c r="J21" s="167">
        <f t="shared" si="6"/>
        <v>600</v>
      </c>
      <c r="K21" s="149"/>
      <c r="L21" s="149"/>
      <c r="M21" s="167">
        <f t="shared" si="7"/>
        <v>0</v>
      </c>
      <c r="N21" s="133">
        <f t="shared" si="1"/>
        <v>0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9">
        <v>6500</v>
      </c>
      <c r="I23" s="149">
        <v>0</v>
      </c>
      <c r="J23" s="167">
        <f t="shared" si="6"/>
        <v>6500</v>
      </c>
      <c r="K23" s="149"/>
      <c r="L23" s="149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7000</v>
      </c>
      <c r="I25" s="151">
        <v>0</v>
      </c>
      <c r="J25" s="167">
        <f t="shared" si="6"/>
        <v>7000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4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3000</v>
      </c>
      <c r="I28" s="100">
        <f t="shared" si="8"/>
        <v>3000</v>
      </c>
      <c r="J28" s="169">
        <f t="shared" si="8"/>
        <v>6000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/>
      <c r="L29" s="101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3000</v>
      </c>
      <c r="I30" s="101">
        <v>3000</v>
      </c>
      <c r="J30" s="167">
        <f t="shared" si="9"/>
        <v>6000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159</v>
      </c>
      <c r="I32" s="86"/>
      <c r="J32" s="171" t="s">
        <v>159</v>
      </c>
      <c r="K32" s="86"/>
      <c r="L32" s="86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476340</v>
      </c>
      <c r="I33" s="95">
        <f t="shared" si="11"/>
        <v>3000</v>
      </c>
      <c r="J33" s="169">
        <f t="shared" si="11"/>
        <v>479340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B45" s="29"/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R96"/>
  <sheetViews>
    <sheetView topLeftCell="A13" zoomScaleNormal="100" workbookViewId="0">
      <selection activeCell="M55" sqref="M55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36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4</v>
      </c>
      <c r="E7" s="3"/>
      <c r="F7" s="91"/>
      <c r="G7" s="3"/>
      <c r="H7" s="103"/>
      <c r="I7" s="103"/>
      <c r="J7" s="181"/>
      <c r="K7" s="103"/>
      <c r="L7" s="103"/>
      <c r="M7" s="181"/>
      <c r="N7" s="131"/>
    </row>
    <row r="8" spans="1:16" s="2" customFormat="1" ht="12.95" customHeight="1">
      <c r="A8" s="90"/>
      <c r="B8" s="4"/>
      <c r="C8" s="5"/>
      <c r="D8" s="5"/>
      <c r="E8" s="104">
        <v>600000</v>
      </c>
      <c r="F8" s="117"/>
      <c r="G8" s="17" t="s">
        <v>38</v>
      </c>
      <c r="H8" s="79">
        <f t="shared" ref="H8:M8" si="0">H9+H10+H11</f>
        <v>445000</v>
      </c>
      <c r="I8" s="79">
        <f t="shared" si="0"/>
        <v>0</v>
      </c>
      <c r="J8" s="182">
        <f t="shared" si="0"/>
        <v>445000</v>
      </c>
      <c r="K8" s="79">
        <f t="shared" si="0"/>
        <v>0</v>
      </c>
      <c r="L8" s="79">
        <f t="shared" si="0"/>
        <v>0</v>
      </c>
      <c r="M8" s="182">
        <f t="shared" si="0"/>
        <v>0</v>
      </c>
      <c r="N8" s="132">
        <f>IF(J8=0,"",M8/J8*100)</f>
        <v>0</v>
      </c>
    </row>
    <row r="9" spans="1:16" s="2" customFormat="1" ht="12.95" customHeight="1">
      <c r="A9" s="90"/>
      <c r="B9" s="4"/>
      <c r="C9" s="5"/>
      <c r="D9" s="5"/>
      <c r="E9" s="105">
        <v>600000</v>
      </c>
      <c r="F9" s="118"/>
      <c r="G9" s="23" t="s">
        <v>19</v>
      </c>
      <c r="H9" s="78">
        <v>400000</v>
      </c>
      <c r="I9" s="78">
        <v>0</v>
      </c>
      <c r="J9" s="183">
        <f t="shared" ref="J9:J11" si="1">SUM(H9:I9)</f>
        <v>400000</v>
      </c>
      <c r="K9" s="78"/>
      <c r="L9" s="78"/>
      <c r="M9" s="183">
        <f t="shared" ref="M9:M11" si="2">SUM(K9:L9)</f>
        <v>0</v>
      </c>
      <c r="N9" s="133">
        <f t="shared" ref="N9:N56" si="3">IF(J9=0,"",M9/J9*100)</f>
        <v>0</v>
      </c>
    </row>
    <row r="10" spans="1:16" s="2" customFormat="1" ht="12.95" customHeight="1">
      <c r="A10" s="90"/>
      <c r="B10" s="4"/>
      <c r="C10" s="5"/>
      <c r="D10" s="5"/>
      <c r="E10" s="105">
        <v>600000</v>
      </c>
      <c r="F10" s="118"/>
      <c r="G10" s="23" t="s">
        <v>20</v>
      </c>
      <c r="H10" s="78">
        <v>30000</v>
      </c>
      <c r="I10" s="78">
        <v>0</v>
      </c>
      <c r="J10" s="183">
        <f t="shared" si="1"/>
        <v>30000</v>
      </c>
      <c r="K10" s="78"/>
      <c r="L10" s="78"/>
      <c r="M10" s="183">
        <f t="shared" si="2"/>
        <v>0</v>
      </c>
      <c r="N10" s="133">
        <f t="shared" si="3"/>
        <v>0</v>
      </c>
    </row>
    <row r="11" spans="1:16" s="2" customFormat="1" ht="12.95" customHeight="1">
      <c r="A11" s="90"/>
      <c r="B11" s="4"/>
      <c r="C11" s="5"/>
      <c r="D11" s="5"/>
      <c r="E11" s="105">
        <v>600000</v>
      </c>
      <c r="F11" s="118"/>
      <c r="G11" s="23" t="s">
        <v>39</v>
      </c>
      <c r="H11" s="78">
        <v>15000</v>
      </c>
      <c r="I11" s="78">
        <v>0</v>
      </c>
      <c r="J11" s="183">
        <f t="shared" si="1"/>
        <v>15000</v>
      </c>
      <c r="K11" s="78"/>
      <c r="L11" s="78"/>
      <c r="M11" s="183">
        <f t="shared" si="2"/>
        <v>0</v>
      </c>
      <c r="N11" s="133">
        <f t="shared" si="3"/>
        <v>0</v>
      </c>
    </row>
    <row r="12" spans="1:16" s="2" customFormat="1" ht="8.1" customHeight="1">
      <c r="A12" s="90"/>
      <c r="B12" s="4"/>
      <c r="C12" s="5"/>
      <c r="D12" s="5"/>
      <c r="E12" s="104"/>
      <c r="F12" s="118"/>
      <c r="G12" s="3"/>
      <c r="H12" s="80"/>
      <c r="I12" s="80"/>
      <c r="J12" s="184"/>
      <c r="K12" s="80"/>
      <c r="L12" s="80"/>
      <c r="M12" s="184"/>
      <c r="N12" s="133" t="str">
        <f t="shared" si="3"/>
        <v/>
      </c>
    </row>
    <row r="13" spans="1:16" s="1" customFormat="1" ht="12.95" customHeight="1">
      <c r="A13" s="89"/>
      <c r="B13" s="10"/>
      <c r="C13" s="6"/>
      <c r="D13" s="6"/>
      <c r="E13" s="104">
        <v>611000</v>
      </c>
      <c r="F13" s="117"/>
      <c r="G13" s="6" t="s">
        <v>80</v>
      </c>
      <c r="H13" s="69">
        <f t="shared" ref="H13:M13" si="4">SUM(H14:H17)</f>
        <v>273760</v>
      </c>
      <c r="I13" s="69">
        <f t="shared" si="4"/>
        <v>0</v>
      </c>
      <c r="J13" s="185">
        <f t="shared" si="4"/>
        <v>273760</v>
      </c>
      <c r="K13" s="69">
        <f t="shared" si="4"/>
        <v>0</v>
      </c>
      <c r="L13" s="69">
        <f t="shared" si="4"/>
        <v>0</v>
      </c>
      <c r="M13" s="185">
        <f t="shared" si="4"/>
        <v>0</v>
      </c>
      <c r="N13" s="132">
        <f t="shared" si="3"/>
        <v>0</v>
      </c>
    </row>
    <row r="14" spans="1:16" ht="12.95" customHeight="1">
      <c r="B14" s="8"/>
      <c r="C14" s="9"/>
      <c r="D14" s="9"/>
      <c r="E14" s="105">
        <v>611100</v>
      </c>
      <c r="F14" s="118"/>
      <c r="G14" s="16" t="s">
        <v>105</v>
      </c>
      <c r="H14" s="66">
        <f>129600+500</f>
        <v>130100</v>
      </c>
      <c r="I14" s="66">
        <v>0</v>
      </c>
      <c r="J14" s="183">
        <f t="shared" ref="J14:J16" si="5">SUM(H14:I14)</f>
        <v>130100</v>
      </c>
      <c r="K14" s="66"/>
      <c r="L14" s="66"/>
      <c r="M14" s="183">
        <f t="shared" ref="M14:M16" si="6">SUM(K14:L14)</f>
        <v>0</v>
      </c>
      <c r="N14" s="133">
        <f t="shared" si="3"/>
        <v>0</v>
      </c>
    </row>
    <row r="15" spans="1:16" ht="12.95" customHeight="1">
      <c r="B15" s="8"/>
      <c r="C15" s="9"/>
      <c r="D15" s="9"/>
      <c r="E15" s="105">
        <v>611200</v>
      </c>
      <c r="F15" s="118"/>
      <c r="G15" s="9" t="s">
        <v>106</v>
      </c>
      <c r="H15" s="66">
        <f>25100+300</f>
        <v>25400</v>
      </c>
      <c r="I15" s="66">
        <v>0</v>
      </c>
      <c r="J15" s="183">
        <f t="shared" si="5"/>
        <v>25400</v>
      </c>
      <c r="K15" s="66"/>
      <c r="L15" s="66"/>
      <c r="M15" s="183">
        <f t="shared" si="6"/>
        <v>0</v>
      </c>
      <c r="N15" s="133">
        <f t="shared" si="3"/>
        <v>0</v>
      </c>
    </row>
    <row r="16" spans="1:16" ht="12.95" customHeight="1">
      <c r="B16" s="8"/>
      <c r="C16" s="9"/>
      <c r="D16" s="9"/>
      <c r="E16" s="105">
        <v>611200</v>
      </c>
      <c r="F16" s="118" t="s">
        <v>161</v>
      </c>
      <c r="G16" s="142" t="s">
        <v>224</v>
      </c>
      <c r="H16" s="66">
        <v>118260</v>
      </c>
      <c r="I16" s="66">
        <v>0</v>
      </c>
      <c r="J16" s="183">
        <f t="shared" si="5"/>
        <v>118260</v>
      </c>
      <c r="K16" s="66"/>
      <c r="L16" s="66"/>
      <c r="M16" s="183">
        <f t="shared" si="6"/>
        <v>0</v>
      </c>
      <c r="N16" s="133">
        <f t="shared" si="3"/>
        <v>0</v>
      </c>
      <c r="P16" s="31"/>
    </row>
    <row r="17" spans="1:15" ht="8.1" customHeight="1">
      <c r="B17" s="8"/>
      <c r="C17" s="9"/>
      <c r="D17" s="9"/>
      <c r="E17" s="105"/>
      <c r="F17" s="118"/>
      <c r="G17" s="16"/>
      <c r="H17" s="69"/>
      <c r="I17" s="69"/>
      <c r="J17" s="185"/>
      <c r="K17" s="69"/>
      <c r="L17" s="69"/>
      <c r="M17" s="185"/>
      <c r="N17" s="133" t="str">
        <f t="shared" si="3"/>
        <v/>
      </c>
    </row>
    <row r="18" spans="1:15" s="1" customFormat="1" ht="12.95" customHeight="1">
      <c r="A18" s="89"/>
      <c r="B18" s="10"/>
      <c r="C18" s="6"/>
      <c r="D18" s="6"/>
      <c r="E18" s="104">
        <v>612000</v>
      </c>
      <c r="F18" s="118"/>
      <c r="G18" s="6" t="s">
        <v>79</v>
      </c>
      <c r="H18" s="69">
        <f t="shared" ref="H18:M18" si="7">H19+H20</f>
        <v>13850</v>
      </c>
      <c r="I18" s="69">
        <f t="shared" si="7"/>
        <v>0</v>
      </c>
      <c r="J18" s="185">
        <f t="shared" si="7"/>
        <v>13850</v>
      </c>
      <c r="K18" s="69">
        <f t="shared" si="7"/>
        <v>0</v>
      </c>
      <c r="L18" s="69">
        <f t="shared" si="7"/>
        <v>0</v>
      </c>
      <c r="M18" s="185">
        <f t="shared" si="7"/>
        <v>0</v>
      </c>
      <c r="N18" s="132">
        <f t="shared" si="3"/>
        <v>0</v>
      </c>
    </row>
    <row r="19" spans="1:15" ht="12.95" customHeight="1">
      <c r="B19" s="8"/>
      <c r="C19" s="9"/>
      <c r="D19" s="9"/>
      <c r="E19" s="105">
        <v>612100</v>
      </c>
      <c r="F19" s="118"/>
      <c r="G19" s="11" t="s">
        <v>5</v>
      </c>
      <c r="H19" s="66">
        <f>13790+60</f>
        <v>13850</v>
      </c>
      <c r="I19" s="66">
        <v>0</v>
      </c>
      <c r="J19" s="183">
        <f>SUM(H19:I19)</f>
        <v>13850</v>
      </c>
      <c r="K19" s="66"/>
      <c r="L19" s="66"/>
      <c r="M19" s="183">
        <f>SUM(K19:L19)</f>
        <v>0</v>
      </c>
      <c r="N19" s="133">
        <f t="shared" si="3"/>
        <v>0</v>
      </c>
    </row>
    <row r="20" spans="1:15" ht="8.1" customHeight="1">
      <c r="B20" s="8"/>
      <c r="C20" s="9"/>
      <c r="D20" s="9"/>
      <c r="E20" s="105"/>
      <c r="F20" s="118"/>
      <c r="G20" s="9"/>
      <c r="H20" s="75"/>
      <c r="I20" s="75"/>
      <c r="J20" s="183"/>
      <c r="K20" s="75"/>
      <c r="L20" s="75"/>
      <c r="M20" s="183"/>
      <c r="N20" s="133" t="str">
        <f t="shared" si="3"/>
        <v/>
      </c>
    </row>
    <row r="21" spans="1:15" s="1" customFormat="1" ht="12.95" customHeight="1">
      <c r="A21" s="89"/>
      <c r="B21" s="10"/>
      <c r="C21" s="6"/>
      <c r="D21" s="6"/>
      <c r="E21" s="104">
        <v>613000</v>
      </c>
      <c r="F21" s="118"/>
      <c r="G21" s="6" t="s">
        <v>81</v>
      </c>
      <c r="H21" s="76">
        <f t="shared" ref="H21:M21" si="8">SUM(H22:H32)</f>
        <v>344400</v>
      </c>
      <c r="I21" s="76">
        <f t="shared" si="8"/>
        <v>0</v>
      </c>
      <c r="J21" s="184">
        <f t="shared" si="8"/>
        <v>344400</v>
      </c>
      <c r="K21" s="76">
        <f t="shared" si="8"/>
        <v>0</v>
      </c>
      <c r="L21" s="76">
        <f t="shared" si="8"/>
        <v>0</v>
      </c>
      <c r="M21" s="184">
        <f t="shared" si="8"/>
        <v>0</v>
      </c>
      <c r="N21" s="132">
        <f t="shared" si="3"/>
        <v>0</v>
      </c>
    </row>
    <row r="22" spans="1:15" ht="12.95" customHeight="1">
      <c r="B22" s="8"/>
      <c r="C22" s="9"/>
      <c r="D22" s="9"/>
      <c r="E22" s="105">
        <v>613100</v>
      </c>
      <c r="F22" s="118"/>
      <c r="G22" s="9" t="s">
        <v>6</v>
      </c>
      <c r="H22" s="75">
        <v>14000</v>
      </c>
      <c r="I22" s="75">
        <v>0</v>
      </c>
      <c r="J22" s="183">
        <f t="shared" ref="J22:J32" si="9">SUM(H22:I22)</f>
        <v>14000</v>
      </c>
      <c r="K22" s="75"/>
      <c r="L22" s="75"/>
      <c r="M22" s="183">
        <f t="shared" ref="M22:M32" si="10">SUM(K22:L22)</f>
        <v>0</v>
      </c>
      <c r="N22" s="133">
        <f t="shared" si="3"/>
        <v>0</v>
      </c>
    </row>
    <row r="23" spans="1:15" ht="12.95" customHeight="1">
      <c r="B23" s="8"/>
      <c r="C23" s="9"/>
      <c r="D23" s="9"/>
      <c r="E23" s="105">
        <v>613200</v>
      </c>
      <c r="F23" s="118"/>
      <c r="G23" s="9" t="s">
        <v>7</v>
      </c>
      <c r="H23" s="75">
        <v>0</v>
      </c>
      <c r="I23" s="75">
        <v>0</v>
      </c>
      <c r="J23" s="183">
        <f t="shared" si="9"/>
        <v>0</v>
      </c>
      <c r="K23" s="75"/>
      <c r="L23" s="75"/>
      <c r="M23" s="183">
        <f t="shared" si="10"/>
        <v>0</v>
      </c>
      <c r="N23" s="133" t="str">
        <f t="shared" si="3"/>
        <v/>
      </c>
    </row>
    <row r="24" spans="1:15" ht="12.95" customHeight="1">
      <c r="B24" s="8"/>
      <c r="C24" s="9"/>
      <c r="D24" s="9"/>
      <c r="E24" s="105">
        <v>613300</v>
      </c>
      <c r="F24" s="118"/>
      <c r="G24" s="16" t="s">
        <v>107</v>
      </c>
      <c r="H24" s="75">
        <v>5500</v>
      </c>
      <c r="I24" s="75">
        <v>0</v>
      </c>
      <c r="J24" s="183">
        <f t="shared" si="9"/>
        <v>5500</v>
      </c>
      <c r="K24" s="75"/>
      <c r="L24" s="75"/>
      <c r="M24" s="183">
        <f t="shared" si="10"/>
        <v>0</v>
      </c>
      <c r="N24" s="133">
        <f t="shared" si="3"/>
        <v>0</v>
      </c>
    </row>
    <row r="25" spans="1:15" ht="12.95" customHeight="1">
      <c r="B25" s="8"/>
      <c r="C25" s="9"/>
      <c r="D25" s="9"/>
      <c r="E25" s="105">
        <v>613400</v>
      </c>
      <c r="F25" s="118"/>
      <c r="G25" s="9" t="s">
        <v>82</v>
      </c>
      <c r="H25" s="75">
        <v>1500</v>
      </c>
      <c r="I25" s="75">
        <v>0</v>
      </c>
      <c r="J25" s="183">
        <f t="shared" si="9"/>
        <v>1500</v>
      </c>
      <c r="K25" s="75"/>
      <c r="L25" s="75"/>
      <c r="M25" s="183">
        <f t="shared" si="10"/>
        <v>0</v>
      </c>
      <c r="N25" s="133">
        <f t="shared" si="3"/>
        <v>0</v>
      </c>
    </row>
    <row r="26" spans="1:15" ht="12.95" customHeight="1">
      <c r="B26" s="8"/>
      <c r="C26" s="9"/>
      <c r="D26" s="9"/>
      <c r="E26" s="105">
        <v>613500</v>
      </c>
      <c r="F26" s="118"/>
      <c r="G26" s="9" t="s">
        <v>8</v>
      </c>
      <c r="H26" s="77">
        <v>500</v>
      </c>
      <c r="I26" s="77">
        <v>0</v>
      </c>
      <c r="J26" s="183">
        <f t="shared" si="9"/>
        <v>500</v>
      </c>
      <c r="K26" s="77"/>
      <c r="L26" s="77"/>
      <c r="M26" s="183">
        <f t="shared" si="10"/>
        <v>0</v>
      </c>
      <c r="N26" s="133">
        <f t="shared" si="3"/>
        <v>0</v>
      </c>
    </row>
    <row r="27" spans="1:15" ht="12.95" customHeight="1">
      <c r="B27" s="8"/>
      <c r="C27" s="9"/>
      <c r="D27" s="9"/>
      <c r="E27" s="105">
        <v>613600</v>
      </c>
      <c r="F27" s="118"/>
      <c r="G27" s="16" t="s">
        <v>108</v>
      </c>
      <c r="H27" s="75">
        <v>0</v>
      </c>
      <c r="I27" s="75">
        <v>0</v>
      </c>
      <c r="J27" s="183">
        <f t="shared" si="9"/>
        <v>0</v>
      </c>
      <c r="K27" s="75"/>
      <c r="L27" s="75"/>
      <c r="M27" s="183">
        <f t="shared" si="10"/>
        <v>0</v>
      </c>
      <c r="N27" s="133" t="str">
        <f t="shared" si="3"/>
        <v/>
      </c>
    </row>
    <row r="28" spans="1:15" ht="12.95" customHeight="1">
      <c r="B28" s="8"/>
      <c r="C28" s="9"/>
      <c r="D28" s="9"/>
      <c r="E28" s="105">
        <v>613700</v>
      </c>
      <c r="F28" s="118"/>
      <c r="G28" s="9" t="s">
        <v>9</v>
      </c>
      <c r="H28" s="75">
        <v>4000</v>
      </c>
      <c r="I28" s="75">
        <v>0</v>
      </c>
      <c r="J28" s="183">
        <f t="shared" si="9"/>
        <v>4000</v>
      </c>
      <c r="K28" s="75"/>
      <c r="L28" s="75"/>
      <c r="M28" s="183">
        <f t="shared" si="10"/>
        <v>0</v>
      </c>
      <c r="N28" s="133">
        <f t="shared" si="3"/>
        <v>0</v>
      </c>
    </row>
    <row r="29" spans="1:15" ht="12.95" customHeight="1">
      <c r="B29" s="8"/>
      <c r="C29" s="9"/>
      <c r="D29" s="9"/>
      <c r="E29" s="105">
        <v>613800</v>
      </c>
      <c r="F29" s="118"/>
      <c r="G29" s="9" t="s">
        <v>83</v>
      </c>
      <c r="H29" s="78">
        <v>2500</v>
      </c>
      <c r="I29" s="78">
        <v>0</v>
      </c>
      <c r="J29" s="183">
        <f t="shared" si="9"/>
        <v>2500</v>
      </c>
      <c r="K29" s="78"/>
      <c r="L29" s="78"/>
      <c r="M29" s="183">
        <f t="shared" si="10"/>
        <v>0</v>
      </c>
      <c r="N29" s="133">
        <f t="shared" si="3"/>
        <v>0</v>
      </c>
    </row>
    <row r="30" spans="1:15" ht="12.95" customHeight="1">
      <c r="B30" s="8"/>
      <c r="C30" s="9"/>
      <c r="D30" s="9"/>
      <c r="E30" s="108">
        <v>613900</v>
      </c>
      <c r="F30" s="118"/>
      <c r="G30" s="12" t="s">
        <v>84</v>
      </c>
      <c r="H30" s="78">
        <v>150000</v>
      </c>
      <c r="I30" s="78">
        <v>0</v>
      </c>
      <c r="J30" s="183">
        <f t="shared" si="9"/>
        <v>150000</v>
      </c>
      <c r="K30" s="78"/>
      <c r="L30" s="78"/>
      <c r="M30" s="183">
        <f t="shared" si="10"/>
        <v>0</v>
      </c>
      <c r="N30" s="133">
        <f t="shared" si="3"/>
        <v>0</v>
      </c>
      <c r="O30" s="29"/>
    </row>
    <row r="31" spans="1:15" ht="12.95" customHeight="1">
      <c r="B31" s="8"/>
      <c r="C31" s="9"/>
      <c r="D31" s="9"/>
      <c r="E31" s="105">
        <v>613900</v>
      </c>
      <c r="F31" s="118" t="s">
        <v>162</v>
      </c>
      <c r="G31" s="16" t="s">
        <v>113</v>
      </c>
      <c r="H31" s="78">
        <v>44400</v>
      </c>
      <c r="I31" s="78">
        <v>0</v>
      </c>
      <c r="J31" s="183">
        <f t="shared" si="9"/>
        <v>44400</v>
      </c>
      <c r="K31" s="78"/>
      <c r="L31" s="78"/>
      <c r="M31" s="183">
        <f t="shared" si="10"/>
        <v>0</v>
      </c>
      <c r="N31" s="133">
        <f t="shared" si="3"/>
        <v>0</v>
      </c>
    </row>
    <row r="32" spans="1:15" ht="12.95" customHeight="1">
      <c r="B32" s="8"/>
      <c r="C32" s="9"/>
      <c r="D32" s="9"/>
      <c r="E32" s="105">
        <v>613900</v>
      </c>
      <c r="F32" s="118" t="s">
        <v>161</v>
      </c>
      <c r="G32" s="142" t="s">
        <v>225</v>
      </c>
      <c r="H32" s="78">
        <v>122000</v>
      </c>
      <c r="I32" s="78">
        <v>0</v>
      </c>
      <c r="J32" s="183">
        <f t="shared" si="9"/>
        <v>122000</v>
      </c>
      <c r="K32" s="78"/>
      <c r="L32" s="78"/>
      <c r="M32" s="183">
        <f t="shared" si="10"/>
        <v>0</v>
      </c>
      <c r="N32" s="133">
        <f t="shared" si="3"/>
        <v>0</v>
      </c>
    </row>
    <row r="33" spans="1:18" ht="8.1" customHeight="1">
      <c r="B33" s="8"/>
      <c r="C33" s="9"/>
      <c r="D33" s="9"/>
      <c r="E33" s="105"/>
      <c r="F33" s="118"/>
      <c r="G33" s="9"/>
      <c r="H33" s="75"/>
      <c r="I33" s="75"/>
      <c r="J33" s="183"/>
      <c r="K33" s="75"/>
      <c r="L33" s="75"/>
      <c r="M33" s="183"/>
      <c r="N33" s="133" t="str">
        <f t="shared" si="3"/>
        <v/>
      </c>
    </row>
    <row r="34" spans="1:18" s="1" customFormat="1" ht="12.95" customHeight="1">
      <c r="A34" s="89"/>
      <c r="B34" s="10"/>
      <c r="C34" s="6"/>
      <c r="D34" s="6"/>
      <c r="E34" s="104">
        <v>614000</v>
      </c>
      <c r="F34" s="118"/>
      <c r="G34" s="6" t="s">
        <v>109</v>
      </c>
      <c r="H34" s="80">
        <f t="shared" ref="H34:M34" si="11">SUM(H35:H45)</f>
        <v>755000</v>
      </c>
      <c r="I34" s="80">
        <f t="shared" si="11"/>
        <v>0</v>
      </c>
      <c r="J34" s="184">
        <f t="shared" si="11"/>
        <v>755000</v>
      </c>
      <c r="K34" s="80">
        <f t="shared" si="11"/>
        <v>0</v>
      </c>
      <c r="L34" s="80">
        <f t="shared" si="11"/>
        <v>0</v>
      </c>
      <c r="M34" s="184">
        <f t="shared" si="11"/>
        <v>0</v>
      </c>
      <c r="N34" s="132">
        <f t="shared" si="3"/>
        <v>0</v>
      </c>
    </row>
    <row r="35" spans="1:18" s="35" customFormat="1" ht="12.95" customHeight="1">
      <c r="B35" s="36"/>
      <c r="C35" s="11"/>
      <c r="D35" s="11"/>
      <c r="E35" s="105">
        <v>614100</v>
      </c>
      <c r="F35" s="118" t="s">
        <v>163</v>
      </c>
      <c r="G35" s="11" t="s">
        <v>128</v>
      </c>
      <c r="H35" s="143">
        <v>0</v>
      </c>
      <c r="I35" s="143">
        <v>0</v>
      </c>
      <c r="J35" s="183">
        <f t="shared" ref="J35:J45" si="12">SUM(H35:I35)</f>
        <v>0</v>
      </c>
      <c r="K35" s="143"/>
      <c r="L35" s="143"/>
      <c r="M35" s="183">
        <f t="shared" ref="M35:M45" si="13">SUM(K35:L35)</f>
        <v>0</v>
      </c>
      <c r="N35" s="133" t="str">
        <f t="shared" si="3"/>
        <v/>
      </c>
    </row>
    <row r="36" spans="1:18" s="35" customFormat="1" ht="12.95" customHeight="1">
      <c r="B36" s="36"/>
      <c r="C36" s="11"/>
      <c r="D36" s="11"/>
      <c r="E36" s="105">
        <v>614100</v>
      </c>
      <c r="F36" s="118" t="s">
        <v>164</v>
      </c>
      <c r="G36" s="43" t="s">
        <v>129</v>
      </c>
      <c r="H36" s="143">
        <v>200000</v>
      </c>
      <c r="I36" s="143">
        <v>0</v>
      </c>
      <c r="J36" s="183">
        <f t="shared" si="12"/>
        <v>200000</v>
      </c>
      <c r="K36" s="143"/>
      <c r="L36" s="143"/>
      <c r="M36" s="183">
        <f t="shared" si="13"/>
        <v>0</v>
      </c>
      <c r="N36" s="133">
        <f t="shared" si="3"/>
        <v>0</v>
      </c>
    </row>
    <row r="37" spans="1:18" s="60" customFormat="1" ht="12.95" customHeight="1">
      <c r="B37" s="57"/>
      <c r="C37" s="58"/>
      <c r="D37" s="58"/>
      <c r="E37" s="109">
        <v>614200</v>
      </c>
      <c r="F37" s="118" t="s">
        <v>165</v>
      </c>
      <c r="G37" s="59" t="s">
        <v>153</v>
      </c>
      <c r="H37" s="163">
        <v>150000</v>
      </c>
      <c r="I37" s="163">
        <v>0</v>
      </c>
      <c r="J37" s="183">
        <f t="shared" si="12"/>
        <v>150000</v>
      </c>
      <c r="K37" s="163"/>
      <c r="L37" s="163"/>
      <c r="M37" s="183">
        <f t="shared" si="13"/>
        <v>0</v>
      </c>
      <c r="N37" s="133">
        <f t="shared" si="3"/>
        <v>0</v>
      </c>
      <c r="R37" s="61"/>
    </row>
    <row r="38" spans="1:18" ht="12.95" customHeight="1">
      <c r="B38" s="8"/>
      <c r="C38" s="9"/>
      <c r="D38" s="9"/>
      <c r="E38" s="105">
        <v>614300</v>
      </c>
      <c r="F38" s="118" t="s">
        <v>166</v>
      </c>
      <c r="G38" s="157" t="s">
        <v>209</v>
      </c>
      <c r="H38" s="144">
        <v>70000</v>
      </c>
      <c r="I38" s="144">
        <v>0</v>
      </c>
      <c r="J38" s="183">
        <f t="shared" si="12"/>
        <v>70000</v>
      </c>
      <c r="K38" s="144"/>
      <c r="L38" s="144"/>
      <c r="M38" s="183">
        <f t="shared" si="13"/>
        <v>0</v>
      </c>
      <c r="N38" s="133">
        <f t="shared" si="3"/>
        <v>0</v>
      </c>
    </row>
    <row r="39" spans="1:18" ht="12.95" customHeight="1">
      <c r="B39" s="8"/>
      <c r="C39" s="9"/>
      <c r="D39" s="9"/>
      <c r="E39" s="105">
        <v>614300</v>
      </c>
      <c r="F39" s="118" t="s">
        <v>167</v>
      </c>
      <c r="G39" s="38" t="s">
        <v>122</v>
      </c>
      <c r="H39" s="144">
        <v>35000</v>
      </c>
      <c r="I39" s="144">
        <v>0</v>
      </c>
      <c r="J39" s="183">
        <f t="shared" si="12"/>
        <v>35000</v>
      </c>
      <c r="K39" s="144"/>
      <c r="L39" s="144"/>
      <c r="M39" s="183">
        <f t="shared" si="13"/>
        <v>0</v>
      </c>
      <c r="N39" s="133">
        <f t="shared" si="3"/>
        <v>0</v>
      </c>
    </row>
    <row r="40" spans="1:18" ht="12.95" customHeight="1">
      <c r="B40" s="8"/>
      <c r="C40" s="9"/>
      <c r="D40" s="9"/>
      <c r="E40" s="105">
        <v>614300</v>
      </c>
      <c r="F40" s="118" t="s">
        <v>168</v>
      </c>
      <c r="G40" s="38" t="s">
        <v>125</v>
      </c>
      <c r="H40" s="144">
        <v>40000</v>
      </c>
      <c r="I40" s="144">
        <v>0</v>
      </c>
      <c r="J40" s="183">
        <f t="shared" si="12"/>
        <v>40000</v>
      </c>
      <c r="K40" s="144"/>
      <c r="L40" s="144"/>
      <c r="M40" s="183">
        <f t="shared" si="13"/>
        <v>0</v>
      </c>
      <c r="N40" s="133">
        <f t="shared" si="3"/>
        <v>0</v>
      </c>
    </row>
    <row r="41" spans="1:18" ht="12.95" customHeight="1">
      <c r="B41" s="8"/>
      <c r="C41" s="9"/>
      <c r="D41" s="9"/>
      <c r="E41" s="105">
        <v>614300</v>
      </c>
      <c r="F41" s="118" t="s">
        <v>169</v>
      </c>
      <c r="G41" s="156" t="s">
        <v>216</v>
      </c>
      <c r="H41" s="144">
        <v>40000</v>
      </c>
      <c r="I41" s="144">
        <v>0</v>
      </c>
      <c r="J41" s="183">
        <f t="shared" si="12"/>
        <v>40000</v>
      </c>
      <c r="K41" s="144"/>
      <c r="L41" s="144"/>
      <c r="M41" s="183">
        <f t="shared" si="13"/>
        <v>0</v>
      </c>
      <c r="N41" s="133">
        <f t="shared" si="3"/>
        <v>0</v>
      </c>
    </row>
    <row r="42" spans="1:18" ht="12.95" customHeight="1">
      <c r="B42" s="8"/>
      <c r="C42" s="9"/>
      <c r="D42" s="9"/>
      <c r="E42" s="105">
        <v>614300</v>
      </c>
      <c r="F42" s="118" t="s">
        <v>170</v>
      </c>
      <c r="G42" s="156" t="s">
        <v>215</v>
      </c>
      <c r="H42" s="144">
        <v>15000</v>
      </c>
      <c r="I42" s="144">
        <v>0</v>
      </c>
      <c r="J42" s="183">
        <f t="shared" si="12"/>
        <v>15000</v>
      </c>
      <c r="K42" s="144"/>
      <c r="L42" s="144"/>
      <c r="M42" s="183">
        <f t="shared" si="13"/>
        <v>0</v>
      </c>
      <c r="N42" s="133">
        <f t="shared" si="3"/>
        <v>0</v>
      </c>
    </row>
    <row r="43" spans="1:18" ht="12.95" customHeight="1">
      <c r="B43" s="8"/>
      <c r="C43" s="9"/>
      <c r="D43" s="9"/>
      <c r="E43" s="105">
        <v>614300</v>
      </c>
      <c r="F43" s="118" t="s">
        <v>171</v>
      </c>
      <c r="G43" s="38" t="s">
        <v>124</v>
      </c>
      <c r="H43" s="144">
        <v>30000</v>
      </c>
      <c r="I43" s="144">
        <v>0</v>
      </c>
      <c r="J43" s="183">
        <f t="shared" si="12"/>
        <v>30000</v>
      </c>
      <c r="K43" s="144"/>
      <c r="L43" s="144"/>
      <c r="M43" s="183">
        <f t="shared" si="13"/>
        <v>0</v>
      </c>
      <c r="N43" s="133">
        <f t="shared" si="3"/>
        <v>0</v>
      </c>
    </row>
    <row r="44" spans="1:18" ht="12.95" customHeight="1">
      <c r="B44" s="8"/>
      <c r="C44" s="9"/>
      <c r="D44" s="9"/>
      <c r="E44" s="105">
        <v>614300</v>
      </c>
      <c r="F44" s="118" t="s">
        <v>172</v>
      </c>
      <c r="G44" s="38" t="s">
        <v>152</v>
      </c>
      <c r="H44" s="144">
        <v>15000</v>
      </c>
      <c r="I44" s="144">
        <v>0</v>
      </c>
      <c r="J44" s="183">
        <f t="shared" si="12"/>
        <v>15000</v>
      </c>
      <c r="K44" s="144"/>
      <c r="L44" s="144"/>
      <c r="M44" s="183">
        <f t="shared" si="13"/>
        <v>0</v>
      </c>
      <c r="N44" s="133">
        <f t="shared" si="3"/>
        <v>0</v>
      </c>
    </row>
    <row r="45" spans="1:18" ht="12.95" customHeight="1">
      <c r="B45" s="8"/>
      <c r="C45" s="9"/>
      <c r="D45" s="9"/>
      <c r="E45" s="105">
        <v>614300</v>
      </c>
      <c r="F45" s="118" t="s">
        <v>173</v>
      </c>
      <c r="G45" s="62" t="s">
        <v>18</v>
      </c>
      <c r="H45" s="144">
        <v>160000</v>
      </c>
      <c r="I45" s="144">
        <v>0</v>
      </c>
      <c r="J45" s="183">
        <f t="shared" si="12"/>
        <v>160000</v>
      </c>
      <c r="K45" s="144"/>
      <c r="L45" s="144"/>
      <c r="M45" s="183">
        <f t="shared" si="13"/>
        <v>0</v>
      </c>
      <c r="N45" s="133">
        <f t="shared" si="3"/>
        <v>0</v>
      </c>
    </row>
    <row r="46" spans="1:18" ht="8.1" customHeight="1">
      <c r="B46" s="8"/>
      <c r="C46" s="9"/>
      <c r="D46" s="9"/>
      <c r="E46" s="105"/>
      <c r="F46" s="118"/>
      <c r="G46" s="38"/>
      <c r="H46" s="81"/>
      <c r="I46" s="81"/>
      <c r="J46" s="183"/>
      <c r="K46" s="81"/>
      <c r="L46" s="81"/>
      <c r="M46" s="183"/>
      <c r="N46" s="133" t="str">
        <f t="shared" si="3"/>
        <v/>
      </c>
    </row>
    <row r="47" spans="1:18" ht="12.95" customHeight="1">
      <c r="B47" s="8"/>
      <c r="C47" s="9"/>
      <c r="D47" s="9"/>
      <c r="E47" s="104">
        <v>615000</v>
      </c>
      <c r="F47" s="118"/>
      <c r="G47" s="6" t="s">
        <v>11</v>
      </c>
      <c r="H47" s="80">
        <f t="shared" ref="H47:M47" si="14">H48</f>
        <v>400000</v>
      </c>
      <c r="I47" s="80">
        <f t="shared" si="14"/>
        <v>0</v>
      </c>
      <c r="J47" s="184">
        <f t="shared" si="14"/>
        <v>400000</v>
      </c>
      <c r="K47" s="80">
        <f t="shared" si="14"/>
        <v>0</v>
      </c>
      <c r="L47" s="80">
        <f t="shared" si="14"/>
        <v>0</v>
      </c>
      <c r="M47" s="184">
        <f t="shared" si="14"/>
        <v>0</v>
      </c>
      <c r="N47" s="132">
        <f t="shared" si="3"/>
        <v>0</v>
      </c>
    </row>
    <row r="48" spans="1:18" ht="12.95" customHeight="1">
      <c r="B48" s="8"/>
      <c r="C48" s="9"/>
      <c r="D48" s="9"/>
      <c r="E48" s="105">
        <v>615100</v>
      </c>
      <c r="F48" s="118"/>
      <c r="G48" s="11" t="s">
        <v>11</v>
      </c>
      <c r="H48" s="77">
        <v>400000</v>
      </c>
      <c r="I48" s="77">
        <v>0</v>
      </c>
      <c r="J48" s="183">
        <f>SUM(H48:I48)</f>
        <v>400000</v>
      </c>
      <c r="K48" s="77"/>
      <c r="L48" s="77"/>
      <c r="M48" s="183">
        <f>SUM(K48:L48)</f>
        <v>0</v>
      </c>
      <c r="N48" s="133">
        <f t="shared" si="3"/>
        <v>0</v>
      </c>
    </row>
    <row r="49" spans="1:14" ht="8.1" customHeight="1">
      <c r="B49" s="8"/>
      <c r="C49" s="9"/>
      <c r="D49" s="9"/>
      <c r="E49" s="105"/>
      <c r="F49" s="118"/>
      <c r="G49" s="12"/>
      <c r="H49" s="78"/>
      <c r="I49" s="78"/>
      <c r="J49" s="183"/>
      <c r="K49" s="78"/>
      <c r="L49" s="78"/>
      <c r="M49" s="183"/>
      <c r="N49" s="133" t="str">
        <f t="shared" si="3"/>
        <v/>
      </c>
    </row>
    <row r="50" spans="1:14" ht="12.95" customHeight="1">
      <c r="B50" s="10"/>
      <c r="C50" s="6"/>
      <c r="D50" s="6"/>
      <c r="E50" s="104">
        <v>821000</v>
      </c>
      <c r="F50" s="118"/>
      <c r="G50" s="6" t="s">
        <v>12</v>
      </c>
      <c r="H50" s="95">
        <f t="shared" ref="H50:M50" si="15">SUM(H51:H53)</f>
        <v>55000</v>
      </c>
      <c r="I50" s="95">
        <f t="shared" si="15"/>
        <v>0</v>
      </c>
      <c r="J50" s="169">
        <f t="shared" si="15"/>
        <v>55000</v>
      </c>
      <c r="K50" s="95">
        <f t="shared" si="15"/>
        <v>0</v>
      </c>
      <c r="L50" s="95">
        <f t="shared" si="15"/>
        <v>0</v>
      </c>
      <c r="M50" s="169">
        <f t="shared" si="15"/>
        <v>0</v>
      </c>
      <c r="N50" s="132">
        <f t="shared" si="3"/>
        <v>0</v>
      </c>
    </row>
    <row r="51" spans="1:14" ht="12.95" customHeight="1">
      <c r="B51" s="8"/>
      <c r="C51" s="9"/>
      <c r="D51" s="9"/>
      <c r="E51" s="105">
        <v>821200</v>
      </c>
      <c r="F51" s="118"/>
      <c r="G51" s="9" t="s">
        <v>13</v>
      </c>
      <c r="H51" s="88">
        <v>0</v>
      </c>
      <c r="I51" s="88">
        <v>0</v>
      </c>
      <c r="J51" s="183">
        <f t="shared" ref="J51:J53" si="16">SUM(H51:I51)</f>
        <v>0</v>
      </c>
      <c r="K51" s="88"/>
      <c r="L51" s="88"/>
      <c r="M51" s="183">
        <f t="shared" ref="M51:M53" si="17">SUM(K51:L51)</f>
        <v>0</v>
      </c>
      <c r="N51" s="133" t="str">
        <f t="shared" si="3"/>
        <v/>
      </c>
    </row>
    <row r="52" spans="1:14" ht="12.95" customHeight="1">
      <c r="B52" s="8"/>
      <c r="C52" s="9"/>
      <c r="D52" s="9"/>
      <c r="E52" s="105">
        <v>821300</v>
      </c>
      <c r="F52" s="118"/>
      <c r="G52" s="9" t="s">
        <v>14</v>
      </c>
      <c r="H52" s="101">
        <v>5000</v>
      </c>
      <c r="I52" s="101">
        <v>0</v>
      </c>
      <c r="J52" s="183">
        <f t="shared" si="16"/>
        <v>5000</v>
      </c>
      <c r="K52" s="101"/>
      <c r="L52" s="101"/>
      <c r="M52" s="183">
        <f t="shared" si="17"/>
        <v>0</v>
      </c>
      <c r="N52" s="133">
        <f t="shared" si="3"/>
        <v>0</v>
      </c>
    </row>
    <row r="53" spans="1:14" ht="12.95" customHeight="1">
      <c r="B53" s="8"/>
      <c r="C53" s="9"/>
      <c r="D53" s="9"/>
      <c r="E53" s="105">
        <v>821500</v>
      </c>
      <c r="F53" s="118"/>
      <c r="G53" s="9" t="s">
        <v>136</v>
      </c>
      <c r="H53" s="47">
        <v>50000</v>
      </c>
      <c r="I53" s="47">
        <v>0</v>
      </c>
      <c r="J53" s="183">
        <f t="shared" si="16"/>
        <v>50000</v>
      </c>
      <c r="K53" s="47"/>
      <c r="L53" s="47"/>
      <c r="M53" s="183">
        <f t="shared" si="17"/>
        <v>0</v>
      </c>
      <c r="N53" s="133">
        <f t="shared" si="3"/>
        <v>0</v>
      </c>
    </row>
    <row r="54" spans="1:14" s="1" customFormat="1" ht="8.1" customHeight="1">
      <c r="A54" s="89"/>
      <c r="B54" s="8"/>
      <c r="C54" s="9"/>
      <c r="D54" s="9"/>
      <c r="E54" s="105"/>
      <c r="F54" s="118"/>
      <c r="G54" s="9"/>
      <c r="H54" s="95"/>
      <c r="I54" s="95"/>
      <c r="J54" s="169"/>
      <c r="K54" s="95"/>
      <c r="L54" s="95"/>
      <c r="M54" s="169"/>
      <c r="N54" s="133" t="str">
        <f t="shared" si="3"/>
        <v/>
      </c>
    </row>
    <row r="55" spans="1:14" ht="12.95" customHeight="1">
      <c r="B55" s="10"/>
      <c r="C55" s="6"/>
      <c r="D55" s="6"/>
      <c r="E55" s="104"/>
      <c r="F55" s="118"/>
      <c r="G55" s="6" t="s">
        <v>15</v>
      </c>
      <c r="H55" s="95">
        <v>6</v>
      </c>
      <c r="I55" s="95"/>
      <c r="J55" s="169">
        <v>6</v>
      </c>
      <c r="K55" s="95"/>
      <c r="L55" s="95"/>
      <c r="M55" s="169"/>
      <c r="N55" s="133"/>
    </row>
    <row r="56" spans="1:14" ht="12.95" customHeight="1">
      <c r="B56" s="10"/>
      <c r="C56" s="6"/>
      <c r="D56" s="6"/>
      <c r="E56" s="104"/>
      <c r="F56" s="118"/>
      <c r="G56" s="6" t="s">
        <v>31</v>
      </c>
      <c r="H56" s="95">
        <f t="shared" ref="H56:J56" si="18">H8+H13+H18+H21+H34+H47+H50</f>
        <v>2287010</v>
      </c>
      <c r="I56" s="95">
        <f t="shared" si="18"/>
        <v>0</v>
      </c>
      <c r="J56" s="169">
        <f t="shared" si="18"/>
        <v>2287010</v>
      </c>
      <c r="K56" s="95">
        <f t="shared" ref="K56:M56" si="19">K8+K13+K18+K21+K34+K47+K50</f>
        <v>0</v>
      </c>
      <c r="L56" s="95">
        <f t="shared" si="19"/>
        <v>0</v>
      </c>
      <c r="M56" s="169">
        <f t="shared" si="19"/>
        <v>0</v>
      </c>
      <c r="N56" s="132">
        <f t="shared" si="3"/>
        <v>0</v>
      </c>
    </row>
    <row r="57" spans="1:14" ht="12.95" customHeight="1">
      <c r="B57" s="10"/>
      <c r="C57" s="6"/>
      <c r="D57" s="6"/>
      <c r="E57" s="104"/>
      <c r="F57" s="118"/>
      <c r="G57" s="6" t="s">
        <v>16</v>
      </c>
      <c r="H57" s="94"/>
      <c r="I57" s="94"/>
      <c r="J57" s="179"/>
      <c r="K57" s="94"/>
      <c r="L57" s="94"/>
      <c r="M57" s="179"/>
      <c r="N57" s="134"/>
    </row>
    <row r="58" spans="1:14" ht="12.95" customHeight="1">
      <c r="B58" s="10"/>
      <c r="C58" s="6"/>
      <c r="D58" s="6"/>
      <c r="E58" s="104"/>
      <c r="F58" s="118"/>
      <c r="G58" s="6" t="s">
        <v>17</v>
      </c>
      <c r="H58" s="94"/>
      <c r="I58" s="94"/>
      <c r="J58" s="179"/>
      <c r="K58" s="94"/>
      <c r="L58" s="94"/>
      <c r="M58" s="179"/>
      <c r="N58" s="134"/>
    </row>
    <row r="59" spans="1:14" s="1" customFormat="1" ht="8.1" customHeight="1" thickBot="1">
      <c r="A59" s="89"/>
      <c r="B59" s="13"/>
      <c r="C59" s="14"/>
      <c r="D59" s="14"/>
      <c r="E59" s="106"/>
      <c r="F59" s="119"/>
      <c r="G59" s="14"/>
      <c r="H59" s="14"/>
      <c r="I59" s="14"/>
      <c r="J59" s="176"/>
      <c r="K59" s="14"/>
      <c r="L59" s="14"/>
      <c r="M59" s="176"/>
      <c r="N59" s="135"/>
    </row>
    <row r="60" spans="1:14" s="1" customFormat="1" ht="15.95" customHeight="1">
      <c r="A60" s="89"/>
      <c r="B60" s="7"/>
      <c r="C60" s="7"/>
      <c r="D60" s="7"/>
      <c r="E60" s="107"/>
      <c r="F60" s="120"/>
      <c r="G60" s="7"/>
      <c r="H60" s="92"/>
      <c r="I60" s="92"/>
      <c r="J60" s="173"/>
      <c r="K60" s="92"/>
      <c r="L60" s="92"/>
      <c r="M60" s="173"/>
      <c r="N60" s="136"/>
    </row>
    <row r="61" spans="1:14" s="1" customFormat="1" ht="15.95" customHeight="1">
      <c r="A61" s="89"/>
      <c r="B61" s="7"/>
      <c r="C61" s="7"/>
      <c r="D61" s="7"/>
      <c r="E61" s="107"/>
      <c r="F61" s="120"/>
      <c r="G61" s="7"/>
      <c r="H61" s="92"/>
      <c r="I61" s="92"/>
      <c r="J61" s="173"/>
      <c r="K61" s="92"/>
      <c r="L61" s="92"/>
      <c r="M61" s="173"/>
      <c r="N61" s="136"/>
    </row>
    <row r="62" spans="1:14" s="1" customFormat="1" ht="12.95" customHeight="1">
      <c r="A62" s="89"/>
      <c r="B62" s="7"/>
      <c r="C62" s="7"/>
      <c r="D62" s="7"/>
      <c r="E62" s="107"/>
      <c r="F62" s="120"/>
      <c r="G62" s="7"/>
      <c r="H62" s="92"/>
      <c r="I62" s="92"/>
      <c r="J62" s="173"/>
      <c r="K62" s="92"/>
      <c r="L62" s="92"/>
      <c r="M62" s="173"/>
      <c r="N62" s="136"/>
    </row>
    <row r="63" spans="1:14" ht="12.95" customHeight="1">
      <c r="E63" s="107"/>
      <c r="F63" s="120"/>
      <c r="J63" s="173"/>
      <c r="M63" s="173"/>
    </row>
    <row r="64" spans="1:14" ht="14.25">
      <c r="E64" s="107"/>
      <c r="F64" s="120"/>
      <c r="J64" s="173"/>
      <c r="M64" s="173"/>
    </row>
    <row r="65" spans="5:13" ht="14.25">
      <c r="E65" s="107"/>
      <c r="F65" s="120"/>
      <c r="J65" s="173"/>
      <c r="M65" s="173"/>
    </row>
    <row r="66" spans="5:13" ht="14.25">
      <c r="E66" s="107"/>
      <c r="F66" s="120"/>
      <c r="J66" s="173"/>
      <c r="M66" s="173"/>
    </row>
    <row r="67" spans="5:13" ht="14.25">
      <c r="E67" s="107"/>
      <c r="F67" s="120"/>
      <c r="J67" s="173"/>
      <c r="M67" s="173"/>
    </row>
    <row r="68" spans="5:13" ht="14.25">
      <c r="E68" s="107"/>
      <c r="F68" s="120"/>
      <c r="J68" s="173"/>
      <c r="M68" s="173"/>
    </row>
    <row r="69" spans="5:13" ht="14.25">
      <c r="E69" s="107"/>
      <c r="F69" s="120"/>
      <c r="J69" s="173"/>
      <c r="M69" s="173"/>
    </row>
    <row r="70" spans="5:13" ht="14.25">
      <c r="E70" s="107"/>
      <c r="F70" s="120"/>
      <c r="J70" s="173"/>
      <c r="M70" s="173"/>
    </row>
    <row r="71" spans="5:13" ht="14.25">
      <c r="E71" s="107"/>
      <c r="F71" s="120"/>
      <c r="J71" s="173"/>
      <c r="M71" s="173"/>
    </row>
    <row r="72" spans="5:13" ht="14.25">
      <c r="E72" s="107"/>
      <c r="F72" s="120"/>
      <c r="J72" s="173"/>
      <c r="M72" s="173"/>
    </row>
    <row r="73" spans="5:13" ht="14.25">
      <c r="E73" s="107"/>
      <c r="F73" s="120"/>
      <c r="J73" s="173"/>
      <c r="M73" s="173"/>
    </row>
    <row r="74" spans="5:13" ht="14.25">
      <c r="E74" s="107"/>
      <c r="F74" s="107"/>
      <c r="J74" s="173"/>
      <c r="M74" s="173"/>
    </row>
    <row r="75" spans="5:13" ht="14.25">
      <c r="E75" s="107"/>
      <c r="F75" s="107"/>
      <c r="J75" s="173"/>
      <c r="M75" s="173"/>
    </row>
    <row r="76" spans="5:13" ht="14.25">
      <c r="E76" s="107"/>
      <c r="F76" s="107"/>
      <c r="J76" s="173"/>
      <c r="M76" s="173"/>
    </row>
    <row r="77" spans="5:13" ht="14.25">
      <c r="E77" s="107"/>
      <c r="F77" s="107"/>
      <c r="J77" s="173"/>
      <c r="M77" s="173"/>
    </row>
    <row r="78" spans="5:13" ht="14.25">
      <c r="E78" s="107"/>
      <c r="F78" s="107"/>
      <c r="J78" s="173"/>
      <c r="M78" s="173"/>
    </row>
    <row r="79" spans="5:13" ht="14.25">
      <c r="E79" s="107"/>
      <c r="F79" s="107"/>
      <c r="J79" s="173"/>
      <c r="M79" s="173"/>
    </row>
    <row r="80" spans="5:13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91</v>
      </c>
      <c r="C2" s="196"/>
      <c r="D2" s="196"/>
      <c r="E2" s="196"/>
      <c r="F2" s="196"/>
      <c r="G2" s="196"/>
      <c r="H2" s="215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61</v>
      </c>
      <c r="C7" s="5" t="s">
        <v>63</v>
      </c>
      <c r="D7" s="5" t="s">
        <v>66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579860</v>
      </c>
      <c r="I8" s="65">
        <f t="shared" si="0"/>
        <v>0</v>
      </c>
      <c r="J8" s="166">
        <f t="shared" si="0"/>
        <v>579860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473000+0+3000+2*500</f>
        <v>477000</v>
      </c>
      <c r="I9" s="67">
        <v>0</v>
      </c>
      <c r="J9" s="167">
        <f>SUM(H9:I9)</f>
        <v>477000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95300+2000+3760+2*900</f>
        <v>102860</v>
      </c>
      <c r="I10" s="67">
        <v>0</v>
      </c>
      <c r="J10" s="167">
        <f t="shared" ref="J10:J11" si="2">SUM(H10:I10)</f>
        <v>102860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50890</v>
      </c>
      <c r="I13" s="65">
        <f t="shared" si="4"/>
        <v>0</v>
      </c>
      <c r="J13" s="166">
        <f t="shared" si="4"/>
        <v>50890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50500+250+2*70</f>
        <v>50890</v>
      </c>
      <c r="I14" s="67">
        <v>0</v>
      </c>
      <c r="J14" s="167">
        <f>SUM(H14:I14)</f>
        <v>50890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63400</v>
      </c>
      <c r="I16" s="99">
        <f t="shared" si="5"/>
        <v>0</v>
      </c>
      <c r="J16" s="169">
        <f t="shared" si="5"/>
        <v>63400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4500</v>
      </c>
      <c r="I17" s="149">
        <v>0</v>
      </c>
      <c r="J17" s="167">
        <f t="shared" ref="J17:J26" si="6">SUM(H17:I17)</f>
        <v>4500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30500</v>
      </c>
      <c r="I18" s="149">
        <v>0</v>
      </c>
      <c r="J18" s="167">
        <f t="shared" si="6"/>
        <v>30500</v>
      </c>
      <c r="K18" s="149"/>
      <c r="L18" s="149"/>
      <c r="M18" s="167">
        <f t="shared" si="7"/>
        <v>0</v>
      </c>
      <c r="N18" s="133">
        <f t="shared" si="1"/>
        <v>0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2400</v>
      </c>
      <c r="I19" s="149">
        <v>0</v>
      </c>
      <c r="J19" s="167">
        <f t="shared" si="6"/>
        <v>2400</v>
      </c>
      <c r="K19" s="149"/>
      <c r="L19" s="149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9000</v>
      </c>
      <c r="I20" s="151">
        <v>0</v>
      </c>
      <c r="J20" s="167">
        <f t="shared" si="6"/>
        <v>9000</v>
      </c>
      <c r="K20" s="151"/>
      <c r="L20" s="151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1000</v>
      </c>
      <c r="I21" s="151">
        <v>0</v>
      </c>
      <c r="J21" s="167">
        <f t="shared" si="6"/>
        <v>1000</v>
      </c>
      <c r="K21" s="151"/>
      <c r="L21" s="151"/>
      <c r="M21" s="167">
        <f t="shared" si="7"/>
        <v>0</v>
      </c>
      <c r="N21" s="133">
        <f t="shared" si="1"/>
        <v>0</v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8500</v>
      </c>
      <c r="I23" s="151">
        <v>0</v>
      </c>
      <c r="J23" s="167">
        <f t="shared" si="6"/>
        <v>8500</v>
      </c>
      <c r="K23" s="151"/>
      <c r="L23" s="151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7500</v>
      </c>
      <c r="I25" s="151">
        <v>0</v>
      </c>
      <c r="J25" s="167">
        <f t="shared" si="6"/>
        <v>7500</v>
      </c>
      <c r="K25" s="151"/>
      <c r="L25" s="151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SUM(H29:H31)</f>
        <v>3000</v>
      </c>
      <c r="I28" s="100">
        <f t="shared" si="8"/>
        <v>2000</v>
      </c>
      <c r="J28" s="169">
        <f t="shared" si="8"/>
        <v>5000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/>
      <c r="L29" s="101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3000</v>
      </c>
      <c r="I30" s="101">
        <v>2000</v>
      </c>
      <c r="J30" s="167">
        <f t="shared" si="9"/>
        <v>5000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16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86" t="s">
        <v>146</v>
      </c>
      <c r="I32" s="86"/>
      <c r="J32" s="171" t="s">
        <v>146</v>
      </c>
      <c r="K32" s="86"/>
      <c r="L32" s="86"/>
      <c r="M32" s="171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697150</v>
      </c>
      <c r="I33" s="95">
        <f t="shared" si="11"/>
        <v>2000</v>
      </c>
      <c r="J33" s="169">
        <f t="shared" si="11"/>
        <v>699150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>H33+'29'!H33+'28'!H33+'27'!H33+'26'!H33+'25'!H33+'24'!H33</f>
        <v>7967330</v>
      </c>
      <c r="I34" s="95">
        <f>I33+'29'!I33+'28'!I33+'27'!I33+'26'!I33+'25'!I33+'24'!I33</f>
        <v>14560</v>
      </c>
      <c r="J34" s="169">
        <f>J33+'29'!J33+'28'!J33+'27'!J33+'26'!J33+'25'!J33+'24'!J33</f>
        <v>7981890</v>
      </c>
      <c r="K34" s="95">
        <f>K33+'29'!N33+'28'!N33+'27'!N33+'26'!N33+'25'!N33+'24'!N33</f>
        <v>0</v>
      </c>
      <c r="L34" s="95">
        <f>L33+'29'!O33+'28'!O33+'27'!O33+'26'!O33+'25'!O33+'24'!O33</f>
        <v>0</v>
      </c>
      <c r="M34" s="169">
        <f>M33+'29'!P33+'28'!P33+'27'!P33+'26'!P33+'25'!P33+'24'!P33</f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>H34+'23'!H35+'20'!H52</f>
        <v>13474630</v>
      </c>
      <c r="I35" s="95">
        <f>I34+'23'!I35+'20'!I52</f>
        <v>31650</v>
      </c>
      <c r="J35" s="169">
        <f>J34+'23'!J35+'20'!J52</f>
        <v>13506280</v>
      </c>
      <c r="K35" s="95">
        <f>K34+'23'!N35+'20'!N52</f>
        <v>0</v>
      </c>
      <c r="L35" s="95">
        <f>L34+'23'!O35+'20'!O52</f>
        <v>0</v>
      </c>
      <c r="M35" s="169">
        <f>M34+'23'!P35+'20'!P52</f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B44" s="29"/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B2:H2"/>
    <mergeCell ref="N4:N5"/>
    <mergeCell ref="G4:G5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P96"/>
  <sheetViews>
    <sheetView zoomScaleNormal="100" workbookViewId="0">
      <selection activeCell="M35" sqref="M35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96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67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263080</v>
      </c>
      <c r="I8" s="65">
        <f t="shared" si="0"/>
        <v>0</v>
      </c>
      <c r="J8" s="166">
        <f t="shared" si="0"/>
        <v>263080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174500+1740+2*500+1*12*1980+1*9*950</f>
        <v>209550</v>
      </c>
      <c r="I9" s="67">
        <v>0</v>
      </c>
      <c r="J9" s="167">
        <f>SUM(H9:I9)</f>
        <v>209550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44500+800+2*900+1*11*340+1*9*21*10+2*400</f>
        <v>53530</v>
      </c>
      <c r="I10" s="67">
        <v>0</v>
      </c>
      <c r="J10" s="167">
        <f t="shared" ref="J10:J11" si="2">SUM(H10:I10)</f>
        <v>53530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22580</v>
      </c>
      <c r="I13" s="65">
        <f t="shared" si="4"/>
        <v>0</v>
      </c>
      <c r="J13" s="166">
        <f t="shared" si="4"/>
        <v>22580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18610+200+2*70+1*12*220+1*9*110</f>
        <v>22580</v>
      </c>
      <c r="I14" s="67">
        <v>0</v>
      </c>
      <c r="J14" s="167">
        <f>SUM(H14:I14)</f>
        <v>22580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100"/>
      <c r="I15" s="100"/>
      <c r="J15" s="169"/>
      <c r="K15" s="100"/>
      <c r="L15" s="100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100">
        <f t="shared" ref="H16:M16" si="5">SUM(H17:H26)</f>
        <v>39800</v>
      </c>
      <c r="I16" s="100">
        <f t="shared" si="5"/>
        <v>0</v>
      </c>
      <c r="J16" s="169">
        <f t="shared" si="5"/>
        <v>39800</v>
      </c>
      <c r="K16" s="100">
        <f t="shared" si="5"/>
        <v>0</v>
      </c>
      <c r="L16" s="100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1">
        <v>3500</v>
      </c>
      <c r="I17" s="151">
        <v>0</v>
      </c>
      <c r="J17" s="167">
        <f t="shared" ref="J17:J26" si="6">SUM(H17:I17)</f>
        <v>3500</v>
      </c>
      <c r="K17" s="151"/>
      <c r="L17" s="151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51">
        <v>0</v>
      </c>
      <c r="I18" s="151">
        <v>0</v>
      </c>
      <c r="J18" s="167">
        <f t="shared" si="6"/>
        <v>0</v>
      </c>
      <c r="K18" s="151"/>
      <c r="L18" s="151"/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3300</v>
      </c>
      <c r="I19" s="151">
        <v>0</v>
      </c>
      <c r="J19" s="167">
        <f t="shared" si="6"/>
        <v>3300</v>
      </c>
      <c r="K19" s="151"/>
      <c r="L19" s="151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1">
        <v>1500</v>
      </c>
      <c r="I20" s="151">
        <v>0</v>
      </c>
      <c r="J20" s="167">
        <f t="shared" si="6"/>
        <v>1500</v>
      </c>
      <c r="K20" s="151"/>
      <c r="L20" s="151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0</v>
      </c>
      <c r="I21" s="151">
        <v>0</v>
      </c>
      <c r="J21" s="167">
        <f t="shared" si="6"/>
        <v>0</v>
      </c>
      <c r="K21" s="151"/>
      <c r="L21" s="151"/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2500</v>
      </c>
      <c r="I23" s="151">
        <v>0</v>
      </c>
      <c r="J23" s="167">
        <f t="shared" si="6"/>
        <v>2500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0</v>
      </c>
      <c r="I24" s="151">
        <v>0</v>
      </c>
      <c r="J24" s="167">
        <f t="shared" si="6"/>
        <v>0</v>
      </c>
      <c r="K24" s="151"/>
      <c r="L24" s="151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29000</v>
      </c>
      <c r="I25" s="151">
        <v>0</v>
      </c>
      <c r="J25" s="167">
        <f t="shared" si="6"/>
        <v>29000</v>
      </c>
      <c r="K25" s="151"/>
      <c r="L25" s="151"/>
      <c r="M25" s="167">
        <f t="shared" si="7"/>
        <v>0</v>
      </c>
      <c r="N25" s="133">
        <f t="shared" si="1"/>
        <v>0</v>
      </c>
      <c r="O25" s="37"/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5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:M28" si="8">H29</f>
        <v>1100000</v>
      </c>
      <c r="I28" s="100">
        <f t="shared" si="8"/>
        <v>0</v>
      </c>
      <c r="J28" s="169">
        <f t="shared" si="8"/>
        <v>1100000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614200</v>
      </c>
      <c r="F29" s="118" t="s">
        <v>201</v>
      </c>
      <c r="G29" s="18" t="s">
        <v>32</v>
      </c>
      <c r="H29" s="101">
        <v>1100000</v>
      </c>
      <c r="I29" s="101">
        <v>0</v>
      </c>
      <c r="J29" s="167">
        <f>SUM(H29:I29)</f>
        <v>1100000</v>
      </c>
      <c r="K29" s="101"/>
      <c r="L29" s="101"/>
      <c r="M29" s="167">
        <f>SUM(K29:L29)</f>
        <v>0</v>
      </c>
      <c r="N29" s="133">
        <f t="shared" si="1"/>
        <v>0</v>
      </c>
    </row>
    <row r="30" spans="1:15" ht="12.95" customHeight="1">
      <c r="B30" s="8"/>
      <c r="C30" s="9"/>
      <c r="D30" s="9"/>
      <c r="E30" s="105"/>
      <c r="F30" s="118"/>
      <c r="G30" s="9"/>
      <c r="H30" s="101"/>
      <c r="I30" s="101"/>
      <c r="J30" s="168"/>
      <c r="K30" s="101"/>
      <c r="L30" s="101"/>
      <c r="M30" s="168"/>
      <c r="N30" s="133" t="str">
        <f t="shared" si="1"/>
        <v/>
      </c>
    </row>
    <row r="31" spans="1:15" s="1" customFormat="1" ht="12.95" customHeight="1">
      <c r="A31" s="89"/>
      <c r="B31" s="10"/>
      <c r="C31" s="6"/>
      <c r="D31" s="6"/>
      <c r="E31" s="104">
        <v>821000</v>
      </c>
      <c r="F31" s="117"/>
      <c r="G31" s="6" t="s">
        <v>12</v>
      </c>
      <c r="H31" s="100">
        <f t="shared" ref="H31:M31" si="9">SUM(H32:H33)</f>
        <v>3000</v>
      </c>
      <c r="I31" s="100">
        <f t="shared" si="9"/>
        <v>0</v>
      </c>
      <c r="J31" s="169">
        <f t="shared" si="9"/>
        <v>3000</v>
      </c>
      <c r="K31" s="100">
        <f t="shared" si="9"/>
        <v>0</v>
      </c>
      <c r="L31" s="100">
        <f t="shared" si="9"/>
        <v>0</v>
      </c>
      <c r="M31" s="169">
        <f t="shared" si="9"/>
        <v>0</v>
      </c>
      <c r="N31" s="133">
        <f t="shared" si="1"/>
        <v>0</v>
      </c>
    </row>
    <row r="32" spans="1:15" ht="12.95" customHeight="1">
      <c r="B32" s="8"/>
      <c r="C32" s="9"/>
      <c r="D32" s="9"/>
      <c r="E32" s="105">
        <v>821200</v>
      </c>
      <c r="F32" s="118"/>
      <c r="G32" s="9" t="s">
        <v>13</v>
      </c>
      <c r="H32" s="101">
        <v>0</v>
      </c>
      <c r="I32" s="101">
        <v>0</v>
      </c>
      <c r="J32" s="167">
        <f t="shared" ref="J32:J33" si="10">SUM(H32:I32)</f>
        <v>0</v>
      </c>
      <c r="K32" s="101"/>
      <c r="L32" s="101"/>
      <c r="M32" s="167">
        <f t="shared" ref="M32:M33" si="11">SUM(K32:L32)</f>
        <v>0</v>
      </c>
      <c r="N32" s="133" t="str">
        <f t="shared" si="1"/>
        <v/>
      </c>
    </row>
    <row r="33" spans="1:14" ht="12.95" customHeight="1">
      <c r="B33" s="8"/>
      <c r="C33" s="9"/>
      <c r="D33" s="9"/>
      <c r="E33" s="105">
        <v>821300</v>
      </c>
      <c r="F33" s="118"/>
      <c r="G33" s="9" t="s">
        <v>14</v>
      </c>
      <c r="H33" s="101">
        <v>3000</v>
      </c>
      <c r="I33" s="101">
        <v>0</v>
      </c>
      <c r="J33" s="167">
        <f t="shared" si="10"/>
        <v>3000</v>
      </c>
      <c r="K33" s="101"/>
      <c r="L33" s="101"/>
      <c r="M33" s="167">
        <f t="shared" si="11"/>
        <v>0</v>
      </c>
      <c r="N33" s="133">
        <f t="shared" si="1"/>
        <v>0</v>
      </c>
    </row>
    <row r="34" spans="1:14" ht="12.95" customHeight="1">
      <c r="B34" s="8"/>
      <c r="C34" s="9"/>
      <c r="D34" s="9"/>
      <c r="E34" s="105"/>
      <c r="F34" s="118"/>
      <c r="G34" s="9"/>
      <c r="H34" s="101"/>
      <c r="I34" s="101"/>
      <c r="J34" s="168"/>
      <c r="K34" s="101"/>
      <c r="L34" s="101"/>
      <c r="M34" s="168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15</v>
      </c>
      <c r="H35" s="95">
        <v>12</v>
      </c>
      <c r="I35" s="95"/>
      <c r="J35" s="169">
        <v>12</v>
      </c>
      <c r="K35" s="95"/>
      <c r="L35" s="95"/>
      <c r="M35" s="169"/>
      <c r="N35" s="133"/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31</v>
      </c>
      <c r="H36" s="95">
        <f t="shared" ref="H36:M36" si="12">H8+H13+H16+H28+H31</f>
        <v>1428460</v>
      </c>
      <c r="I36" s="95">
        <f t="shared" si="12"/>
        <v>0</v>
      </c>
      <c r="J36" s="169">
        <f t="shared" si="12"/>
        <v>1428460</v>
      </c>
      <c r="K36" s="95">
        <f t="shared" si="12"/>
        <v>0</v>
      </c>
      <c r="L36" s="95">
        <f t="shared" si="12"/>
        <v>0</v>
      </c>
      <c r="M36" s="169">
        <f t="shared" si="12"/>
        <v>0</v>
      </c>
      <c r="N36" s="132">
        <f t="shared" si="1"/>
        <v>0</v>
      </c>
    </row>
    <row r="37" spans="1:14" s="1" customFormat="1" ht="12.95" customHeight="1">
      <c r="A37" s="89"/>
      <c r="B37" s="10"/>
      <c r="C37" s="6"/>
      <c r="D37" s="6"/>
      <c r="E37" s="104"/>
      <c r="F37" s="117"/>
      <c r="G37" s="6" t="s">
        <v>16</v>
      </c>
      <c r="H37" s="95">
        <f t="shared" ref="H37:J38" si="13">H36</f>
        <v>1428460</v>
      </c>
      <c r="I37" s="95">
        <f t="shared" si="13"/>
        <v>0</v>
      </c>
      <c r="J37" s="169">
        <f t="shared" si="13"/>
        <v>1428460</v>
      </c>
      <c r="K37" s="95">
        <f t="shared" ref="K37:M37" si="14">K36</f>
        <v>0</v>
      </c>
      <c r="L37" s="95">
        <f t="shared" si="14"/>
        <v>0</v>
      </c>
      <c r="M37" s="169">
        <f t="shared" si="14"/>
        <v>0</v>
      </c>
      <c r="N37" s="132">
        <f t="shared" si="1"/>
        <v>0</v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17</v>
      </c>
      <c r="H38" s="95">
        <f t="shared" si="13"/>
        <v>1428460</v>
      </c>
      <c r="I38" s="95">
        <f t="shared" si="13"/>
        <v>0</v>
      </c>
      <c r="J38" s="169">
        <f t="shared" si="13"/>
        <v>1428460</v>
      </c>
      <c r="K38" s="95">
        <f t="shared" ref="K38:M38" si="15">K37</f>
        <v>0</v>
      </c>
      <c r="L38" s="95">
        <f t="shared" si="15"/>
        <v>0</v>
      </c>
      <c r="M38" s="169">
        <f t="shared" si="15"/>
        <v>0</v>
      </c>
      <c r="N38" s="132">
        <f t="shared" si="1"/>
        <v>0</v>
      </c>
    </row>
    <row r="39" spans="1:14" ht="12.95" customHeight="1" thickBot="1">
      <c r="B39" s="13"/>
      <c r="C39" s="14"/>
      <c r="D39" s="14"/>
      <c r="E39" s="106"/>
      <c r="F39" s="119"/>
      <c r="G39" s="14"/>
      <c r="H39" s="22"/>
      <c r="I39" s="22"/>
      <c r="J39" s="172"/>
      <c r="K39" s="22"/>
      <c r="L39" s="22"/>
      <c r="M39" s="172"/>
      <c r="N39" s="135" t="str">
        <f t="shared" si="1"/>
        <v/>
      </c>
    </row>
    <row r="40" spans="1:14" ht="12.95" customHeight="1">
      <c r="E40" s="107"/>
      <c r="F40" s="120"/>
      <c r="H40" s="34"/>
      <c r="I40" s="34"/>
      <c r="J40" s="175"/>
      <c r="K40" s="34"/>
      <c r="L40" s="34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69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68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131350</v>
      </c>
      <c r="I8" s="65">
        <f t="shared" si="0"/>
        <v>0</v>
      </c>
      <c r="J8" s="166">
        <f t="shared" si="0"/>
        <v>131350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83400+830+2*500+1*12*1980</f>
        <v>108990</v>
      </c>
      <c r="I9" s="64">
        <v>0</v>
      </c>
      <c r="J9" s="167">
        <f>SUM(H9:I9)</f>
        <v>108990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17650+200+2*900+11*21*10+400</f>
        <v>22360</v>
      </c>
      <c r="I10" s="64">
        <v>0</v>
      </c>
      <c r="J10" s="167">
        <f t="shared" ref="J10:J11" si="2">SUM(H10:I10)</f>
        <v>22360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ht="12.95" customHeight="1"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11780</v>
      </c>
      <c r="I13" s="65">
        <f t="shared" si="4"/>
        <v>0</v>
      </c>
      <c r="J13" s="166">
        <f t="shared" si="4"/>
        <v>11780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s="1" customFormat="1" ht="12.95" customHeight="1">
      <c r="A14" s="89"/>
      <c r="B14" s="8"/>
      <c r="C14" s="9"/>
      <c r="D14" s="9"/>
      <c r="E14" s="105">
        <v>612100</v>
      </c>
      <c r="F14" s="118"/>
      <c r="G14" s="11" t="s">
        <v>5</v>
      </c>
      <c r="H14" s="64">
        <f>8900+100+2*70+1*12*220</f>
        <v>11780</v>
      </c>
      <c r="I14" s="64">
        <v>0</v>
      </c>
      <c r="J14" s="167">
        <f>SUM(H14:I14)</f>
        <v>11780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ht="12.95" customHeight="1"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15700</v>
      </c>
      <c r="I16" s="99">
        <f t="shared" si="5"/>
        <v>0</v>
      </c>
      <c r="J16" s="169">
        <f t="shared" si="5"/>
        <v>15700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s="1" customFormat="1" ht="12.95" customHeight="1">
      <c r="A17" s="89"/>
      <c r="B17" s="8"/>
      <c r="C17" s="9"/>
      <c r="D17" s="9"/>
      <c r="E17" s="105">
        <v>613100</v>
      </c>
      <c r="F17" s="118"/>
      <c r="G17" s="9" t="s">
        <v>6</v>
      </c>
      <c r="H17" s="150">
        <v>400</v>
      </c>
      <c r="I17" s="150">
        <v>0</v>
      </c>
      <c r="J17" s="167">
        <f t="shared" ref="J17:J26" si="6">SUM(H17:I17)</f>
        <v>400</v>
      </c>
      <c r="K17" s="150"/>
      <c r="L17" s="150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50">
        <v>5500</v>
      </c>
      <c r="I18" s="150">
        <v>0</v>
      </c>
      <c r="J18" s="167">
        <f t="shared" si="6"/>
        <v>5500</v>
      </c>
      <c r="K18" s="150"/>
      <c r="L18" s="150"/>
      <c r="M18" s="167">
        <f t="shared" si="7"/>
        <v>0</v>
      </c>
      <c r="N18" s="133">
        <f t="shared" si="1"/>
        <v>0</v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3000</v>
      </c>
      <c r="I19" s="150">
        <v>0</v>
      </c>
      <c r="J19" s="167">
        <f t="shared" si="6"/>
        <v>3000</v>
      </c>
      <c r="K19" s="150"/>
      <c r="L19" s="150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1000</v>
      </c>
      <c r="I20" s="150">
        <v>0</v>
      </c>
      <c r="J20" s="167">
        <f t="shared" si="6"/>
        <v>1000</v>
      </c>
      <c r="K20" s="150"/>
      <c r="L20" s="150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0</v>
      </c>
      <c r="I21" s="150">
        <v>0</v>
      </c>
      <c r="J21" s="167">
        <f t="shared" si="6"/>
        <v>0</v>
      </c>
      <c r="K21" s="150"/>
      <c r="L21" s="150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/>
      <c r="L22" s="150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500</v>
      </c>
      <c r="I23" s="150">
        <v>0</v>
      </c>
      <c r="J23" s="167">
        <f t="shared" si="6"/>
        <v>500</v>
      </c>
      <c r="K23" s="150"/>
      <c r="L23" s="150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/>
      <c r="L24" s="150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5300</v>
      </c>
      <c r="I25" s="150">
        <v>0</v>
      </c>
      <c r="J25" s="167">
        <f t="shared" si="6"/>
        <v>5300</v>
      </c>
      <c r="K25" s="150"/>
      <c r="L25" s="150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/>
      <c r="L26" s="150"/>
      <c r="M26" s="167">
        <f t="shared" si="7"/>
        <v>0</v>
      </c>
      <c r="N26" s="133" t="str">
        <f t="shared" si="1"/>
        <v/>
      </c>
    </row>
    <row r="27" spans="1:14" ht="12.95" customHeight="1">
      <c r="B27" s="10"/>
      <c r="C27" s="6"/>
      <c r="D27" s="6"/>
      <c r="E27" s="104"/>
      <c r="F27" s="117"/>
      <c r="G27" s="6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4" ht="12.95" customHeight="1"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0</v>
      </c>
      <c r="I28" s="100">
        <f t="shared" si="8"/>
        <v>0</v>
      </c>
      <c r="J28" s="169">
        <f t="shared" si="8"/>
        <v>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 t="str">
        <f t="shared" si="1"/>
        <v/>
      </c>
    </row>
    <row r="29" spans="1:14" s="1" customFormat="1" ht="12.95" customHeight="1">
      <c r="A29" s="89"/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0</v>
      </c>
      <c r="I30" s="88">
        <v>0</v>
      </c>
      <c r="J30" s="167">
        <f t="shared" si="9"/>
        <v>0</v>
      </c>
      <c r="K30" s="88"/>
      <c r="L30" s="88"/>
      <c r="M30" s="167">
        <f t="shared" si="10"/>
        <v>0</v>
      </c>
      <c r="N30" s="133" t="str">
        <f t="shared" si="1"/>
        <v/>
      </c>
    </row>
    <row r="31" spans="1:14" ht="12.95" customHeight="1">
      <c r="B31" s="8"/>
      <c r="C31" s="9"/>
      <c r="D31" s="9"/>
      <c r="E31" s="105"/>
      <c r="F31" s="118"/>
      <c r="G31" s="9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4" ht="12.95" customHeight="1">
      <c r="B32" s="10"/>
      <c r="C32" s="6"/>
      <c r="D32" s="6"/>
      <c r="E32" s="104"/>
      <c r="F32" s="117"/>
      <c r="G32" s="6" t="s">
        <v>15</v>
      </c>
      <c r="H32" s="100">
        <v>5</v>
      </c>
      <c r="I32" s="100"/>
      <c r="J32" s="169">
        <v>5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158830</v>
      </c>
      <c r="I33" s="95">
        <f t="shared" si="11"/>
        <v>0</v>
      </c>
      <c r="J33" s="169">
        <f t="shared" si="11"/>
        <v>158830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158830</v>
      </c>
      <c r="I34" s="95">
        <f t="shared" si="12"/>
        <v>0</v>
      </c>
      <c r="J34" s="169">
        <f t="shared" si="12"/>
        <v>158830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158830</v>
      </c>
      <c r="I35" s="95">
        <f t="shared" si="12"/>
        <v>0</v>
      </c>
      <c r="J35" s="169">
        <f t="shared" si="12"/>
        <v>158830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s="1" customFormat="1" ht="12.95" customHeight="1" thickBot="1">
      <c r="A36" s="89"/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P96"/>
  <sheetViews>
    <sheetView zoomScaleNormal="100" workbookViewId="0">
      <selection activeCell="M36" sqref="M36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70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71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235800</v>
      </c>
      <c r="I8" s="65">
        <f t="shared" si="0"/>
        <v>0</v>
      </c>
      <c r="J8" s="166">
        <f t="shared" si="0"/>
        <v>235800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186300+1400+4*500</f>
        <v>189700</v>
      </c>
      <c r="I9" s="64">
        <v>0</v>
      </c>
      <c r="J9" s="167">
        <f>SUM(H9:I9)</f>
        <v>189700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41800+700+4*900</f>
        <v>46100</v>
      </c>
      <c r="I10" s="64">
        <v>0</v>
      </c>
      <c r="J10" s="167">
        <f t="shared" ref="J10:J11" si="2">SUM(H10:I10)</f>
        <v>46100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20390</v>
      </c>
      <c r="I13" s="65">
        <f t="shared" si="4"/>
        <v>0</v>
      </c>
      <c r="J13" s="166">
        <f t="shared" si="4"/>
        <v>20390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19930+180+4*70</f>
        <v>20390</v>
      </c>
      <c r="I14" s="64">
        <v>0</v>
      </c>
      <c r="J14" s="167">
        <f>SUM(H14:I14)</f>
        <v>20390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9"/>
      <c r="I15" s="99"/>
      <c r="J15" s="169"/>
      <c r="K15" s="99"/>
      <c r="L15" s="99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49900</v>
      </c>
      <c r="I16" s="99">
        <f t="shared" si="5"/>
        <v>0</v>
      </c>
      <c r="J16" s="169">
        <f t="shared" si="5"/>
        <v>49900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1500</v>
      </c>
      <c r="I17" s="148">
        <v>0</v>
      </c>
      <c r="J17" s="167">
        <f t="shared" ref="J17:J26" si="6">SUM(H17:I17)</f>
        <v>1500</v>
      </c>
      <c r="K17" s="148"/>
      <c r="L17" s="148"/>
      <c r="M17" s="167">
        <f t="shared" ref="M17:M26" si="7">SUM(K17:L17)</f>
        <v>0</v>
      </c>
      <c r="N17" s="133">
        <f t="shared" si="1"/>
        <v>0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8500</v>
      </c>
      <c r="I18" s="148">
        <v>0</v>
      </c>
      <c r="J18" s="167">
        <f t="shared" si="6"/>
        <v>8500</v>
      </c>
      <c r="K18" s="148"/>
      <c r="L18" s="148"/>
      <c r="M18" s="167">
        <f t="shared" si="7"/>
        <v>0</v>
      </c>
      <c r="N18" s="133">
        <f t="shared" si="1"/>
        <v>0</v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4500</v>
      </c>
      <c r="I19" s="150">
        <v>0</v>
      </c>
      <c r="J19" s="167">
        <f t="shared" si="6"/>
        <v>4500</v>
      </c>
      <c r="K19" s="150"/>
      <c r="L19" s="150"/>
      <c r="M19" s="167">
        <f t="shared" si="7"/>
        <v>0</v>
      </c>
      <c r="N19" s="133">
        <f t="shared" si="1"/>
        <v>0</v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1000</v>
      </c>
      <c r="I20" s="150">
        <v>0</v>
      </c>
      <c r="J20" s="167">
        <f t="shared" si="6"/>
        <v>1000</v>
      </c>
      <c r="K20" s="150"/>
      <c r="L20" s="150"/>
      <c r="M20" s="167">
        <f t="shared" si="7"/>
        <v>0</v>
      </c>
      <c r="N20" s="133">
        <f t="shared" si="1"/>
        <v>0</v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1000</v>
      </c>
      <c r="I21" s="150">
        <v>0</v>
      </c>
      <c r="J21" s="167">
        <f t="shared" si="6"/>
        <v>1000</v>
      </c>
      <c r="K21" s="150"/>
      <c r="L21" s="150"/>
      <c r="M21" s="167">
        <f t="shared" si="7"/>
        <v>0</v>
      </c>
      <c r="N21" s="133">
        <f t="shared" si="1"/>
        <v>0</v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0</v>
      </c>
      <c r="I22" s="150">
        <v>0</v>
      </c>
      <c r="J22" s="167">
        <f t="shared" si="6"/>
        <v>0</v>
      </c>
      <c r="K22" s="150"/>
      <c r="L22" s="150"/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4000</v>
      </c>
      <c r="I23" s="150">
        <v>0</v>
      </c>
      <c r="J23" s="167">
        <f t="shared" si="6"/>
        <v>4000</v>
      </c>
      <c r="K23" s="150"/>
      <c r="L23" s="150"/>
      <c r="M23" s="167">
        <f t="shared" si="7"/>
        <v>0</v>
      </c>
      <c r="N23" s="133">
        <f t="shared" si="1"/>
        <v>0</v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400</v>
      </c>
      <c r="I24" s="150">
        <v>0</v>
      </c>
      <c r="J24" s="167">
        <f t="shared" si="6"/>
        <v>400</v>
      </c>
      <c r="K24" s="150"/>
      <c r="L24" s="150"/>
      <c r="M24" s="167">
        <f t="shared" si="7"/>
        <v>0</v>
      </c>
      <c r="N24" s="133">
        <f t="shared" si="1"/>
        <v>0</v>
      </c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29000</v>
      </c>
      <c r="I25" s="150">
        <v>0</v>
      </c>
      <c r="J25" s="167">
        <f t="shared" si="6"/>
        <v>29000</v>
      </c>
      <c r="K25" s="150"/>
      <c r="L25" s="150"/>
      <c r="M25" s="167">
        <f t="shared" si="7"/>
        <v>0</v>
      </c>
      <c r="N25" s="133">
        <f t="shared" si="1"/>
        <v>0</v>
      </c>
      <c r="O25" s="29"/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50">
        <v>0</v>
      </c>
      <c r="I26" s="150">
        <v>0</v>
      </c>
      <c r="J26" s="167">
        <f t="shared" si="6"/>
        <v>0</v>
      </c>
      <c r="K26" s="150"/>
      <c r="L26" s="150"/>
      <c r="M26" s="167">
        <f t="shared" si="7"/>
        <v>0</v>
      </c>
      <c r="N26" s="133" t="str">
        <f t="shared" si="1"/>
        <v/>
      </c>
    </row>
    <row r="27" spans="1:16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614000</v>
      </c>
      <c r="F28" s="117"/>
      <c r="G28" s="6" t="s">
        <v>109</v>
      </c>
      <c r="H28" s="100">
        <f t="shared" ref="H28" si="8">H29+H30</f>
        <v>0</v>
      </c>
      <c r="I28" s="100">
        <f t="shared" ref="I28:K28" si="9">I29+I30</f>
        <v>40000</v>
      </c>
      <c r="J28" s="169">
        <f t="shared" si="9"/>
        <v>40000</v>
      </c>
      <c r="K28" s="100">
        <f t="shared" si="9"/>
        <v>0</v>
      </c>
      <c r="L28" s="100">
        <f t="shared" ref="L28:M28" si="10">L29+L30</f>
        <v>0</v>
      </c>
      <c r="M28" s="169">
        <f t="shared" si="10"/>
        <v>0</v>
      </c>
      <c r="N28" s="132">
        <f t="shared" si="1"/>
        <v>0</v>
      </c>
    </row>
    <row r="29" spans="1:16" ht="12.95" customHeight="1">
      <c r="B29" s="8"/>
      <c r="C29" s="9"/>
      <c r="D29" s="9"/>
      <c r="E29" s="105">
        <v>614200</v>
      </c>
      <c r="F29" s="118" t="s">
        <v>202</v>
      </c>
      <c r="G29" s="16" t="s">
        <v>33</v>
      </c>
      <c r="H29" s="88">
        <v>0</v>
      </c>
      <c r="I29" s="88">
        <v>40000</v>
      </c>
      <c r="J29" s="167">
        <f t="shared" ref="J29:J30" si="11">SUM(H29:I29)</f>
        <v>40000</v>
      </c>
      <c r="K29" s="88"/>
      <c r="L29" s="88"/>
      <c r="M29" s="167">
        <f t="shared" ref="M29:M30" si="12">SUM(K29:L29)</f>
        <v>0</v>
      </c>
      <c r="N29" s="133">
        <f t="shared" si="1"/>
        <v>0</v>
      </c>
    </row>
    <row r="30" spans="1:16" ht="12.75" customHeight="1">
      <c r="B30" s="8"/>
      <c r="C30" s="9"/>
      <c r="D30" s="9"/>
      <c r="E30" s="105">
        <v>614300</v>
      </c>
      <c r="F30" s="118" t="s">
        <v>203</v>
      </c>
      <c r="G30" s="191" t="s">
        <v>211</v>
      </c>
      <c r="H30" s="88">
        <v>0</v>
      </c>
      <c r="I30" s="88">
        <v>0</v>
      </c>
      <c r="J30" s="167">
        <f t="shared" si="11"/>
        <v>0</v>
      </c>
      <c r="K30" s="88"/>
      <c r="L30" s="88"/>
      <c r="M30" s="167">
        <f t="shared" si="12"/>
        <v>0</v>
      </c>
      <c r="N30" s="133" t="str">
        <f t="shared" si="1"/>
        <v/>
      </c>
      <c r="P30" s="32"/>
    </row>
    <row r="31" spans="1:16" ht="12.95" customHeight="1">
      <c r="B31" s="8"/>
      <c r="C31" s="9"/>
      <c r="D31" s="9"/>
      <c r="E31" s="104"/>
      <c r="F31" s="117"/>
      <c r="G31" s="6"/>
      <c r="H31" s="88"/>
      <c r="I31" s="88"/>
      <c r="J31" s="168"/>
      <c r="K31" s="88"/>
      <c r="L31" s="88"/>
      <c r="M31" s="168"/>
      <c r="N31" s="133" t="str">
        <f t="shared" si="1"/>
        <v/>
      </c>
    </row>
    <row r="32" spans="1:16" ht="12.95" customHeight="1">
      <c r="B32" s="10"/>
      <c r="C32" s="6"/>
      <c r="D32" s="6"/>
      <c r="E32" s="104">
        <v>821000</v>
      </c>
      <c r="F32" s="117"/>
      <c r="G32" s="6" t="s">
        <v>12</v>
      </c>
      <c r="H32" s="100">
        <f t="shared" ref="H32:M32" si="13">SUM(H33:H35)</f>
        <v>7840</v>
      </c>
      <c r="I32" s="100">
        <f t="shared" si="13"/>
        <v>40660</v>
      </c>
      <c r="J32" s="169">
        <f t="shared" si="13"/>
        <v>48500</v>
      </c>
      <c r="K32" s="100">
        <f t="shared" si="13"/>
        <v>0</v>
      </c>
      <c r="L32" s="100">
        <f t="shared" si="13"/>
        <v>0</v>
      </c>
      <c r="M32" s="169">
        <f t="shared" si="13"/>
        <v>0</v>
      </c>
      <c r="N32" s="132">
        <f t="shared" si="1"/>
        <v>0</v>
      </c>
    </row>
    <row r="33" spans="1:14" ht="12.95" customHeight="1">
      <c r="B33" s="8"/>
      <c r="C33" s="9"/>
      <c r="D33" s="9"/>
      <c r="E33" s="105">
        <v>821200</v>
      </c>
      <c r="F33" s="118"/>
      <c r="G33" s="9" t="s">
        <v>13</v>
      </c>
      <c r="H33" s="101">
        <v>0</v>
      </c>
      <c r="I33" s="101">
        <v>0</v>
      </c>
      <c r="J33" s="167">
        <f t="shared" ref="J33:J34" si="14">SUM(H33:I33)</f>
        <v>0</v>
      </c>
      <c r="K33" s="101"/>
      <c r="L33" s="101"/>
      <c r="M33" s="167">
        <f t="shared" ref="M33:M34" si="15">SUM(K33:L33)</f>
        <v>0</v>
      </c>
      <c r="N33" s="133" t="str">
        <f t="shared" si="1"/>
        <v/>
      </c>
    </row>
    <row r="34" spans="1:14" s="1" customFormat="1" ht="12.95" customHeight="1">
      <c r="A34" s="89"/>
      <c r="B34" s="8"/>
      <c r="C34" s="9"/>
      <c r="D34" s="9"/>
      <c r="E34" s="105">
        <v>821300</v>
      </c>
      <c r="F34" s="118"/>
      <c r="G34" s="9" t="s">
        <v>14</v>
      </c>
      <c r="H34" s="88">
        <f>38500-30660</f>
        <v>7840</v>
      </c>
      <c r="I34" s="88">
        <v>40660</v>
      </c>
      <c r="J34" s="167">
        <f t="shared" si="14"/>
        <v>48500</v>
      </c>
      <c r="K34" s="88"/>
      <c r="L34" s="88"/>
      <c r="M34" s="167">
        <f t="shared" si="15"/>
        <v>0</v>
      </c>
      <c r="N34" s="133">
        <f t="shared" si="1"/>
        <v>0</v>
      </c>
    </row>
    <row r="35" spans="1:14" ht="12.95" customHeight="1">
      <c r="B35" s="8"/>
      <c r="C35" s="9"/>
      <c r="D35" s="9"/>
      <c r="E35" s="105"/>
      <c r="F35" s="118"/>
      <c r="G35" s="16"/>
      <c r="H35" s="88"/>
      <c r="I35" s="88"/>
      <c r="J35" s="168"/>
      <c r="K35" s="88"/>
      <c r="L35" s="88"/>
      <c r="M35" s="168"/>
      <c r="N35" s="133" t="str">
        <f t="shared" si="1"/>
        <v/>
      </c>
    </row>
    <row r="36" spans="1:14" ht="12.95" customHeight="1">
      <c r="B36" s="10"/>
      <c r="C36" s="6"/>
      <c r="D36" s="6"/>
      <c r="E36" s="104"/>
      <c r="F36" s="117"/>
      <c r="G36" s="6" t="s">
        <v>15</v>
      </c>
      <c r="H36" s="95">
        <v>12</v>
      </c>
      <c r="I36" s="95"/>
      <c r="J36" s="169">
        <v>12</v>
      </c>
      <c r="K36" s="95"/>
      <c r="L36" s="95"/>
      <c r="M36" s="169"/>
      <c r="N36" s="133"/>
    </row>
    <row r="37" spans="1:14" ht="12.95" customHeight="1">
      <c r="B37" s="10"/>
      <c r="C37" s="6"/>
      <c r="D37" s="6"/>
      <c r="E37" s="104"/>
      <c r="F37" s="117"/>
      <c r="G37" s="6" t="s">
        <v>31</v>
      </c>
      <c r="H37" s="95">
        <f t="shared" ref="H37:M37" si="16">H8+H13+H16+H28+H32</f>
        <v>313930</v>
      </c>
      <c r="I37" s="95">
        <f t="shared" si="16"/>
        <v>80660</v>
      </c>
      <c r="J37" s="169">
        <f t="shared" si="16"/>
        <v>394590</v>
      </c>
      <c r="K37" s="95">
        <f t="shared" si="16"/>
        <v>0</v>
      </c>
      <c r="L37" s="95">
        <f t="shared" si="16"/>
        <v>0</v>
      </c>
      <c r="M37" s="169">
        <f t="shared" si="16"/>
        <v>0</v>
      </c>
      <c r="N37" s="132">
        <f t="shared" si="1"/>
        <v>0</v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16</v>
      </c>
      <c r="H38" s="95">
        <f t="shared" ref="H38:J39" si="17">H37</f>
        <v>313930</v>
      </c>
      <c r="I38" s="95">
        <f t="shared" si="17"/>
        <v>80660</v>
      </c>
      <c r="J38" s="169">
        <f t="shared" si="17"/>
        <v>394590</v>
      </c>
      <c r="K38" s="95">
        <f t="shared" ref="K38:M38" si="18">K37</f>
        <v>0</v>
      </c>
      <c r="L38" s="95">
        <f t="shared" si="18"/>
        <v>0</v>
      </c>
      <c r="M38" s="169">
        <f t="shared" si="18"/>
        <v>0</v>
      </c>
      <c r="N38" s="132">
        <f t="shared" si="1"/>
        <v>0</v>
      </c>
    </row>
    <row r="39" spans="1:14" s="1" customFormat="1" ht="12.95" customHeight="1">
      <c r="A39" s="89"/>
      <c r="B39" s="10"/>
      <c r="C39" s="6"/>
      <c r="D39" s="6"/>
      <c r="E39" s="104"/>
      <c r="F39" s="117"/>
      <c r="G39" s="6" t="s">
        <v>17</v>
      </c>
      <c r="H39" s="95">
        <f t="shared" si="17"/>
        <v>313930</v>
      </c>
      <c r="I39" s="95">
        <f t="shared" si="17"/>
        <v>80660</v>
      </c>
      <c r="J39" s="169">
        <f t="shared" si="17"/>
        <v>394590</v>
      </c>
      <c r="K39" s="95">
        <f t="shared" ref="K39:M39" si="19">K38</f>
        <v>0</v>
      </c>
      <c r="L39" s="95">
        <f t="shared" si="19"/>
        <v>0</v>
      </c>
      <c r="M39" s="169">
        <f t="shared" si="19"/>
        <v>0</v>
      </c>
      <c r="N39" s="132">
        <f t="shared" si="1"/>
        <v>0</v>
      </c>
    </row>
    <row r="40" spans="1:14" s="1" customFormat="1" ht="12.95" customHeight="1" thickBot="1">
      <c r="A40" s="89"/>
      <c r="B40" s="13"/>
      <c r="C40" s="14"/>
      <c r="D40" s="14"/>
      <c r="E40" s="106"/>
      <c r="F40" s="119"/>
      <c r="G40" s="14"/>
      <c r="H40" s="48"/>
      <c r="I40" s="48"/>
      <c r="J40" s="177"/>
      <c r="K40" s="48"/>
      <c r="L40" s="48"/>
      <c r="M40" s="177"/>
      <c r="N40" s="137" t="str">
        <f t="shared" si="1"/>
        <v/>
      </c>
    </row>
    <row r="41" spans="1:14" s="1" customFormat="1" ht="12.95" customHeight="1">
      <c r="A41" s="89"/>
      <c r="B41" s="7"/>
      <c r="C41" s="7"/>
      <c r="D41" s="7"/>
      <c r="E41" s="107"/>
      <c r="F41" s="120"/>
      <c r="G41" s="7"/>
      <c r="H41" s="30"/>
      <c r="I41" s="30"/>
      <c r="J41" s="178"/>
      <c r="K41" s="30"/>
      <c r="L41" s="30"/>
      <c r="M41" s="178"/>
      <c r="N41" s="138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B44" s="29"/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B45" s="29"/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B46" s="29"/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B47" s="29"/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B48" s="29"/>
      <c r="E48" s="107"/>
      <c r="F48" s="120"/>
      <c r="J48" s="173"/>
      <c r="M48" s="173"/>
      <c r="N48" s="136" t="str">
        <f t="shared" si="1"/>
        <v/>
      </c>
    </row>
    <row r="49" spans="2:14" ht="12.95" customHeight="1">
      <c r="B49" s="29"/>
      <c r="E49" s="107"/>
      <c r="F49" s="120"/>
      <c r="J49" s="173"/>
      <c r="M49" s="173"/>
      <c r="N49" s="136" t="str">
        <f t="shared" si="1"/>
        <v/>
      </c>
    </row>
    <row r="50" spans="2:14" ht="12.95" customHeight="1">
      <c r="B50" s="29"/>
      <c r="E50" s="107"/>
      <c r="F50" s="120"/>
      <c r="J50" s="173"/>
      <c r="M50" s="173"/>
      <c r="N50" s="136" t="str">
        <f t="shared" si="1"/>
        <v/>
      </c>
    </row>
    <row r="51" spans="2:14" ht="12.95" customHeight="1">
      <c r="B51" s="29"/>
      <c r="E51" s="107"/>
      <c r="F51" s="120"/>
      <c r="J51" s="173"/>
      <c r="M51" s="173"/>
      <c r="N51" s="136" t="str">
        <f t="shared" si="1"/>
        <v/>
      </c>
    </row>
    <row r="52" spans="2:14" ht="12.95" customHeight="1">
      <c r="E52" s="107"/>
      <c r="F52" s="120"/>
      <c r="J52" s="173"/>
      <c r="M52" s="173"/>
      <c r="N52" s="136" t="str">
        <f t="shared" si="1"/>
        <v/>
      </c>
    </row>
    <row r="53" spans="2:14" ht="12.95" customHeight="1">
      <c r="E53" s="107"/>
      <c r="F53" s="120"/>
      <c r="J53" s="173"/>
      <c r="M53" s="173"/>
      <c r="N53" s="136" t="str">
        <f t="shared" si="1"/>
        <v/>
      </c>
    </row>
    <row r="54" spans="2:14" ht="12.95" customHeight="1">
      <c r="E54" s="107"/>
      <c r="F54" s="120"/>
      <c r="J54" s="173"/>
      <c r="M54" s="173"/>
      <c r="N54" s="136" t="str">
        <f t="shared" si="1"/>
        <v/>
      </c>
    </row>
    <row r="55" spans="2:14" ht="12.95" customHeight="1">
      <c r="E55" s="107"/>
      <c r="F55" s="120"/>
      <c r="J55" s="173"/>
      <c r="M55" s="173"/>
      <c r="N55" s="136" t="str">
        <f t="shared" si="1"/>
        <v/>
      </c>
    </row>
    <row r="56" spans="2:14" ht="12.95" customHeight="1">
      <c r="E56" s="107"/>
      <c r="F56" s="120"/>
      <c r="J56" s="173"/>
      <c r="M56" s="173"/>
      <c r="N56" s="136" t="str">
        <f t="shared" si="1"/>
        <v/>
      </c>
    </row>
    <row r="57" spans="2:14" ht="12.95" customHeight="1">
      <c r="E57" s="107"/>
      <c r="F57" s="120"/>
      <c r="J57" s="173"/>
      <c r="M57" s="173"/>
      <c r="N57" s="136" t="str">
        <f t="shared" si="1"/>
        <v/>
      </c>
    </row>
    <row r="58" spans="2:14" ht="12.95" customHeight="1">
      <c r="E58" s="107"/>
      <c r="F58" s="120"/>
      <c r="J58" s="173"/>
      <c r="M58" s="173"/>
      <c r="N58" s="136" t="str">
        <f t="shared" si="1"/>
        <v/>
      </c>
    </row>
    <row r="59" spans="2:14" ht="12.95" customHeight="1">
      <c r="E59" s="107"/>
      <c r="F59" s="120"/>
      <c r="J59" s="173"/>
      <c r="M59" s="173"/>
      <c r="N59" s="136" t="str">
        <f t="shared" si="1"/>
        <v/>
      </c>
    </row>
    <row r="60" spans="2:14" ht="17.100000000000001" customHeight="1">
      <c r="E60" s="107"/>
      <c r="F60" s="120"/>
      <c r="J60" s="173"/>
      <c r="M60" s="173"/>
      <c r="N60" s="136" t="str">
        <f t="shared" si="1"/>
        <v/>
      </c>
    </row>
    <row r="61" spans="2:14" ht="17.100000000000001" customHeight="1">
      <c r="E61" s="107"/>
      <c r="F61" s="120"/>
      <c r="J61" s="173"/>
      <c r="M61" s="173"/>
      <c r="N61" s="136" t="str">
        <f t="shared" si="1"/>
        <v/>
      </c>
    </row>
    <row r="62" spans="2:14" ht="14.25">
      <c r="E62" s="107"/>
      <c r="F62" s="120"/>
      <c r="J62" s="173"/>
      <c r="M62" s="173"/>
      <c r="N62" s="136" t="str">
        <f t="shared" si="1"/>
        <v/>
      </c>
    </row>
    <row r="63" spans="2:14" ht="14.25">
      <c r="E63" s="107"/>
      <c r="F63" s="120"/>
      <c r="J63" s="173"/>
      <c r="M63" s="173"/>
      <c r="N63" s="136" t="str">
        <f t="shared" si="1"/>
        <v/>
      </c>
    </row>
    <row r="64" spans="2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A1:P96"/>
  <sheetViews>
    <sheetView zoomScaleNormal="100" workbookViewId="0">
      <selection activeCell="K29" sqref="K29:L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72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73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514860</v>
      </c>
      <c r="I8" s="65">
        <f t="shared" si="0"/>
        <v>0</v>
      </c>
      <c r="J8" s="166">
        <f t="shared" si="0"/>
        <v>514860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432300+4320+7740</f>
        <v>444360</v>
      </c>
      <c r="I9" s="67">
        <v>0</v>
      </c>
      <c r="J9" s="167">
        <f>SUM(H9:I9)</f>
        <v>444360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69400+1100</f>
        <v>70500</v>
      </c>
      <c r="I10" s="67">
        <v>0</v>
      </c>
      <c r="J10" s="167">
        <f t="shared" ref="J10:J11" si="2">SUM(H10:I10)</f>
        <v>70500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47180</v>
      </c>
      <c r="I13" s="65">
        <f t="shared" si="4"/>
        <v>0</v>
      </c>
      <c r="J13" s="166">
        <f t="shared" si="4"/>
        <v>47180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45830+500+850</f>
        <v>47180</v>
      </c>
      <c r="I14" s="67">
        <v>0</v>
      </c>
      <c r="J14" s="167">
        <f>SUM(H14:I14)</f>
        <v>47180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117100</v>
      </c>
      <c r="I16" s="99">
        <f t="shared" si="5"/>
        <v>0</v>
      </c>
      <c r="J16" s="169">
        <f t="shared" si="5"/>
        <v>117100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4000</v>
      </c>
      <c r="I17" s="149">
        <v>0</v>
      </c>
      <c r="J17" s="167">
        <f t="shared" ref="J17:J26" si="6">SUM(H17:I17)</f>
        <v>4000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28000</v>
      </c>
      <c r="I18" s="149">
        <v>0</v>
      </c>
      <c r="J18" s="167">
        <f t="shared" si="6"/>
        <v>28000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15000</v>
      </c>
      <c r="I19" s="149">
        <v>0</v>
      </c>
      <c r="J19" s="167">
        <f t="shared" si="6"/>
        <v>15000</v>
      </c>
      <c r="K19" s="149"/>
      <c r="L19" s="149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6000</v>
      </c>
      <c r="I20" s="149">
        <v>0</v>
      </c>
      <c r="J20" s="167">
        <f t="shared" si="6"/>
        <v>6000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4500</v>
      </c>
      <c r="I21" s="151">
        <v>0</v>
      </c>
      <c r="J21" s="167">
        <f t="shared" si="6"/>
        <v>4500</v>
      </c>
      <c r="K21" s="151"/>
      <c r="L21" s="151"/>
      <c r="M21" s="167">
        <f t="shared" si="7"/>
        <v>0</v>
      </c>
      <c r="N21" s="133">
        <f t="shared" si="1"/>
        <v>0</v>
      </c>
      <c r="O21" s="29"/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8000</v>
      </c>
      <c r="I23" s="151">
        <v>0</v>
      </c>
      <c r="J23" s="167">
        <f t="shared" si="6"/>
        <v>8000</v>
      </c>
      <c r="K23" s="151"/>
      <c r="L23" s="151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1600</v>
      </c>
      <c r="I24" s="151">
        <v>0</v>
      </c>
      <c r="J24" s="167">
        <f t="shared" si="6"/>
        <v>1600</v>
      </c>
      <c r="K24" s="151"/>
      <c r="L24" s="151"/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50000</v>
      </c>
      <c r="I25" s="151">
        <v>0</v>
      </c>
      <c r="J25" s="167">
        <f t="shared" si="6"/>
        <v>50000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10000</v>
      </c>
      <c r="I28" s="100">
        <f t="shared" si="8"/>
        <v>0</v>
      </c>
      <c r="J28" s="169">
        <f t="shared" si="8"/>
        <v>10000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5000</v>
      </c>
      <c r="I29" s="101">
        <v>0</v>
      </c>
      <c r="J29" s="167">
        <f t="shared" ref="J29:J30" si="9">SUM(H29:I29)</f>
        <v>5000</v>
      </c>
      <c r="K29" s="101"/>
      <c r="L29" s="101"/>
      <c r="M29" s="167">
        <f t="shared" ref="M29:M30" si="10">SUM(K29:L29)</f>
        <v>0</v>
      </c>
      <c r="N29" s="133">
        <f t="shared" si="1"/>
        <v>0</v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5000</v>
      </c>
      <c r="I30" s="101">
        <v>0</v>
      </c>
      <c r="J30" s="167">
        <f t="shared" si="9"/>
        <v>5000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16</v>
      </c>
      <c r="I32" s="95"/>
      <c r="J32" s="169">
        <v>16</v>
      </c>
      <c r="K32" s="95"/>
      <c r="L32" s="95"/>
      <c r="M32" s="169">
        <v>16</v>
      </c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689140</v>
      </c>
      <c r="I33" s="95">
        <f t="shared" si="11"/>
        <v>0</v>
      </c>
      <c r="J33" s="169">
        <f t="shared" si="11"/>
        <v>689140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689140</v>
      </c>
      <c r="I34" s="95">
        <f t="shared" si="12"/>
        <v>0</v>
      </c>
      <c r="J34" s="169">
        <f t="shared" si="12"/>
        <v>689140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689140</v>
      </c>
      <c r="I35" s="95">
        <f t="shared" si="12"/>
        <v>0</v>
      </c>
      <c r="J35" s="169">
        <f t="shared" si="12"/>
        <v>689140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B41" s="29"/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B42" s="29"/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B43" s="29"/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123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74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70000</v>
      </c>
      <c r="I8" s="65">
        <f t="shared" si="0"/>
        <v>0</v>
      </c>
      <c r="J8" s="166">
        <f t="shared" si="0"/>
        <v>70000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58800+500+500</f>
        <v>59800</v>
      </c>
      <c r="I9" s="64">
        <v>0</v>
      </c>
      <c r="J9" s="167">
        <f>SUM(H9:I9)</f>
        <v>59800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9100+200+900</f>
        <v>10200</v>
      </c>
      <c r="I10" s="64">
        <v>0</v>
      </c>
      <c r="J10" s="167">
        <f t="shared" ref="J10:J11" si="2">SUM(H10:I10)</f>
        <v>10200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142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6420</v>
      </c>
      <c r="I13" s="65">
        <f t="shared" si="4"/>
        <v>0</v>
      </c>
      <c r="J13" s="166">
        <f t="shared" si="4"/>
        <v>6420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6290+60+70</f>
        <v>6420</v>
      </c>
      <c r="I14" s="64">
        <v>0</v>
      </c>
      <c r="J14" s="167">
        <f>SUM(H14:I14)</f>
        <v>6420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9"/>
      <c r="I15" s="99"/>
      <c r="J15" s="169"/>
      <c r="K15" s="99"/>
      <c r="L15" s="99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17700</v>
      </c>
      <c r="I16" s="99">
        <f t="shared" si="5"/>
        <v>0</v>
      </c>
      <c r="J16" s="169">
        <f t="shared" si="5"/>
        <v>17700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1000</v>
      </c>
      <c r="I17" s="148">
        <v>0</v>
      </c>
      <c r="J17" s="167">
        <f t="shared" ref="J17:J26" si="6">SUM(H17:I17)</f>
        <v>1000</v>
      </c>
      <c r="K17" s="148"/>
      <c r="L17" s="148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/>
      <c r="L18" s="148"/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3500</v>
      </c>
      <c r="I19" s="150">
        <v>0</v>
      </c>
      <c r="J19" s="167">
        <f t="shared" si="6"/>
        <v>3500</v>
      </c>
      <c r="K19" s="150"/>
      <c r="L19" s="150"/>
      <c r="M19" s="167">
        <f t="shared" si="7"/>
        <v>0</v>
      </c>
      <c r="N19" s="133">
        <f t="shared" si="1"/>
        <v>0</v>
      </c>
      <c r="O19" s="29"/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1200</v>
      </c>
      <c r="I20" s="148">
        <v>0</v>
      </c>
      <c r="J20" s="167">
        <f t="shared" si="6"/>
        <v>1200</v>
      </c>
      <c r="K20" s="148"/>
      <c r="L20" s="148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/>
      <c r="L21" s="148"/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500</v>
      </c>
      <c r="I23" s="150">
        <v>0</v>
      </c>
      <c r="J23" s="167">
        <f t="shared" si="6"/>
        <v>500</v>
      </c>
      <c r="K23" s="150"/>
      <c r="L23" s="150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0</v>
      </c>
      <c r="I24" s="150">
        <v>0</v>
      </c>
      <c r="J24" s="167">
        <f t="shared" si="6"/>
        <v>0</v>
      </c>
      <c r="K24" s="150"/>
      <c r="L24" s="150"/>
      <c r="M24" s="167">
        <f t="shared" si="7"/>
        <v>0</v>
      </c>
      <c r="N24" s="133" t="str">
        <f t="shared" si="1"/>
        <v/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11500</v>
      </c>
      <c r="I25" s="150">
        <v>0</v>
      </c>
      <c r="J25" s="167">
        <f t="shared" si="6"/>
        <v>11500</v>
      </c>
      <c r="K25" s="150"/>
      <c r="L25" s="150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16" t="s">
        <v>150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5" ht="12.95" customHeight="1">
      <c r="B27" s="8"/>
      <c r="C27" s="9"/>
      <c r="D27" s="9"/>
      <c r="E27" s="105"/>
      <c r="F27" s="118"/>
      <c r="G27" s="9"/>
      <c r="H27" s="100"/>
      <c r="I27" s="100"/>
      <c r="J27" s="169"/>
      <c r="K27" s="100"/>
      <c r="L27" s="100"/>
      <c r="M27" s="169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H29+H30</f>
        <v>1000</v>
      </c>
      <c r="I28" s="100">
        <f t="shared" si="8"/>
        <v>0</v>
      </c>
      <c r="J28" s="169">
        <f t="shared" si="8"/>
        <v>1000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1000</v>
      </c>
      <c r="I30" s="88">
        <v>0</v>
      </c>
      <c r="J30" s="167">
        <f t="shared" si="9"/>
        <v>1000</v>
      </c>
      <c r="K30" s="88"/>
      <c r="L30" s="88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3</v>
      </c>
      <c r="I32" s="95"/>
      <c r="J32" s="169">
        <v>3</v>
      </c>
      <c r="K32" s="95"/>
      <c r="L32" s="95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95120</v>
      </c>
      <c r="I33" s="95">
        <f t="shared" si="11"/>
        <v>0</v>
      </c>
      <c r="J33" s="169">
        <f t="shared" si="11"/>
        <v>95120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95120</v>
      </c>
      <c r="I34" s="95">
        <f t="shared" si="12"/>
        <v>0</v>
      </c>
      <c r="J34" s="169">
        <f t="shared" si="12"/>
        <v>95120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95120</v>
      </c>
      <c r="I35" s="95">
        <f t="shared" si="12"/>
        <v>0</v>
      </c>
      <c r="J35" s="169">
        <f t="shared" si="12"/>
        <v>95120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A1:P96"/>
  <sheetViews>
    <sheetView topLeftCell="H1"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76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75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466320</v>
      </c>
      <c r="I8" s="65">
        <f t="shared" si="0"/>
        <v>0</v>
      </c>
      <c r="J8" s="166">
        <f t="shared" si="0"/>
        <v>466320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398220+3300+2*500+12*150</f>
        <v>404320</v>
      </c>
      <c r="I9" s="67">
        <v>0</v>
      </c>
      <c r="J9" s="167">
        <f>SUM(H9:I9)</f>
        <v>404320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59000+1200+2*900</f>
        <v>62000</v>
      </c>
      <c r="I10" s="67">
        <v>0</v>
      </c>
      <c r="J10" s="167">
        <f t="shared" ref="J10:J11" si="2">SUM(H10:I10)</f>
        <v>62000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142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  <c r="P12" s="29"/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42860</v>
      </c>
      <c r="I13" s="65">
        <f t="shared" si="4"/>
        <v>0</v>
      </c>
      <c r="J13" s="166">
        <f t="shared" si="4"/>
        <v>42860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42100+380+2*70+12*20</f>
        <v>42860</v>
      </c>
      <c r="I14" s="67">
        <v>0</v>
      </c>
      <c r="J14" s="167">
        <f>SUM(H14:I14)</f>
        <v>42860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5"/>
      <c r="I15" s="95"/>
      <c r="J15" s="169"/>
      <c r="K15" s="95"/>
      <c r="L15" s="95"/>
      <c r="M15" s="169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91300</v>
      </c>
      <c r="I16" s="99">
        <f t="shared" si="5"/>
        <v>0</v>
      </c>
      <c r="J16" s="169">
        <f t="shared" si="5"/>
        <v>91300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3000</v>
      </c>
      <c r="I17" s="149">
        <v>0</v>
      </c>
      <c r="J17" s="167">
        <f t="shared" ref="J17:J26" si="6">SUM(H17:I17)</f>
        <v>3000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4500</v>
      </c>
      <c r="I18" s="149">
        <v>0</v>
      </c>
      <c r="J18" s="167">
        <f t="shared" si="6"/>
        <v>4500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1">
        <v>12500</v>
      </c>
      <c r="I19" s="151">
        <v>0</v>
      </c>
      <c r="J19" s="167">
        <f t="shared" si="6"/>
        <v>12500</v>
      </c>
      <c r="K19" s="151"/>
      <c r="L19" s="151"/>
      <c r="M19" s="167">
        <f t="shared" si="7"/>
        <v>0</v>
      </c>
      <c r="N19" s="133">
        <f t="shared" si="1"/>
        <v>0</v>
      </c>
      <c r="O19" s="29"/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10000</v>
      </c>
      <c r="I20" s="149">
        <v>0</v>
      </c>
      <c r="J20" s="167">
        <f t="shared" si="6"/>
        <v>10000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1">
        <v>2500</v>
      </c>
      <c r="I21" s="151">
        <v>0</v>
      </c>
      <c r="J21" s="167">
        <f t="shared" si="6"/>
        <v>2500</v>
      </c>
      <c r="K21" s="151"/>
      <c r="L21" s="151"/>
      <c r="M21" s="167">
        <f t="shared" si="7"/>
        <v>0</v>
      </c>
      <c r="N21" s="133">
        <f t="shared" si="1"/>
        <v>0</v>
      </c>
      <c r="O21" s="29"/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9">
        <v>0</v>
      </c>
      <c r="I22" s="149">
        <v>0</v>
      </c>
      <c r="J22" s="167">
        <f t="shared" si="6"/>
        <v>0</v>
      </c>
      <c r="K22" s="149"/>
      <c r="L22" s="149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3000</v>
      </c>
      <c r="I23" s="151">
        <v>0</v>
      </c>
      <c r="J23" s="167">
        <f t="shared" si="6"/>
        <v>3000</v>
      </c>
      <c r="K23" s="151"/>
      <c r="L23" s="151"/>
      <c r="M23" s="167">
        <f t="shared" si="7"/>
        <v>0</v>
      </c>
      <c r="N23" s="133">
        <f t="shared" si="1"/>
        <v>0</v>
      </c>
      <c r="O23" s="29"/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800</v>
      </c>
      <c r="I24" s="151">
        <v>0</v>
      </c>
      <c r="J24" s="167">
        <f t="shared" si="6"/>
        <v>800</v>
      </c>
      <c r="K24" s="151"/>
      <c r="L24" s="151"/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55000</v>
      </c>
      <c r="I25" s="151">
        <v>0</v>
      </c>
      <c r="J25" s="167">
        <f t="shared" si="6"/>
        <v>55000</v>
      </c>
      <c r="K25" s="151"/>
      <c r="L25" s="151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16" t="s">
        <v>151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H29+H30</f>
        <v>3000</v>
      </c>
      <c r="I28" s="100">
        <f t="shared" si="8"/>
        <v>0</v>
      </c>
      <c r="J28" s="169">
        <f t="shared" si="8"/>
        <v>3000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/>
      <c r="L29" s="101"/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3000</v>
      </c>
      <c r="I30" s="101">
        <v>0</v>
      </c>
      <c r="J30" s="167">
        <f t="shared" si="9"/>
        <v>3000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8"/>
      <c r="I31" s="98"/>
      <c r="J31" s="168"/>
      <c r="K31" s="98"/>
      <c r="L31" s="98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13</v>
      </c>
      <c r="I32" s="100"/>
      <c r="J32" s="169">
        <v>13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603480</v>
      </c>
      <c r="I33" s="95">
        <f t="shared" si="11"/>
        <v>0</v>
      </c>
      <c r="J33" s="169">
        <f t="shared" si="11"/>
        <v>603480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603480</v>
      </c>
      <c r="I34" s="95">
        <f t="shared" si="12"/>
        <v>0</v>
      </c>
      <c r="J34" s="169">
        <f t="shared" si="12"/>
        <v>603480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603480</v>
      </c>
      <c r="I35" s="95">
        <f t="shared" si="12"/>
        <v>0</v>
      </c>
      <c r="J35" s="169">
        <f t="shared" si="12"/>
        <v>603480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B39" s="29"/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B40" s="29"/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/>
  <dimension ref="A1:P96"/>
  <sheetViews>
    <sheetView zoomScaleNormal="100" workbookViewId="0">
      <selection activeCell="J41" sqref="J41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32" customWidth="1"/>
    <col min="10" max="10" width="15.7109375" style="32" customWidth="1"/>
    <col min="11" max="12" width="14.7109375" style="32" customWidth="1"/>
    <col min="13" max="13" width="15.7109375" style="3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99</v>
      </c>
      <c r="C2" s="196"/>
      <c r="D2" s="196"/>
      <c r="E2" s="196"/>
      <c r="F2" s="196"/>
      <c r="G2" s="196"/>
      <c r="H2" s="159"/>
      <c r="I2" s="159"/>
      <c r="J2" s="159"/>
      <c r="K2" s="159"/>
      <c r="L2" s="159"/>
      <c r="M2" s="159"/>
      <c r="N2" s="162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98</v>
      </c>
      <c r="C7" s="5" t="s">
        <v>3</v>
      </c>
      <c r="D7" s="5" t="s">
        <v>4</v>
      </c>
      <c r="E7" s="3"/>
      <c r="F7" s="91"/>
      <c r="G7" s="3"/>
      <c r="H7" s="46"/>
      <c r="I7" s="46"/>
      <c r="J7" s="174"/>
      <c r="K7" s="46"/>
      <c r="L7" s="46"/>
      <c r="M7" s="174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SUM(H9:H11)</f>
        <v>415400</v>
      </c>
      <c r="I8" s="65">
        <f t="shared" si="0"/>
        <v>0</v>
      </c>
      <c r="J8" s="166">
        <f t="shared" si="0"/>
        <v>415400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7">
        <f>351500+3300+2*500</f>
        <v>355800</v>
      </c>
      <c r="I9" s="67">
        <v>0</v>
      </c>
      <c r="J9" s="167">
        <f>SUM(H9:I9)</f>
        <v>355800</v>
      </c>
      <c r="K9" s="67"/>
      <c r="L9" s="67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7">
        <f>56700+1100+2*900</f>
        <v>59600</v>
      </c>
      <c r="I10" s="67">
        <v>0</v>
      </c>
      <c r="J10" s="167">
        <f t="shared" ref="J10:J11" si="2">SUM(H10:I10)</f>
        <v>59600</v>
      </c>
      <c r="K10" s="67"/>
      <c r="L10" s="67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9"/>
      <c r="H12" s="65"/>
      <c r="I12" s="65"/>
      <c r="J12" s="166"/>
      <c r="K12" s="65"/>
      <c r="L12" s="65"/>
      <c r="M12" s="166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37820</v>
      </c>
      <c r="I13" s="65">
        <f t="shared" si="4"/>
        <v>0</v>
      </c>
      <c r="J13" s="166">
        <f t="shared" si="4"/>
        <v>37820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7">
        <f>37300+380+2*70</f>
        <v>37820</v>
      </c>
      <c r="I14" s="67">
        <v>0</v>
      </c>
      <c r="J14" s="167">
        <f>SUM(H14:I14)</f>
        <v>37820</v>
      </c>
      <c r="K14" s="67"/>
      <c r="L14" s="67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98"/>
      <c r="I15" s="98"/>
      <c r="J15" s="168"/>
      <c r="K15" s="98"/>
      <c r="L15" s="98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30700</v>
      </c>
      <c r="I16" s="99">
        <f t="shared" si="5"/>
        <v>0</v>
      </c>
      <c r="J16" s="169">
        <f t="shared" si="5"/>
        <v>30700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9">
        <v>2000</v>
      </c>
      <c r="I17" s="149">
        <v>0</v>
      </c>
      <c r="J17" s="167">
        <f t="shared" ref="J17:J26" si="6">SUM(H17:I17)</f>
        <v>2000</v>
      </c>
      <c r="K17" s="149"/>
      <c r="L17" s="149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9">
        <v>6000</v>
      </c>
      <c r="I18" s="149">
        <v>0</v>
      </c>
      <c r="J18" s="167">
        <f t="shared" si="6"/>
        <v>6000</v>
      </c>
      <c r="K18" s="149"/>
      <c r="L18" s="149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9">
        <v>8500</v>
      </c>
      <c r="I19" s="149">
        <v>0</v>
      </c>
      <c r="J19" s="167">
        <f t="shared" si="6"/>
        <v>8500</v>
      </c>
      <c r="K19" s="149"/>
      <c r="L19" s="149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9">
        <v>1000</v>
      </c>
      <c r="I20" s="149">
        <v>0</v>
      </c>
      <c r="J20" s="167">
        <f t="shared" si="6"/>
        <v>1000</v>
      </c>
      <c r="K20" s="149"/>
      <c r="L20" s="149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9">
        <v>5500</v>
      </c>
      <c r="I21" s="149">
        <v>0</v>
      </c>
      <c r="J21" s="167">
        <f t="shared" si="6"/>
        <v>5500</v>
      </c>
      <c r="K21" s="149"/>
      <c r="L21" s="149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1">
        <v>0</v>
      </c>
      <c r="I22" s="151">
        <v>0</v>
      </c>
      <c r="J22" s="167">
        <f t="shared" si="6"/>
        <v>0</v>
      </c>
      <c r="K22" s="151"/>
      <c r="L22" s="151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1">
        <v>4000</v>
      </c>
      <c r="I23" s="151">
        <v>0</v>
      </c>
      <c r="J23" s="167">
        <f t="shared" si="6"/>
        <v>4000</v>
      </c>
      <c r="K23" s="151"/>
      <c r="L23" s="151"/>
      <c r="M23" s="167">
        <f t="shared" si="7"/>
        <v>0</v>
      </c>
      <c r="N23" s="133">
        <f t="shared" si="1"/>
        <v>0</v>
      </c>
      <c r="O23" s="29"/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1">
        <v>1000</v>
      </c>
      <c r="I24" s="151">
        <v>0</v>
      </c>
      <c r="J24" s="167">
        <f t="shared" si="6"/>
        <v>1000</v>
      </c>
      <c r="K24" s="151"/>
      <c r="L24" s="151"/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1">
        <v>2700</v>
      </c>
      <c r="I25" s="151">
        <v>0</v>
      </c>
      <c r="J25" s="167">
        <f t="shared" si="6"/>
        <v>2700</v>
      </c>
      <c r="K25" s="151"/>
      <c r="L25" s="151"/>
      <c r="M25" s="167">
        <f t="shared" si="7"/>
        <v>0</v>
      </c>
      <c r="N25" s="133">
        <f t="shared" si="1"/>
        <v>0</v>
      </c>
      <c r="O25" s="29"/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04"/>
      <c r="F27" s="117"/>
      <c r="G27" s="6"/>
      <c r="H27" s="101"/>
      <c r="I27" s="101"/>
      <c r="J27" s="168"/>
      <c r="K27" s="101"/>
      <c r="L27" s="101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2000</v>
      </c>
      <c r="I28" s="100">
        <f t="shared" si="8"/>
        <v>0</v>
      </c>
      <c r="J28" s="169">
        <f t="shared" si="8"/>
        <v>2000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101">
        <v>0</v>
      </c>
      <c r="I29" s="101">
        <v>0</v>
      </c>
      <c r="J29" s="167">
        <f t="shared" ref="J29:J30" si="9">SUM(H29:I29)</f>
        <v>0</v>
      </c>
      <c r="K29" s="101"/>
      <c r="L29" s="101"/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101">
        <v>2000</v>
      </c>
      <c r="I30" s="101">
        <v>0</v>
      </c>
      <c r="J30" s="167">
        <f t="shared" si="9"/>
        <v>2000</v>
      </c>
      <c r="K30" s="101"/>
      <c r="L30" s="101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101"/>
      <c r="I31" s="101"/>
      <c r="J31" s="168"/>
      <c r="K31" s="101"/>
      <c r="L31" s="101"/>
      <c r="M31" s="168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14</v>
      </c>
      <c r="I32" s="95"/>
      <c r="J32" s="169">
        <v>14</v>
      </c>
      <c r="K32" s="95"/>
      <c r="L32" s="95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485920</v>
      </c>
      <c r="I33" s="95">
        <f t="shared" si="11"/>
        <v>0</v>
      </c>
      <c r="J33" s="169">
        <f t="shared" si="11"/>
        <v>485920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485920</v>
      </c>
      <c r="I34" s="95">
        <f t="shared" si="12"/>
        <v>0</v>
      </c>
      <c r="J34" s="169">
        <f t="shared" si="12"/>
        <v>485920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485920</v>
      </c>
      <c r="I35" s="95">
        <f t="shared" si="12"/>
        <v>0</v>
      </c>
      <c r="J35" s="169">
        <f t="shared" si="12"/>
        <v>485920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22"/>
      <c r="I36" s="22"/>
      <c r="J36" s="172"/>
      <c r="K36" s="22"/>
      <c r="L36" s="22"/>
      <c r="M36" s="172"/>
      <c r="N36" s="135" t="str">
        <f t="shared" si="1"/>
        <v/>
      </c>
    </row>
    <row r="37" spans="1:14" ht="12.95" customHeight="1">
      <c r="E37" s="107"/>
      <c r="F37" s="120"/>
      <c r="J37" s="175"/>
      <c r="M37" s="175"/>
      <c r="N37" s="136" t="str">
        <f t="shared" si="1"/>
        <v/>
      </c>
    </row>
    <row r="38" spans="1:14" ht="12.95" customHeight="1">
      <c r="B38" s="29"/>
      <c r="E38" s="107"/>
      <c r="F38" s="120"/>
      <c r="J38" s="175"/>
      <c r="M38" s="175"/>
      <c r="N38" s="136" t="str">
        <f t="shared" si="1"/>
        <v/>
      </c>
    </row>
    <row r="39" spans="1:14" ht="12.95" customHeight="1">
      <c r="E39" s="107"/>
      <c r="F39" s="120"/>
      <c r="J39" s="175"/>
      <c r="M39" s="175"/>
      <c r="N39" s="136" t="str">
        <f t="shared" si="1"/>
        <v/>
      </c>
    </row>
    <row r="40" spans="1:14" ht="12.95" customHeight="1">
      <c r="E40" s="107"/>
      <c r="F40" s="120"/>
      <c r="J40" s="175"/>
      <c r="M40" s="175"/>
      <c r="N40" s="136" t="str">
        <f t="shared" si="1"/>
        <v/>
      </c>
    </row>
    <row r="41" spans="1:14" ht="12.95" customHeight="1">
      <c r="E41" s="107"/>
      <c r="F41" s="120"/>
      <c r="J41" s="175"/>
      <c r="M41" s="175"/>
      <c r="N41" s="136" t="str">
        <f t="shared" si="1"/>
        <v/>
      </c>
    </row>
    <row r="42" spans="1:14" ht="12.95" customHeight="1">
      <c r="E42" s="107"/>
      <c r="F42" s="120"/>
      <c r="J42" s="175"/>
      <c r="M42" s="175"/>
      <c r="N42" s="136" t="str">
        <f t="shared" si="1"/>
        <v/>
      </c>
    </row>
    <row r="43" spans="1:14" ht="12.95" customHeight="1">
      <c r="E43" s="107"/>
      <c r="F43" s="120"/>
      <c r="J43" s="175"/>
      <c r="M43" s="175"/>
      <c r="N43" s="136" t="str">
        <f t="shared" si="1"/>
        <v/>
      </c>
    </row>
    <row r="44" spans="1:14" ht="12.95" customHeight="1">
      <c r="E44" s="107"/>
      <c r="F44" s="120"/>
      <c r="J44" s="175"/>
      <c r="M44" s="175"/>
      <c r="N44" s="136" t="str">
        <f t="shared" si="1"/>
        <v/>
      </c>
    </row>
    <row r="45" spans="1:14" ht="12.95" customHeight="1">
      <c r="E45" s="107"/>
      <c r="F45" s="120"/>
      <c r="J45" s="175"/>
      <c r="M45" s="175"/>
      <c r="N45" s="136" t="str">
        <f t="shared" si="1"/>
        <v/>
      </c>
    </row>
    <row r="46" spans="1:14" ht="12.95" customHeight="1">
      <c r="E46" s="107"/>
      <c r="F46" s="120"/>
      <c r="J46" s="175"/>
      <c r="M46" s="175"/>
      <c r="N46" s="136" t="str">
        <f t="shared" si="1"/>
        <v/>
      </c>
    </row>
    <row r="47" spans="1:14" ht="12.95" customHeight="1">
      <c r="E47" s="107"/>
      <c r="F47" s="120"/>
      <c r="J47" s="175"/>
      <c r="M47" s="175"/>
      <c r="N47" s="136" t="str">
        <f t="shared" si="1"/>
        <v/>
      </c>
    </row>
    <row r="48" spans="1:14" ht="12.95" customHeight="1">
      <c r="E48" s="107"/>
      <c r="F48" s="120"/>
      <c r="J48" s="175"/>
      <c r="M48" s="175"/>
      <c r="N48" s="136" t="str">
        <f t="shared" si="1"/>
        <v/>
      </c>
    </row>
    <row r="49" spans="5:14" ht="12.95" customHeight="1">
      <c r="E49" s="107"/>
      <c r="F49" s="120"/>
      <c r="J49" s="175"/>
      <c r="M49" s="175"/>
      <c r="N49" s="136" t="str">
        <f t="shared" si="1"/>
        <v/>
      </c>
    </row>
    <row r="50" spans="5:14" ht="12.95" customHeight="1">
      <c r="E50" s="107"/>
      <c r="F50" s="120"/>
      <c r="J50" s="175"/>
      <c r="M50" s="175"/>
      <c r="N50" s="136" t="str">
        <f t="shared" si="1"/>
        <v/>
      </c>
    </row>
    <row r="51" spans="5:14" ht="12.95" customHeight="1">
      <c r="E51" s="107"/>
      <c r="F51" s="120"/>
      <c r="J51" s="175"/>
      <c r="M51" s="175"/>
      <c r="N51" s="136" t="str">
        <f t="shared" si="1"/>
        <v/>
      </c>
    </row>
    <row r="52" spans="5:14" ht="12.95" customHeight="1">
      <c r="E52" s="107"/>
      <c r="F52" s="120"/>
      <c r="J52" s="175"/>
      <c r="M52" s="175"/>
      <c r="N52" s="136" t="str">
        <f t="shared" si="1"/>
        <v/>
      </c>
    </row>
    <row r="53" spans="5:14" ht="12.95" customHeight="1">
      <c r="E53" s="107"/>
      <c r="F53" s="120"/>
      <c r="J53" s="175"/>
      <c r="M53" s="175"/>
      <c r="N53" s="136" t="str">
        <f t="shared" si="1"/>
        <v/>
      </c>
    </row>
    <row r="54" spans="5:14" ht="12.95" customHeight="1">
      <c r="E54" s="107"/>
      <c r="F54" s="120"/>
      <c r="J54" s="175"/>
      <c r="M54" s="175"/>
      <c r="N54" s="136" t="str">
        <f t="shared" si="1"/>
        <v/>
      </c>
    </row>
    <row r="55" spans="5:14" ht="12.95" customHeight="1">
      <c r="E55" s="107"/>
      <c r="F55" s="120"/>
      <c r="J55" s="175"/>
      <c r="M55" s="175"/>
      <c r="N55" s="136" t="str">
        <f t="shared" si="1"/>
        <v/>
      </c>
    </row>
    <row r="56" spans="5:14" ht="12.95" customHeight="1">
      <c r="E56" s="107"/>
      <c r="F56" s="120"/>
      <c r="J56" s="175"/>
      <c r="M56" s="175"/>
      <c r="N56" s="136" t="str">
        <f t="shared" si="1"/>
        <v/>
      </c>
    </row>
    <row r="57" spans="5:14" ht="12.95" customHeight="1">
      <c r="E57" s="107"/>
      <c r="F57" s="120"/>
      <c r="J57" s="175"/>
      <c r="M57" s="175"/>
      <c r="N57" s="136" t="str">
        <f t="shared" si="1"/>
        <v/>
      </c>
    </row>
    <row r="58" spans="5:14" ht="12.95" customHeight="1">
      <c r="E58" s="107"/>
      <c r="F58" s="120"/>
      <c r="J58" s="175"/>
      <c r="M58" s="175"/>
      <c r="N58" s="136" t="str">
        <f t="shared" si="1"/>
        <v/>
      </c>
    </row>
    <row r="59" spans="5:14" ht="12.95" customHeight="1">
      <c r="E59" s="107"/>
      <c r="F59" s="120"/>
      <c r="J59" s="175"/>
      <c r="M59" s="175"/>
      <c r="N59" s="136" t="str">
        <f t="shared" si="1"/>
        <v/>
      </c>
    </row>
    <row r="60" spans="5:14" ht="17.100000000000001" customHeight="1">
      <c r="E60" s="107"/>
      <c r="F60" s="120"/>
      <c r="J60" s="175"/>
      <c r="M60" s="175"/>
      <c r="N60" s="136" t="str">
        <f t="shared" si="1"/>
        <v/>
      </c>
    </row>
    <row r="61" spans="5:14" ht="14.25">
      <c r="E61" s="107"/>
      <c r="F61" s="120"/>
      <c r="J61" s="175"/>
      <c r="M61" s="175"/>
      <c r="N61" s="136" t="str">
        <f t="shared" si="1"/>
        <v/>
      </c>
    </row>
    <row r="62" spans="5:14" ht="14.25">
      <c r="E62" s="107"/>
      <c r="F62" s="120"/>
      <c r="J62" s="175"/>
      <c r="M62" s="175"/>
      <c r="N62" s="136" t="str">
        <f t="shared" si="1"/>
        <v/>
      </c>
    </row>
    <row r="63" spans="5:14" ht="14.25">
      <c r="E63" s="107"/>
      <c r="F63" s="120"/>
      <c r="J63" s="175"/>
      <c r="M63" s="175"/>
      <c r="N63" s="136" t="str">
        <f t="shared" si="1"/>
        <v/>
      </c>
    </row>
    <row r="64" spans="5:14" ht="14.25">
      <c r="E64" s="107"/>
      <c r="F64" s="120"/>
      <c r="J64" s="175"/>
      <c r="M64" s="175"/>
      <c r="N64" s="136" t="str">
        <f t="shared" si="1"/>
        <v/>
      </c>
    </row>
    <row r="65" spans="5:14" ht="14.25">
      <c r="E65" s="107"/>
      <c r="F65" s="120"/>
      <c r="J65" s="175"/>
      <c r="M65" s="175"/>
      <c r="N65" s="136" t="str">
        <f t="shared" si="1"/>
        <v/>
      </c>
    </row>
    <row r="66" spans="5:14" ht="14.25">
      <c r="E66" s="107"/>
      <c r="F66" s="120"/>
      <c r="J66" s="175"/>
      <c r="M66" s="175"/>
      <c r="N66" s="136" t="str">
        <f t="shared" si="1"/>
        <v/>
      </c>
    </row>
    <row r="67" spans="5:14" ht="14.25">
      <c r="E67" s="107"/>
      <c r="F67" s="120"/>
      <c r="J67" s="175"/>
      <c r="M67" s="175"/>
    </row>
    <row r="68" spans="5:14" ht="14.25">
      <c r="E68" s="107"/>
      <c r="F68" s="120"/>
      <c r="J68" s="175"/>
      <c r="M68" s="175"/>
    </row>
    <row r="69" spans="5:14" ht="14.25">
      <c r="E69" s="107"/>
      <c r="F69" s="120"/>
      <c r="J69" s="175"/>
      <c r="M69" s="175"/>
    </row>
    <row r="70" spans="5:14" ht="14.25">
      <c r="E70" s="107"/>
      <c r="F70" s="120"/>
      <c r="J70" s="175"/>
      <c r="M70" s="175"/>
    </row>
    <row r="71" spans="5:14" ht="14.25">
      <c r="E71" s="107"/>
      <c r="F71" s="120"/>
      <c r="J71" s="175"/>
      <c r="M71" s="175"/>
    </row>
    <row r="72" spans="5:14" ht="14.25">
      <c r="E72" s="107"/>
      <c r="F72" s="120"/>
      <c r="J72" s="175"/>
      <c r="M72" s="175"/>
    </row>
    <row r="73" spans="5:14" ht="14.25">
      <c r="E73" s="107"/>
      <c r="F73" s="120"/>
      <c r="J73" s="175"/>
      <c r="M73" s="175"/>
    </row>
    <row r="74" spans="5:14" ht="14.25">
      <c r="E74" s="107"/>
      <c r="F74" s="107"/>
      <c r="J74" s="175"/>
      <c r="M74" s="175"/>
    </row>
    <row r="75" spans="5:14" ht="14.25">
      <c r="E75" s="107"/>
      <c r="F75" s="107"/>
      <c r="J75" s="175"/>
      <c r="M75" s="175"/>
    </row>
    <row r="76" spans="5:14" ht="14.25">
      <c r="E76" s="107"/>
      <c r="F76" s="107"/>
      <c r="J76" s="175"/>
      <c r="M76" s="175"/>
    </row>
    <row r="77" spans="5:14" ht="14.25">
      <c r="E77" s="107"/>
      <c r="F77" s="107"/>
      <c r="J77" s="175"/>
      <c r="M77" s="175"/>
    </row>
    <row r="78" spans="5:14" ht="14.25">
      <c r="E78" s="107"/>
      <c r="F78" s="107"/>
      <c r="J78" s="175"/>
      <c r="M78" s="175"/>
    </row>
    <row r="79" spans="5:14" ht="14.25">
      <c r="E79" s="107"/>
      <c r="F79" s="107"/>
      <c r="J79" s="175"/>
      <c r="M79" s="175"/>
    </row>
    <row r="80" spans="5:14" ht="14.25">
      <c r="E80" s="107"/>
      <c r="F80" s="107"/>
      <c r="J80" s="175"/>
      <c r="M80" s="175"/>
    </row>
    <row r="81" spans="5:13" ht="14.25">
      <c r="E81" s="107"/>
      <c r="F81" s="107"/>
      <c r="J81" s="175"/>
      <c r="M81" s="175"/>
    </row>
    <row r="82" spans="5:13" ht="14.25">
      <c r="E82" s="107"/>
      <c r="F82" s="107"/>
      <c r="J82" s="175"/>
      <c r="M82" s="175"/>
    </row>
    <row r="83" spans="5:13" ht="14.25">
      <c r="E83" s="107"/>
      <c r="F83" s="107"/>
      <c r="J83" s="175"/>
      <c r="M83" s="175"/>
    </row>
    <row r="84" spans="5:13" ht="14.25">
      <c r="E84" s="107"/>
      <c r="F84" s="107"/>
      <c r="J84" s="175"/>
      <c r="M84" s="175"/>
    </row>
    <row r="85" spans="5:13" ht="14.25">
      <c r="E85" s="107"/>
      <c r="F85" s="107"/>
      <c r="J85" s="175"/>
      <c r="M85" s="175"/>
    </row>
    <row r="86" spans="5:13" ht="14.25">
      <c r="E86" s="107"/>
      <c r="F86" s="107"/>
      <c r="J86" s="175"/>
      <c r="M86" s="175"/>
    </row>
    <row r="87" spans="5:13" ht="14.25">
      <c r="E87" s="107"/>
      <c r="F87" s="107"/>
      <c r="J87" s="175"/>
      <c r="M87" s="175"/>
    </row>
    <row r="88" spans="5:13" ht="14.25">
      <c r="E88" s="107"/>
      <c r="F88" s="107"/>
      <c r="J88" s="175"/>
      <c r="M88" s="175"/>
    </row>
    <row r="89" spans="5:13" ht="14.25">
      <c r="E89" s="107"/>
      <c r="F89" s="107"/>
      <c r="J89" s="175"/>
      <c r="M89" s="175"/>
    </row>
    <row r="90" spans="5:13" ht="14.25">
      <c r="E90" s="107"/>
      <c r="F90" s="107"/>
      <c r="J90" s="175"/>
      <c r="M90" s="175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G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Q96"/>
  <sheetViews>
    <sheetView zoomScaleNormal="100" workbookViewId="0">
      <selection activeCell="M35" sqref="M35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7" ht="13.5" thickBot="1"/>
    <row r="2" spans="1:17" s="158" customFormat="1" ht="20.100000000000001" customHeight="1" thickTop="1" thickBot="1">
      <c r="B2" s="195" t="s">
        <v>40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7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7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7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7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7" s="2" customFormat="1" ht="12.95" customHeight="1">
      <c r="A7" s="90"/>
      <c r="B7" s="4" t="s">
        <v>37</v>
      </c>
      <c r="C7" s="5" t="s">
        <v>3</v>
      </c>
      <c r="D7" s="5" t="s">
        <v>35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7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54300</v>
      </c>
      <c r="I8" s="65">
        <f t="shared" si="0"/>
        <v>0</v>
      </c>
      <c r="J8" s="166">
        <f t="shared" si="0"/>
        <v>54300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7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17550+200+25500</f>
        <v>43250</v>
      </c>
      <c r="I9" s="64">
        <v>0</v>
      </c>
      <c r="J9" s="167">
        <f>SUM(H9:I9)</f>
        <v>43250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7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3650+7400</f>
        <v>11050</v>
      </c>
      <c r="I10" s="64">
        <v>0</v>
      </c>
      <c r="J10" s="167">
        <f t="shared" ref="J10:J11" si="2">SUM(H10:I10)</f>
        <v>11050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7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7" ht="8.1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7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4800</v>
      </c>
      <c r="I13" s="65">
        <f t="shared" si="4"/>
        <v>0</v>
      </c>
      <c r="J13" s="166">
        <f t="shared" si="4"/>
        <v>4800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  <c r="Q13" s="35"/>
    </row>
    <row r="14" spans="1:17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1900+100+2800</f>
        <v>4800</v>
      </c>
      <c r="I14" s="64">
        <v>0</v>
      </c>
      <c r="J14" s="167">
        <f>SUM(H14:I14)</f>
        <v>4800</v>
      </c>
      <c r="K14" s="64"/>
      <c r="L14" s="64"/>
      <c r="M14" s="167">
        <f>SUM(K14:L14)</f>
        <v>0</v>
      </c>
      <c r="N14" s="133">
        <f t="shared" si="1"/>
        <v>0</v>
      </c>
      <c r="Q14" s="29"/>
    </row>
    <row r="15" spans="1:17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7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4600</v>
      </c>
      <c r="I16" s="99">
        <f t="shared" si="5"/>
        <v>0</v>
      </c>
      <c r="J16" s="169">
        <f t="shared" si="5"/>
        <v>4600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1500</v>
      </c>
      <c r="I17" s="148">
        <v>0</v>
      </c>
      <c r="J17" s="167">
        <f t="shared" ref="J17:J26" si="6">SUM(H17:I17)</f>
        <v>1500</v>
      </c>
      <c r="K17" s="148"/>
      <c r="L17" s="148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/>
      <c r="L18" s="148"/>
      <c r="M18" s="167">
        <f t="shared" si="7"/>
        <v>0</v>
      </c>
      <c r="N18" s="133" t="str">
        <f t="shared" si="1"/>
        <v/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1700</v>
      </c>
      <c r="I19" s="148">
        <v>0</v>
      </c>
      <c r="J19" s="167">
        <f t="shared" si="6"/>
        <v>1700</v>
      </c>
      <c r="K19" s="148"/>
      <c r="L19" s="148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0</v>
      </c>
      <c r="I20" s="148">
        <v>0</v>
      </c>
      <c r="J20" s="167">
        <f t="shared" si="6"/>
        <v>0</v>
      </c>
      <c r="K20" s="148"/>
      <c r="L20" s="148"/>
      <c r="M20" s="167">
        <f t="shared" si="7"/>
        <v>0</v>
      </c>
      <c r="N20" s="133" t="str">
        <f t="shared" si="1"/>
        <v/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/>
      <c r="L21" s="148"/>
      <c r="M21" s="167">
        <f t="shared" si="7"/>
        <v>0</v>
      </c>
      <c r="N21" s="133" t="str">
        <f t="shared" si="1"/>
        <v/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400</v>
      </c>
      <c r="I23" s="148">
        <v>0</v>
      </c>
      <c r="J23" s="167">
        <f t="shared" si="6"/>
        <v>400</v>
      </c>
      <c r="K23" s="148"/>
      <c r="L23" s="148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/>
      <c r="L24" s="148"/>
      <c r="M24" s="167">
        <f t="shared" si="7"/>
        <v>0</v>
      </c>
      <c r="N24" s="133" t="str">
        <f t="shared" si="1"/>
        <v/>
      </c>
      <c r="O24" s="29"/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1000</v>
      </c>
      <c r="I25" s="150">
        <v>0</v>
      </c>
      <c r="J25" s="167">
        <f t="shared" si="6"/>
        <v>1000</v>
      </c>
      <c r="K25" s="150"/>
      <c r="L25" s="150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8">
        <v>0</v>
      </c>
      <c r="I26" s="148">
        <v>0</v>
      </c>
      <c r="J26" s="167">
        <f t="shared" si="6"/>
        <v>0</v>
      </c>
      <c r="K26" s="148"/>
      <c r="L26" s="148"/>
      <c r="M26" s="167">
        <f t="shared" si="7"/>
        <v>0</v>
      </c>
      <c r="N26" s="133" t="str">
        <f t="shared" si="1"/>
        <v/>
      </c>
    </row>
    <row r="27" spans="1:15" ht="8.1" customHeight="1">
      <c r="B27" s="8"/>
      <c r="C27" s="9"/>
      <c r="D27" s="9"/>
      <c r="E27" s="105"/>
      <c r="F27" s="118"/>
      <c r="G27" s="9"/>
      <c r="H27" s="95"/>
      <c r="I27" s="95"/>
      <c r="J27" s="169"/>
      <c r="K27" s="95"/>
      <c r="L27" s="95"/>
      <c r="M27" s="169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15">
        <v>614000</v>
      </c>
      <c r="F28" s="129"/>
      <c r="G28" s="6" t="s">
        <v>109</v>
      </c>
      <c r="H28" s="95">
        <f t="shared" ref="H28:M28" si="8">H29</f>
        <v>20000</v>
      </c>
      <c r="I28" s="95">
        <f t="shared" si="8"/>
        <v>0</v>
      </c>
      <c r="J28" s="169">
        <f t="shared" si="8"/>
        <v>20000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19"/>
      <c r="E29" s="140">
        <v>614200</v>
      </c>
      <c r="F29" s="126" t="s">
        <v>174</v>
      </c>
      <c r="G29" s="24" t="s">
        <v>21</v>
      </c>
      <c r="H29" s="88">
        <v>20000</v>
      </c>
      <c r="I29" s="88"/>
      <c r="J29" s="167">
        <f>SUM(H29:I29)</f>
        <v>20000</v>
      </c>
      <c r="K29" s="88"/>
      <c r="L29" s="88"/>
      <c r="M29" s="167">
        <f>SUM(K29:L29)</f>
        <v>0</v>
      </c>
      <c r="N29" s="133">
        <f t="shared" si="1"/>
        <v>0</v>
      </c>
    </row>
    <row r="30" spans="1:15" ht="8.1" customHeight="1">
      <c r="B30" s="8"/>
      <c r="C30" s="9"/>
      <c r="D30" s="9"/>
      <c r="E30" s="113"/>
      <c r="F30" s="125"/>
      <c r="G30" s="9"/>
      <c r="H30" s="87"/>
      <c r="I30" s="87"/>
      <c r="J30" s="168"/>
      <c r="K30" s="87"/>
      <c r="L30" s="87"/>
      <c r="M30" s="168"/>
      <c r="N30" s="133" t="str">
        <f t="shared" si="1"/>
        <v/>
      </c>
    </row>
    <row r="31" spans="1:15" s="1" customFormat="1" ht="12.95" customHeight="1">
      <c r="A31" s="89"/>
      <c r="B31" s="10"/>
      <c r="C31" s="6"/>
      <c r="D31" s="6"/>
      <c r="E31" s="104">
        <v>821000</v>
      </c>
      <c r="F31" s="117"/>
      <c r="G31" s="6" t="s">
        <v>12</v>
      </c>
      <c r="H31" s="95">
        <f t="shared" ref="H31:M31" si="9">SUM(H32:H33)</f>
        <v>1000</v>
      </c>
      <c r="I31" s="95">
        <f t="shared" si="9"/>
        <v>0</v>
      </c>
      <c r="J31" s="169">
        <f t="shared" si="9"/>
        <v>1000</v>
      </c>
      <c r="K31" s="95">
        <f t="shared" si="9"/>
        <v>0</v>
      </c>
      <c r="L31" s="95">
        <f t="shared" si="9"/>
        <v>0</v>
      </c>
      <c r="M31" s="169">
        <f t="shared" si="9"/>
        <v>0</v>
      </c>
      <c r="N31" s="132">
        <f t="shared" si="1"/>
        <v>0</v>
      </c>
    </row>
    <row r="32" spans="1:15" ht="12.95" customHeight="1">
      <c r="B32" s="8"/>
      <c r="C32" s="9"/>
      <c r="D32" s="9"/>
      <c r="E32" s="105">
        <v>821200</v>
      </c>
      <c r="F32" s="118"/>
      <c r="G32" s="9" t="s">
        <v>13</v>
      </c>
      <c r="H32" s="88">
        <v>0</v>
      </c>
      <c r="I32" s="88">
        <v>0</v>
      </c>
      <c r="J32" s="167">
        <f t="shared" ref="J32:J33" si="10">SUM(H32:I32)</f>
        <v>0</v>
      </c>
      <c r="K32" s="88"/>
      <c r="L32" s="88"/>
      <c r="M32" s="167">
        <f t="shared" ref="M32:M33" si="11">SUM(K32:L32)</f>
        <v>0</v>
      </c>
      <c r="N32" s="133" t="str">
        <f t="shared" si="1"/>
        <v/>
      </c>
    </row>
    <row r="33" spans="1:14" ht="12.95" customHeight="1">
      <c r="B33" s="8"/>
      <c r="C33" s="9"/>
      <c r="D33" s="9"/>
      <c r="E33" s="105">
        <v>821300</v>
      </c>
      <c r="F33" s="118"/>
      <c r="G33" s="9" t="s">
        <v>14</v>
      </c>
      <c r="H33" s="87">
        <v>1000</v>
      </c>
      <c r="I33" s="87">
        <v>0</v>
      </c>
      <c r="J33" s="167">
        <f t="shared" si="10"/>
        <v>1000</v>
      </c>
      <c r="K33" s="87"/>
      <c r="L33" s="87"/>
      <c r="M33" s="167">
        <f t="shared" si="11"/>
        <v>0</v>
      </c>
      <c r="N33" s="133">
        <f t="shared" si="1"/>
        <v>0</v>
      </c>
    </row>
    <row r="34" spans="1:14" ht="8.1" customHeight="1">
      <c r="B34" s="8"/>
      <c r="C34" s="9"/>
      <c r="D34" s="9"/>
      <c r="E34" s="105"/>
      <c r="F34" s="118"/>
      <c r="G34" s="9"/>
      <c r="H34" s="87"/>
      <c r="I34" s="87"/>
      <c r="J34" s="168"/>
      <c r="K34" s="87"/>
      <c r="L34" s="87"/>
      <c r="M34" s="168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15</v>
      </c>
      <c r="H35" s="100">
        <v>2</v>
      </c>
      <c r="I35" s="100"/>
      <c r="J35" s="169">
        <v>2</v>
      </c>
      <c r="K35" s="100"/>
      <c r="L35" s="100"/>
      <c r="M35" s="169"/>
      <c r="N35" s="133"/>
    </row>
    <row r="36" spans="1:14" s="1" customFormat="1" ht="12.95" customHeight="1">
      <c r="A36" s="89"/>
      <c r="B36" s="10"/>
      <c r="C36" s="6"/>
      <c r="D36" s="6"/>
      <c r="E36" s="104"/>
      <c r="F36" s="117"/>
      <c r="G36" s="6" t="s">
        <v>31</v>
      </c>
      <c r="H36" s="95">
        <f t="shared" ref="H36:M36" si="12">H31+H28+H16+H13+H8</f>
        <v>84700</v>
      </c>
      <c r="I36" s="95">
        <f t="shared" si="12"/>
        <v>0</v>
      </c>
      <c r="J36" s="169">
        <f t="shared" si="12"/>
        <v>84700</v>
      </c>
      <c r="K36" s="95">
        <f t="shared" si="12"/>
        <v>0</v>
      </c>
      <c r="L36" s="95">
        <f t="shared" si="12"/>
        <v>0</v>
      </c>
      <c r="M36" s="169">
        <f t="shared" si="12"/>
        <v>0</v>
      </c>
      <c r="N36" s="132">
        <f t="shared" si="1"/>
        <v>0</v>
      </c>
    </row>
    <row r="37" spans="1:14" s="1" customFormat="1" ht="12.95" customHeight="1">
      <c r="A37" s="89"/>
      <c r="B37" s="10"/>
      <c r="C37" s="6"/>
      <c r="D37" s="6"/>
      <c r="E37" s="104"/>
      <c r="F37" s="117"/>
      <c r="G37" s="6" t="s">
        <v>16</v>
      </c>
      <c r="H37" s="95"/>
      <c r="I37" s="95"/>
      <c r="J37" s="169"/>
      <c r="K37" s="95"/>
      <c r="L37" s="95"/>
      <c r="M37" s="169"/>
      <c r="N37" s="139" t="str">
        <f t="shared" si="1"/>
        <v/>
      </c>
    </row>
    <row r="38" spans="1:14" s="1" customFormat="1" ht="12.95" customHeight="1">
      <c r="A38" s="89"/>
      <c r="B38" s="10"/>
      <c r="C38" s="6"/>
      <c r="D38" s="6"/>
      <c r="E38" s="104"/>
      <c r="F38" s="117"/>
      <c r="G38" s="6" t="s">
        <v>17</v>
      </c>
      <c r="H38" s="87"/>
      <c r="I38" s="87"/>
      <c r="J38" s="168"/>
      <c r="K38" s="87"/>
      <c r="L38" s="87"/>
      <c r="M38" s="168"/>
      <c r="N38" s="134" t="str">
        <f t="shared" si="1"/>
        <v/>
      </c>
    </row>
    <row r="39" spans="1:14" ht="8.1" customHeight="1" thickBot="1">
      <c r="B39" s="13"/>
      <c r="C39" s="14"/>
      <c r="D39" s="14"/>
      <c r="E39" s="106"/>
      <c r="F39" s="119"/>
      <c r="G39" s="14"/>
      <c r="H39" s="14"/>
      <c r="I39" s="14"/>
      <c r="J39" s="176"/>
      <c r="K39" s="14"/>
      <c r="L39" s="14"/>
      <c r="M39" s="176"/>
      <c r="N39" s="135" t="str">
        <f t="shared" si="1"/>
        <v/>
      </c>
    </row>
    <row r="40" spans="1:14" ht="12.95" customHeight="1"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425781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41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42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50850</v>
      </c>
      <c r="I8" s="65">
        <f t="shared" si="0"/>
        <v>0</v>
      </c>
      <c r="J8" s="166">
        <f t="shared" si="0"/>
        <v>50850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30100+100+1*10*1430</f>
        <v>44500</v>
      </c>
      <c r="I9" s="64">
        <v>0</v>
      </c>
      <c r="J9" s="167">
        <f>SUM(H9:I9)</f>
        <v>44500</v>
      </c>
      <c r="K9" s="64"/>
      <c r="L9" s="64"/>
      <c r="M9" s="167">
        <f>SUM(K9:L9)</f>
        <v>0</v>
      </c>
      <c r="N9" s="133">
        <f t="shared" ref="N9:N66" si="1">IF(J9=0,"",M9/J9*100)</f>
        <v>0</v>
      </c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2750+50+10*21*15+400</f>
        <v>6350</v>
      </c>
      <c r="I10" s="64">
        <v>0</v>
      </c>
      <c r="J10" s="167">
        <f t="shared" ref="J10:J11" si="2">SUM(H10:I10)</f>
        <v>6350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8.1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4800</v>
      </c>
      <c r="I13" s="65">
        <f t="shared" si="4"/>
        <v>0</v>
      </c>
      <c r="J13" s="166">
        <f t="shared" si="4"/>
        <v>4800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3180+20+1*10*160</f>
        <v>4800</v>
      </c>
      <c r="I14" s="64">
        <v>0</v>
      </c>
      <c r="J14" s="167">
        <f>SUM(H14:I14)</f>
        <v>4800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3000</v>
      </c>
      <c r="I16" s="99">
        <f t="shared" si="5"/>
        <v>0</v>
      </c>
      <c r="J16" s="169">
        <f t="shared" si="5"/>
        <v>3000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6" ht="12.95" customHeight="1">
      <c r="B17" s="8"/>
      <c r="C17" s="9"/>
      <c r="D17" s="9"/>
      <c r="E17" s="105">
        <v>613100</v>
      </c>
      <c r="F17" s="118"/>
      <c r="G17" s="9" t="s">
        <v>6</v>
      </c>
      <c r="H17" s="148">
        <v>1000</v>
      </c>
      <c r="I17" s="148">
        <v>0</v>
      </c>
      <c r="J17" s="167">
        <f t="shared" ref="J17:J26" si="6">SUM(H17:I17)</f>
        <v>1000</v>
      </c>
      <c r="K17" s="148"/>
      <c r="L17" s="148"/>
      <c r="M17" s="167">
        <f t="shared" ref="M17:M26" si="7">SUM(K17:L17)</f>
        <v>0</v>
      </c>
      <c r="N17" s="133">
        <f t="shared" si="1"/>
        <v>0</v>
      </c>
    </row>
    <row r="18" spans="1:16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/>
      <c r="L18" s="148"/>
      <c r="M18" s="167">
        <f t="shared" si="7"/>
        <v>0</v>
      </c>
      <c r="N18" s="133" t="str">
        <f t="shared" si="1"/>
        <v/>
      </c>
    </row>
    <row r="19" spans="1:16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0</v>
      </c>
      <c r="I19" s="148">
        <v>0</v>
      </c>
      <c r="J19" s="167">
        <f t="shared" si="6"/>
        <v>0</v>
      </c>
      <c r="K19" s="148"/>
      <c r="L19" s="148"/>
      <c r="M19" s="167">
        <f t="shared" si="7"/>
        <v>0</v>
      </c>
      <c r="N19" s="133" t="str">
        <f t="shared" si="1"/>
        <v/>
      </c>
    </row>
    <row r="20" spans="1:16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0</v>
      </c>
      <c r="I20" s="148">
        <v>0</v>
      </c>
      <c r="J20" s="167">
        <f t="shared" si="6"/>
        <v>0</v>
      </c>
      <c r="K20" s="148"/>
      <c r="L20" s="148"/>
      <c r="M20" s="167">
        <f t="shared" si="7"/>
        <v>0</v>
      </c>
      <c r="N20" s="133" t="str">
        <f t="shared" si="1"/>
        <v/>
      </c>
    </row>
    <row r="21" spans="1:16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/>
      <c r="L21" s="148"/>
      <c r="M21" s="167">
        <f t="shared" si="7"/>
        <v>0</v>
      </c>
      <c r="N21" s="133" t="str">
        <f t="shared" si="1"/>
        <v/>
      </c>
    </row>
    <row r="22" spans="1:16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</row>
    <row r="23" spans="1:16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0</v>
      </c>
      <c r="I23" s="148">
        <v>0</v>
      </c>
      <c r="J23" s="167">
        <f t="shared" si="6"/>
        <v>0</v>
      </c>
      <c r="K23" s="148"/>
      <c r="L23" s="148"/>
      <c r="M23" s="167">
        <f t="shared" si="7"/>
        <v>0</v>
      </c>
      <c r="N23" s="133" t="str">
        <f t="shared" si="1"/>
        <v/>
      </c>
    </row>
    <row r="24" spans="1:16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/>
      <c r="L24" s="148"/>
      <c r="M24" s="167">
        <f t="shared" si="7"/>
        <v>0</v>
      </c>
      <c r="N24" s="133" t="str">
        <f t="shared" si="1"/>
        <v/>
      </c>
      <c r="P24" s="29"/>
    </row>
    <row r="25" spans="1:16" ht="12.95" customHeight="1">
      <c r="B25" s="8"/>
      <c r="C25" s="9"/>
      <c r="D25" s="9"/>
      <c r="E25" s="105">
        <v>613900</v>
      </c>
      <c r="F25" s="118"/>
      <c r="G25" s="9" t="s">
        <v>84</v>
      </c>
      <c r="H25" s="148">
        <v>2000</v>
      </c>
      <c r="I25" s="148">
        <v>0</v>
      </c>
      <c r="J25" s="167">
        <f t="shared" si="6"/>
        <v>2000</v>
      </c>
      <c r="K25" s="148"/>
      <c r="L25" s="148"/>
      <c r="M25" s="167">
        <f t="shared" si="7"/>
        <v>0</v>
      </c>
      <c r="N25" s="133">
        <f t="shared" si="1"/>
        <v>0</v>
      </c>
    </row>
    <row r="26" spans="1:16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/>
      <c r="L26" s="149"/>
      <c r="M26" s="167">
        <f t="shared" si="7"/>
        <v>0</v>
      </c>
      <c r="N26" s="133" t="str">
        <f t="shared" si="1"/>
        <v/>
      </c>
    </row>
    <row r="27" spans="1:16" s="1" customFormat="1" ht="8.1" customHeight="1">
      <c r="A27" s="89"/>
      <c r="B27" s="10"/>
      <c r="C27" s="6"/>
      <c r="D27" s="6"/>
      <c r="E27" s="115"/>
      <c r="F27" s="129"/>
      <c r="G27" s="6"/>
      <c r="H27" s="87"/>
      <c r="I27" s="87"/>
      <c r="J27" s="168"/>
      <c r="K27" s="87"/>
      <c r="L27" s="87"/>
      <c r="M27" s="168"/>
      <c r="N27" s="133" t="str">
        <f t="shared" si="1"/>
        <v/>
      </c>
    </row>
    <row r="28" spans="1:16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" si="8">SUM(H29:H30)</f>
        <v>1500</v>
      </c>
      <c r="I28" s="95">
        <f t="shared" ref="I28:K28" si="9">SUM(I29:I30)</f>
        <v>0</v>
      </c>
      <c r="J28" s="169">
        <f t="shared" si="9"/>
        <v>1500</v>
      </c>
      <c r="K28" s="95">
        <f t="shared" si="9"/>
        <v>0</v>
      </c>
      <c r="L28" s="95">
        <f t="shared" ref="L28:M28" si="10">SUM(L29:L30)</f>
        <v>0</v>
      </c>
      <c r="M28" s="169">
        <f t="shared" si="10"/>
        <v>0</v>
      </c>
      <c r="N28" s="132">
        <f t="shared" si="1"/>
        <v>0</v>
      </c>
    </row>
    <row r="29" spans="1:16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11">SUM(H29:I29)</f>
        <v>0</v>
      </c>
      <c r="K29" s="88"/>
      <c r="L29" s="88"/>
      <c r="M29" s="167">
        <f t="shared" ref="M29:M30" si="12">SUM(K29:L29)</f>
        <v>0</v>
      </c>
      <c r="N29" s="133" t="str">
        <f t="shared" si="1"/>
        <v/>
      </c>
    </row>
    <row r="30" spans="1:16" ht="12.95" customHeight="1">
      <c r="B30" s="8"/>
      <c r="C30" s="9"/>
      <c r="D30" s="9"/>
      <c r="E30" s="105">
        <v>821300</v>
      </c>
      <c r="F30" s="118"/>
      <c r="G30" s="9" t="s">
        <v>14</v>
      </c>
      <c r="H30" s="87">
        <v>1500</v>
      </c>
      <c r="I30" s="87">
        <v>0</v>
      </c>
      <c r="J30" s="167">
        <f t="shared" si="11"/>
        <v>1500</v>
      </c>
      <c r="K30" s="87"/>
      <c r="L30" s="87"/>
      <c r="M30" s="167">
        <f t="shared" si="12"/>
        <v>0</v>
      </c>
      <c r="N30" s="133">
        <f t="shared" si="1"/>
        <v>0</v>
      </c>
    </row>
    <row r="31" spans="1:16" ht="8.1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6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95">
        <v>2</v>
      </c>
      <c r="I32" s="95"/>
      <c r="J32" s="169">
        <v>2</v>
      </c>
      <c r="K32" s="95"/>
      <c r="L32" s="95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3">H8+H13+H16+H28</f>
        <v>60150</v>
      </c>
      <c r="I33" s="95">
        <f t="shared" si="13"/>
        <v>0</v>
      </c>
      <c r="J33" s="169">
        <f t="shared" si="13"/>
        <v>60150</v>
      </c>
      <c r="K33" s="95">
        <f t="shared" si="13"/>
        <v>0</v>
      </c>
      <c r="L33" s="95">
        <f t="shared" si="13"/>
        <v>0</v>
      </c>
      <c r="M33" s="169">
        <f t="shared" si="13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87"/>
      <c r="I35" s="87"/>
      <c r="J35" s="168"/>
      <c r="K35" s="87"/>
      <c r="L35" s="87"/>
      <c r="M35" s="168"/>
      <c r="N35" s="133" t="str">
        <f t="shared" si="1"/>
        <v/>
      </c>
    </row>
    <row r="36" spans="1:14" ht="8.1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158" customFormat="1" ht="20.100000000000001" customHeight="1" thickTop="1" thickBot="1">
      <c r="B2" s="195" t="s">
        <v>77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43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75630</v>
      </c>
      <c r="I8" s="65">
        <f t="shared" si="0"/>
        <v>0</v>
      </c>
      <c r="J8" s="166">
        <f t="shared" si="0"/>
        <v>75630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64800+250</f>
        <v>65050</v>
      </c>
      <c r="I9" s="64">
        <v>0</v>
      </c>
      <c r="J9" s="167">
        <f>SUM(H9:I9)</f>
        <v>65050</v>
      </c>
      <c r="K9" s="64"/>
      <c r="L9" s="64"/>
      <c r="M9" s="167">
        <f>SUM(K9:L9)</f>
        <v>0</v>
      </c>
      <c r="N9" s="133">
        <f t="shared" ref="N9:N66" si="1">IF(J9=0,"",M9/J9*100)</f>
        <v>0</v>
      </c>
      <c r="O9" s="32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10480+100</f>
        <v>10580</v>
      </c>
      <c r="I10" s="64">
        <v>0</v>
      </c>
      <c r="J10" s="167">
        <f t="shared" ref="J10:J11" si="2">SUM(H10:I10)</f>
        <v>10580</v>
      </c>
      <c r="K10" s="64"/>
      <c r="L10" s="64"/>
      <c r="M10" s="167">
        <f t="shared" ref="M10:M11" si="3">SUM(K10:L10)</f>
        <v>0</v>
      </c>
      <c r="N10" s="133">
        <f t="shared" si="1"/>
        <v>0</v>
      </c>
      <c r="O10" s="34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8.1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6940</v>
      </c>
      <c r="I13" s="65">
        <f t="shared" si="4"/>
        <v>0</v>
      </c>
      <c r="J13" s="166">
        <f t="shared" si="4"/>
        <v>6940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6900+40</f>
        <v>6940</v>
      </c>
      <c r="I14" s="64">
        <v>0</v>
      </c>
      <c r="J14" s="167">
        <f>SUM(H14:I14)</f>
        <v>6940</v>
      </c>
      <c r="K14" s="64"/>
      <c r="L14" s="64"/>
      <c r="M14" s="167">
        <f>SUM(K14:L14)</f>
        <v>0</v>
      </c>
      <c r="N14" s="133">
        <f t="shared" si="1"/>
        <v>0</v>
      </c>
    </row>
    <row r="15" spans="1:16" ht="8.1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6300</v>
      </c>
      <c r="I16" s="99">
        <f t="shared" si="5"/>
        <v>0</v>
      </c>
      <c r="J16" s="169">
        <f t="shared" si="5"/>
        <v>6300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1500</v>
      </c>
      <c r="I17" s="150">
        <v>0</v>
      </c>
      <c r="J17" s="167">
        <f t="shared" ref="J17:J26" si="6">SUM(H17:I17)</f>
        <v>1500</v>
      </c>
      <c r="K17" s="150"/>
      <c r="L17" s="150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/>
      <c r="L18" s="148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2500</v>
      </c>
      <c r="I19" s="148">
        <v>0</v>
      </c>
      <c r="J19" s="167">
        <f t="shared" si="6"/>
        <v>2500</v>
      </c>
      <c r="K19" s="148"/>
      <c r="L19" s="148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300</v>
      </c>
      <c r="I20" s="150">
        <v>0</v>
      </c>
      <c r="J20" s="167">
        <f t="shared" si="6"/>
        <v>300</v>
      </c>
      <c r="K20" s="150"/>
      <c r="L20" s="150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/>
      <c r="L21" s="148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0</v>
      </c>
      <c r="I23" s="148">
        <v>0</v>
      </c>
      <c r="J23" s="167">
        <f t="shared" si="6"/>
        <v>0</v>
      </c>
      <c r="K23" s="148"/>
      <c r="L23" s="148"/>
      <c r="M23" s="167">
        <f t="shared" si="7"/>
        <v>0</v>
      </c>
      <c r="N23" s="133" t="str">
        <f t="shared" si="1"/>
        <v/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/>
      <c r="L24" s="148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2000</v>
      </c>
      <c r="I25" s="150">
        <v>0</v>
      </c>
      <c r="J25" s="167">
        <f t="shared" si="6"/>
        <v>2000</v>
      </c>
      <c r="K25" s="150"/>
      <c r="L25" s="150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4" s="1" customFormat="1" ht="8.1" customHeight="1">
      <c r="A27" s="89"/>
      <c r="B27" s="10"/>
      <c r="C27" s="6"/>
      <c r="D27" s="6"/>
      <c r="E27" s="115"/>
      <c r="F27" s="129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1500</v>
      </c>
      <c r="I28" s="100">
        <f t="shared" si="8"/>
        <v>0</v>
      </c>
      <c r="J28" s="169">
        <f t="shared" si="8"/>
        <v>1500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1500</v>
      </c>
      <c r="I30" s="88">
        <v>0</v>
      </c>
      <c r="J30" s="167">
        <f t="shared" si="9"/>
        <v>1500</v>
      </c>
      <c r="K30" s="88"/>
      <c r="L30" s="88"/>
      <c r="M30" s="167">
        <f t="shared" si="10"/>
        <v>0</v>
      </c>
      <c r="N30" s="133">
        <f t="shared" si="1"/>
        <v>0</v>
      </c>
    </row>
    <row r="31" spans="1:14" ht="8.1" customHeight="1">
      <c r="B31" s="8"/>
      <c r="C31" s="9"/>
      <c r="D31" s="9"/>
      <c r="E31" s="105"/>
      <c r="F31" s="118"/>
      <c r="G31" s="9"/>
      <c r="H31" s="87"/>
      <c r="I31" s="87"/>
      <c r="J31" s="168"/>
      <c r="K31" s="87"/>
      <c r="L31" s="87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3</v>
      </c>
      <c r="I32" s="100"/>
      <c r="J32" s="169">
        <v>3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90370</v>
      </c>
      <c r="I33" s="95">
        <f t="shared" si="11"/>
        <v>0</v>
      </c>
      <c r="J33" s="169">
        <f t="shared" si="11"/>
        <v>90370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/>
      <c r="I34" s="95"/>
      <c r="J34" s="169"/>
      <c r="K34" s="95"/>
      <c r="L34" s="95"/>
      <c r="M34" s="169"/>
      <c r="N34" s="133" t="str">
        <f t="shared" si="1"/>
        <v/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/>
      <c r="I35" s="95"/>
      <c r="J35" s="169"/>
      <c r="K35" s="95"/>
      <c r="L35" s="95"/>
      <c r="M35" s="169"/>
      <c r="N35" s="133" t="str">
        <f t="shared" si="1"/>
        <v/>
      </c>
    </row>
    <row r="36" spans="1:14" ht="8.1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6" ht="13.5" thickBot="1"/>
    <row r="2" spans="1:16" s="55" customFormat="1" ht="20.100000000000001" customHeight="1" thickTop="1" thickBot="1">
      <c r="B2" s="195" t="s">
        <v>140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37</v>
      </c>
      <c r="C7" s="5" t="s">
        <v>3</v>
      </c>
      <c r="D7" s="5" t="s">
        <v>64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70">
        <f t="shared" ref="H8:M8" si="0">SUM(H9:H12)</f>
        <v>169880</v>
      </c>
      <c r="I8" s="70">
        <f t="shared" si="0"/>
        <v>0</v>
      </c>
      <c r="J8" s="166">
        <f t="shared" si="0"/>
        <v>169880</v>
      </c>
      <c r="K8" s="70">
        <f t="shared" si="0"/>
        <v>0</v>
      </c>
      <c r="L8" s="70">
        <f t="shared" si="0"/>
        <v>0</v>
      </c>
      <c r="M8" s="166">
        <f t="shared" si="0"/>
        <v>0</v>
      </c>
      <c r="N8" s="132">
        <f>IF(J8=0,"",M8/J8*100)</f>
        <v>0</v>
      </c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71">
        <f>132900+500</f>
        <v>133400</v>
      </c>
      <c r="I9" s="71">
        <v>0</v>
      </c>
      <c r="J9" s="167">
        <f>SUM(H9:I9)</f>
        <v>133400</v>
      </c>
      <c r="K9" s="71"/>
      <c r="L9" s="71"/>
      <c r="M9" s="167">
        <f>SUM(K9:L9)</f>
        <v>0</v>
      </c>
      <c r="N9" s="133">
        <f t="shared" ref="N9:N66" si="1">IF(J9=0,"",M9/J9*100)</f>
        <v>0</v>
      </c>
      <c r="O9" s="32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71">
        <f>36180+300</f>
        <v>36480</v>
      </c>
      <c r="I10" s="71">
        <v>0</v>
      </c>
      <c r="J10" s="167">
        <f t="shared" ref="J10:J11" si="2">SUM(H10:I10)</f>
        <v>36480</v>
      </c>
      <c r="K10" s="71"/>
      <c r="L10" s="71"/>
      <c r="M10" s="167">
        <f t="shared" ref="M10:M11" si="3">SUM(K10:L10)</f>
        <v>0</v>
      </c>
      <c r="N10" s="133">
        <f t="shared" si="1"/>
        <v>0</v>
      </c>
      <c r="O10" s="34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71">
        <v>0</v>
      </c>
      <c r="I11" s="71">
        <v>0</v>
      </c>
      <c r="J11" s="167">
        <f t="shared" si="2"/>
        <v>0</v>
      </c>
      <c r="K11" s="71"/>
      <c r="L11" s="71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71"/>
      <c r="I12" s="71"/>
      <c r="J12" s="167"/>
      <c r="K12" s="71"/>
      <c r="L12" s="71"/>
      <c r="M12" s="167"/>
      <c r="N12" s="133" t="str">
        <f t="shared" si="1"/>
        <v/>
      </c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70">
        <f t="shared" ref="H13:M13" si="4">H14</f>
        <v>14260</v>
      </c>
      <c r="I13" s="70">
        <f t="shared" si="4"/>
        <v>0</v>
      </c>
      <c r="J13" s="166">
        <f t="shared" si="4"/>
        <v>14260</v>
      </c>
      <c r="K13" s="70">
        <f t="shared" si="4"/>
        <v>0</v>
      </c>
      <c r="L13" s="70">
        <f t="shared" si="4"/>
        <v>0</v>
      </c>
      <c r="M13" s="166">
        <f t="shared" si="4"/>
        <v>0</v>
      </c>
      <c r="N13" s="132">
        <f t="shared" si="1"/>
        <v>0</v>
      </c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71">
        <f>14180+80</f>
        <v>14260</v>
      </c>
      <c r="I14" s="71">
        <v>0</v>
      </c>
      <c r="J14" s="167">
        <f>SUM(H14:I14)</f>
        <v>14260</v>
      </c>
      <c r="K14" s="71"/>
      <c r="L14" s="71"/>
      <c r="M14" s="167">
        <f>SUM(K14:L14)</f>
        <v>0</v>
      </c>
      <c r="N14" s="133">
        <f t="shared" si="1"/>
        <v>0</v>
      </c>
    </row>
    <row r="15" spans="1:16" ht="12.95" customHeight="1">
      <c r="B15" s="8"/>
      <c r="C15" s="9"/>
      <c r="D15" s="9"/>
      <c r="E15" s="105"/>
      <c r="F15" s="118"/>
      <c r="G15" s="9"/>
      <c r="H15" s="87"/>
      <c r="I15" s="87"/>
      <c r="J15" s="168"/>
      <c r="K15" s="87"/>
      <c r="L15" s="87"/>
      <c r="M15" s="168"/>
      <c r="N15" s="133" t="str">
        <f t="shared" si="1"/>
        <v/>
      </c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11700</v>
      </c>
      <c r="I16" s="99">
        <f t="shared" si="5"/>
        <v>0</v>
      </c>
      <c r="J16" s="169">
        <f t="shared" si="5"/>
        <v>11700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4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6000</v>
      </c>
      <c r="I17" s="150">
        <v>0</v>
      </c>
      <c r="J17" s="167">
        <f t="shared" ref="J17:J26" si="6">SUM(H17:I17)</f>
        <v>6000</v>
      </c>
      <c r="K17" s="150"/>
      <c r="L17" s="150"/>
      <c r="M17" s="167">
        <f t="shared" ref="M17:M26" si="7">SUM(K17:L17)</f>
        <v>0</v>
      </c>
      <c r="N17" s="133">
        <f t="shared" si="1"/>
        <v>0</v>
      </c>
    </row>
    <row r="18" spans="1:14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0</v>
      </c>
      <c r="I18" s="148">
        <v>0</v>
      </c>
      <c r="J18" s="167">
        <f t="shared" si="6"/>
        <v>0</v>
      </c>
      <c r="K18" s="148"/>
      <c r="L18" s="148"/>
      <c r="M18" s="167">
        <f t="shared" si="7"/>
        <v>0</v>
      </c>
      <c r="N18" s="133" t="str">
        <f t="shared" si="1"/>
        <v/>
      </c>
    </row>
    <row r="19" spans="1:14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1000</v>
      </c>
      <c r="I19" s="148">
        <v>0</v>
      </c>
      <c r="J19" s="167">
        <f t="shared" si="6"/>
        <v>1000</v>
      </c>
      <c r="K19" s="148"/>
      <c r="L19" s="148"/>
      <c r="M19" s="167">
        <f t="shared" si="7"/>
        <v>0</v>
      </c>
      <c r="N19" s="133">
        <f t="shared" si="1"/>
        <v>0</v>
      </c>
    </row>
    <row r="20" spans="1:14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1000</v>
      </c>
      <c r="I20" s="150">
        <v>0</v>
      </c>
      <c r="J20" s="167">
        <f t="shared" si="6"/>
        <v>1000</v>
      </c>
      <c r="K20" s="150"/>
      <c r="L20" s="150"/>
      <c r="M20" s="167">
        <f t="shared" si="7"/>
        <v>0</v>
      </c>
      <c r="N20" s="133">
        <f t="shared" si="1"/>
        <v>0</v>
      </c>
    </row>
    <row r="21" spans="1:14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0</v>
      </c>
      <c r="I21" s="148">
        <v>0</v>
      </c>
      <c r="J21" s="167">
        <f t="shared" si="6"/>
        <v>0</v>
      </c>
      <c r="K21" s="148"/>
      <c r="L21" s="148"/>
      <c r="M21" s="167">
        <f t="shared" si="7"/>
        <v>0</v>
      </c>
      <c r="N21" s="133" t="str">
        <f t="shared" si="1"/>
        <v/>
      </c>
    </row>
    <row r="22" spans="1:14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</row>
    <row r="23" spans="1:14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1200</v>
      </c>
      <c r="I23" s="148">
        <v>0</v>
      </c>
      <c r="J23" s="167">
        <f t="shared" si="6"/>
        <v>1200</v>
      </c>
      <c r="K23" s="148"/>
      <c r="L23" s="148"/>
      <c r="M23" s="167">
        <f t="shared" si="7"/>
        <v>0</v>
      </c>
      <c r="N23" s="133">
        <f t="shared" si="1"/>
        <v>0</v>
      </c>
    </row>
    <row r="24" spans="1:14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0</v>
      </c>
      <c r="I24" s="148">
        <v>0</v>
      </c>
      <c r="J24" s="167">
        <f t="shared" si="6"/>
        <v>0</v>
      </c>
      <c r="K24" s="148"/>
      <c r="L24" s="148"/>
      <c r="M24" s="167">
        <f t="shared" si="7"/>
        <v>0</v>
      </c>
      <c r="N24" s="133" t="str">
        <f t="shared" si="1"/>
        <v/>
      </c>
    </row>
    <row r="25" spans="1:14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2500</v>
      </c>
      <c r="I25" s="150">
        <v>0</v>
      </c>
      <c r="J25" s="167">
        <f t="shared" si="6"/>
        <v>2500</v>
      </c>
      <c r="K25" s="150"/>
      <c r="L25" s="150"/>
      <c r="M25" s="167">
        <f t="shared" si="7"/>
        <v>0</v>
      </c>
      <c r="N25" s="133">
        <f t="shared" si="1"/>
        <v>0</v>
      </c>
    </row>
    <row r="26" spans="1:14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</row>
    <row r="27" spans="1:14" s="1" customFormat="1" ht="12.95" customHeight="1">
      <c r="A27" s="89"/>
      <c r="B27" s="10"/>
      <c r="C27" s="6"/>
      <c r="D27" s="6"/>
      <c r="E27" s="115"/>
      <c r="F27" s="129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4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1000</v>
      </c>
      <c r="I28" s="100">
        <f t="shared" si="8"/>
        <v>0</v>
      </c>
      <c r="J28" s="169">
        <f t="shared" si="8"/>
        <v>1000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4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</row>
    <row r="30" spans="1:14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1000</v>
      </c>
      <c r="I30" s="88">
        <v>0</v>
      </c>
      <c r="J30" s="167">
        <f t="shared" si="9"/>
        <v>1000</v>
      </c>
      <c r="K30" s="88"/>
      <c r="L30" s="88"/>
      <c r="M30" s="167">
        <f t="shared" si="10"/>
        <v>0</v>
      </c>
      <c r="N30" s="133">
        <f t="shared" si="1"/>
        <v>0</v>
      </c>
    </row>
    <row r="31" spans="1:14" ht="12.95" customHeight="1">
      <c r="B31" s="8"/>
      <c r="C31" s="9"/>
      <c r="D31" s="9"/>
      <c r="E31" s="105"/>
      <c r="F31" s="118"/>
      <c r="G31" s="9"/>
      <c r="H31" s="87"/>
      <c r="I31" s="87"/>
      <c r="J31" s="168"/>
      <c r="K31" s="87"/>
      <c r="L31" s="87"/>
      <c r="M31" s="168"/>
      <c r="N31" s="133" t="str">
        <f t="shared" si="1"/>
        <v/>
      </c>
    </row>
    <row r="32" spans="1:14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7</v>
      </c>
      <c r="I32" s="100"/>
      <c r="J32" s="169">
        <v>7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196840</v>
      </c>
      <c r="I33" s="95">
        <f t="shared" si="11"/>
        <v>0</v>
      </c>
      <c r="J33" s="169">
        <f t="shared" si="11"/>
        <v>196840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>H33+'6'!H33+'5'!H33+'4'!H36+'3'!H56</f>
        <v>2719070</v>
      </c>
      <c r="I34" s="95">
        <f>I33+'6'!I33+'5'!I33+'4'!I36+'3'!I56</f>
        <v>0</v>
      </c>
      <c r="J34" s="169">
        <f>J33+'6'!J33+'5'!J33+'4'!J36+'3'!J56</f>
        <v>2719070</v>
      </c>
      <c r="K34" s="95">
        <f>K33+'6'!K33+'5'!K33+'4'!K36+'3'!K56</f>
        <v>0</v>
      </c>
      <c r="L34" s="95">
        <f>L33+'6'!L33+'5'!L33+'4'!L36+'3'!L56</f>
        <v>0</v>
      </c>
      <c r="M34" s="169">
        <f>M33+'6'!M33+'5'!M33+'4'!M36+'3'!M56</f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ref="H35:M35" si="12">H34</f>
        <v>2719070</v>
      </c>
      <c r="I35" s="95">
        <f t="shared" si="12"/>
        <v>0</v>
      </c>
      <c r="J35" s="169">
        <f t="shared" si="12"/>
        <v>2719070</v>
      </c>
      <c r="K35" s="95">
        <f t="shared" si="12"/>
        <v>0</v>
      </c>
      <c r="L35" s="95">
        <f t="shared" si="12"/>
        <v>0</v>
      </c>
      <c r="M35" s="169">
        <f t="shared" si="12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Q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6384" width="9.140625" style="7"/>
  </cols>
  <sheetData>
    <row r="1" spans="1:17" ht="13.5" thickBot="1"/>
    <row r="2" spans="1:17" s="158" customFormat="1" ht="20.100000000000001" customHeight="1" thickTop="1" thickBot="1">
      <c r="B2" s="195" t="s">
        <v>44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7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7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7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7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7" s="2" customFormat="1" ht="12.95" customHeight="1">
      <c r="A7" s="90"/>
      <c r="B7" s="4" t="s">
        <v>45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7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276000</v>
      </c>
      <c r="I8" s="65">
        <f t="shared" si="0"/>
        <v>0</v>
      </c>
      <c r="J8" s="166">
        <f t="shared" si="0"/>
        <v>276000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</row>
    <row r="9" spans="1:17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216200+1000</f>
        <v>217200</v>
      </c>
      <c r="I9" s="64">
        <v>0</v>
      </c>
      <c r="J9" s="167">
        <f>SUM(H9:I9)</f>
        <v>217200</v>
      </c>
      <c r="K9" s="64"/>
      <c r="L9" s="64"/>
      <c r="M9" s="167">
        <f>SUM(K9:L9)</f>
        <v>0</v>
      </c>
      <c r="N9" s="133">
        <f t="shared" ref="N9:N66" si="1">IF(J9=0,"",M9/J9*100)</f>
        <v>0</v>
      </c>
      <c r="O9" s="29"/>
    </row>
    <row r="10" spans="1:17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58000+800</f>
        <v>58800</v>
      </c>
      <c r="I10" s="64">
        <v>0</v>
      </c>
      <c r="J10" s="167">
        <f t="shared" ref="J10:J11" si="2">SUM(H10:I10)</f>
        <v>58800</v>
      </c>
      <c r="K10" s="64"/>
      <c r="L10" s="64"/>
      <c r="M10" s="167">
        <f t="shared" ref="M10:M11" si="3">SUM(K10:L10)</f>
        <v>0</v>
      </c>
      <c r="N10" s="133">
        <f t="shared" si="1"/>
        <v>0</v>
      </c>
    </row>
    <row r="11" spans="1:17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7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  <c r="P12" s="29"/>
    </row>
    <row r="13" spans="1:17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23250</v>
      </c>
      <c r="I13" s="65">
        <f t="shared" si="4"/>
        <v>0</v>
      </c>
      <c r="J13" s="166">
        <f t="shared" si="4"/>
        <v>23250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  <c r="P13" s="35"/>
      <c r="Q13" s="35"/>
    </row>
    <row r="14" spans="1:17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23100+150</f>
        <v>23250</v>
      </c>
      <c r="I14" s="64">
        <v>0</v>
      </c>
      <c r="J14" s="167">
        <f>SUM(H14:I14)</f>
        <v>23250</v>
      </c>
      <c r="K14" s="64"/>
      <c r="L14" s="64"/>
      <c r="M14" s="167">
        <f>SUM(K14:L14)</f>
        <v>0</v>
      </c>
      <c r="N14" s="133">
        <f t="shared" si="1"/>
        <v>0</v>
      </c>
    </row>
    <row r="15" spans="1:17" ht="12.95" customHeight="1">
      <c r="B15" s="8"/>
      <c r="C15" s="9"/>
      <c r="D15" s="9"/>
      <c r="E15" s="105"/>
      <c r="F15" s="118"/>
      <c r="G15" s="9"/>
      <c r="H15" s="88"/>
      <c r="I15" s="88"/>
      <c r="J15" s="168"/>
      <c r="K15" s="88"/>
      <c r="L15" s="88"/>
      <c r="M15" s="168"/>
      <c r="N15" s="133" t="str">
        <f t="shared" si="1"/>
        <v/>
      </c>
    </row>
    <row r="16" spans="1:17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99">
        <f t="shared" ref="H16:M16" si="5">SUM(H17:H26)</f>
        <v>401500</v>
      </c>
      <c r="I16" s="99">
        <f t="shared" si="5"/>
        <v>0</v>
      </c>
      <c r="J16" s="169">
        <f t="shared" si="5"/>
        <v>401500</v>
      </c>
      <c r="K16" s="99">
        <f t="shared" si="5"/>
        <v>0</v>
      </c>
      <c r="L16" s="99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8500</v>
      </c>
      <c r="I17" s="150">
        <v>0</v>
      </c>
      <c r="J17" s="167">
        <f t="shared" ref="J17:J26" si="6">SUM(H17:I17)</f>
        <v>8500</v>
      </c>
      <c r="K17" s="150"/>
      <c r="L17" s="150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48">
        <v>95000</v>
      </c>
      <c r="I18" s="148">
        <v>0</v>
      </c>
      <c r="J18" s="167">
        <f t="shared" si="6"/>
        <v>95000</v>
      </c>
      <c r="K18" s="148"/>
      <c r="L18" s="148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48">
        <v>41500</v>
      </c>
      <c r="I19" s="148">
        <v>0</v>
      </c>
      <c r="J19" s="167">
        <f t="shared" si="6"/>
        <v>41500</v>
      </c>
      <c r="K19" s="148"/>
      <c r="L19" s="148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48">
        <v>84000</v>
      </c>
      <c r="I20" s="148">
        <v>0</v>
      </c>
      <c r="J20" s="167">
        <f t="shared" si="6"/>
        <v>84000</v>
      </c>
      <c r="K20" s="148"/>
      <c r="L20" s="148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48">
        <v>61000</v>
      </c>
      <c r="I21" s="148">
        <v>0</v>
      </c>
      <c r="J21" s="167">
        <f t="shared" si="6"/>
        <v>61000</v>
      </c>
      <c r="K21" s="148"/>
      <c r="L21" s="148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48">
        <v>0</v>
      </c>
      <c r="I22" s="148">
        <v>0</v>
      </c>
      <c r="J22" s="167">
        <f t="shared" si="6"/>
        <v>0</v>
      </c>
      <c r="K22" s="148"/>
      <c r="L22" s="148"/>
      <c r="M22" s="167">
        <f t="shared" si="7"/>
        <v>0</v>
      </c>
      <c r="N22" s="133" t="str">
        <f t="shared" si="1"/>
        <v/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48">
        <v>41000</v>
      </c>
      <c r="I23" s="148">
        <v>0</v>
      </c>
      <c r="J23" s="167">
        <f t="shared" si="6"/>
        <v>41000</v>
      </c>
      <c r="K23" s="148"/>
      <c r="L23" s="148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48">
        <v>5500</v>
      </c>
      <c r="I24" s="148">
        <v>0</v>
      </c>
      <c r="J24" s="167">
        <f t="shared" si="6"/>
        <v>5500</v>
      </c>
      <c r="K24" s="148"/>
      <c r="L24" s="148"/>
      <c r="M24" s="167">
        <f t="shared" si="7"/>
        <v>0</v>
      </c>
      <c r="N24" s="133">
        <f t="shared" si="1"/>
        <v>0</v>
      </c>
      <c r="O24" s="29"/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65000</v>
      </c>
      <c r="I25" s="150">
        <v>0</v>
      </c>
      <c r="J25" s="167">
        <f t="shared" si="6"/>
        <v>65000</v>
      </c>
      <c r="K25" s="150"/>
      <c r="L25" s="150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49">
        <v>0</v>
      </c>
      <c r="I26" s="149">
        <v>0</v>
      </c>
      <c r="J26" s="167">
        <f t="shared" si="6"/>
        <v>0</v>
      </c>
      <c r="K26" s="149"/>
      <c r="L26" s="149"/>
      <c r="M26" s="167">
        <f t="shared" si="7"/>
        <v>0</v>
      </c>
      <c r="N26" s="133" t="str">
        <f t="shared" si="1"/>
        <v/>
      </c>
    </row>
    <row r="27" spans="1:15" s="1" customFormat="1" ht="12.95" customHeight="1">
      <c r="A27" s="89"/>
      <c r="B27" s="10"/>
      <c r="C27" s="6"/>
      <c r="D27" s="6"/>
      <c r="E27" s="115"/>
      <c r="F27" s="129"/>
      <c r="G27" s="6"/>
      <c r="H27" s="87"/>
      <c r="I27" s="87"/>
      <c r="J27" s="168"/>
      <c r="K27" s="87"/>
      <c r="L27" s="87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95">
        <f t="shared" ref="H28:M28" si="8">SUM(H29:H30)</f>
        <v>80000</v>
      </c>
      <c r="I28" s="95">
        <f t="shared" si="8"/>
        <v>0</v>
      </c>
      <c r="J28" s="169">
        <f t="shared" si="8"/>
        <v>80000</v>
      </c>
      <c r="K28" s="95">
        <f t="shared" si="8"/>
        <v>0</v>
      </c>
      <c r="L28" s="95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80000</v>
      </c>
      <c r="I30" s="88">
        <v>0</v>
      </c>
      <c r="J30" s="167">
        <f t="shared" si="9"/>
        <v>80000</v>
      </c>
      <c r="K30" s="88"/>
      <c r="L30" s="88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16</v>
      </c>
      <c r="I32" s="100"/>
      <c r="J32" s="169">
        <v>16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780750</v>
      </c>
      <c r="I33" s="95">
        <f t="shared" si="11"/>
        <v>0</v>
      </c>
      <c r="J33" s="169">
        <f t="shared" si="11"/>
        <v>780750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780750</v>
      </c>
      <c r="I34" s="95">
        <f t="shared" si="12"/>
        <v>0</v>
      </c>
      <c r="J34" s="169">
        <f t="shared" si="12"/>
        <v>780750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780750</v>
      </c>
      <c r="I35" s="95">
        <f t="shared" si="12"/>
        <v>0</v>
      </c>
      <c r="J35" s="169">
        <f t="shared" si="12"/>
        <v>780750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P96"/>
  <sheetViews>
    <sheetView zoomScaleNormal="100" workbookViewId="0">
      <selection activeCell="M32" sqref="M32"/>
    </sheetView>
  </sheetViews>
  <sheetFormatPr defaultRowHeight="12.75"/>
  <cols>
    <col min="1" max="1" width="9.140625" style="92"/>
    <col min="2" max="2" width="4.7109375" style="7" customWidth="1"/>
    <col min="3" max="3" width="5.140625" style="7" customWidth="1"/>
    <col min="4" max="4" width="5" style="7" customWidth="1"/>
    <col min="5" max="5" width="8.7109375" style="15" customWidth="1"/>
    <col min="6" max="6" width="8.7109375" style="96" customWidth="1"/>
    <col min="7" max="7" width="50.7109375" style="7" customWidth="1"/>
    <col min="8" max="9" width="14.7109375" style="92" customWidth="1"/>
    <col min="10" max="10" width="15.7109375" style="7" customWidth="1"/>
    <col min="11" max="12" width="14.7109375" style="92" customWidth="1"/>
    <col min="13" max="13" width="15.7109375" style="92" customWidth="1"/>
    <col min="14" max="14" width="7.7109375" style="136" customWidth="1"/>
    <col min="15" max="15" width="9.140625" style="7"/>
    <col min="16" max="16" width="9.5703125" style="7" bestFit="1" customWidth="1"/>
    <col min="17" max="16384" width="9.140625" style="7"/>
  </cols>
  <sheetData>
    <row r="1" spans="1:16" ht="13.5" thickBot="1"/>
    <row r="2" spans="1:16" s="55" customFormat="1" ht="20.100000000000001" customHeight="1" thickTop="1" thickBot="1">
      <c r="A2" s="158"/>
      <c r="B2" s="195" t="s">
        <v>46</v>
      </c>
      <c r="C2" s="196"/>
      <c r="D2" s="196"/>
      <c r="E2" s="196"/>
      <c r="F2" s="196"/>
      <c r="G2" s="196"/>
      <c r="H2" s="196"/>
      <c r="I2" s="196"/>
      <c r="J2" s="196"/>
      <c r="K2" s="192"/>
      <c r="L2" s="192"/>
      <c r="M2" s="192"/>
      <c r="N2" s="161"/>
    </row>
    <row r="3" spans="1:16" s="1" customFormat="1" ht="8.1" customHeight="1" thickTop="1" thickBot="1">
      <c r="A3" s="89"/>
      <c r="E3" s="2"/>
      <c r="F3" s="90"/>
      <c r="G3" s="193"/>
      <c r="H3" s="49"/>
      <c r="I3" s="49"/>
      <c r="J3" s="49"/>
      <c r="K3" s="49"/>
      <c r="L3" s="49"/>
      <c r="M3" s="49"/>
      <c r="N3" s="130"/>
    </row>
    <row r="4" spans="1:16" s="1" customFormat="1" ht="39" customHeight="1">
      <c r="A4" s="89"/>
      <c r="B4" s="201" t="s">
        <v>0</v>
      </c>
      <c r="C4" s="211" t="s">
        <v>1</v>
      </c>
      <c r="D4" s="212" t="s">
        <v>28</v>
      </c>
      <c r="E4" s="213" t="s">
        <v>143</v>
      </c>
      <c r="F4" s="206" t="s">
        <v>160</v>
      </c>
      <c r="G4" s="207" t="s">
        <v>2</v>
      </c>
      <c r="H4" s="198" t="s">
        <v>155</v>
      </c>
      <c r="I4" s="199"/>
      <c r="J4" s="200"/>
      <c r="K4" s="214" t="s">
        <v>226</v>
      </c>
      <c r="L4" s="199"/>
      <c r="M4" s="200"/>
      <c r="N4" s="209" t="s">
        <v>223</v>
      </c>
    </row>
    <row r="5" spans="1:16" s="89" customFormat="1" ht="27" customHeight="1">
      <c r="B5" s="202"/>
      <c r="C5" s="204"/>
      <c r="D5" s="204"/>
      <c r="E5" s="208"/>
      <c r="F5" s="204"/>
      <c r="G5" s="208"/>
      <c r="H5" s="155" t="s">
        <v>206</v>
      </c>
      <c r="I5" s="155" t="s">
        <v>207</v>
      </c>
      <c r="J5" s="164" t="s">
        <v>135</v>
      </c>
      <c r="K5" s="155" t="s">
        <v>206</v>
      </c>
      <c r="L5" s="155" t="s">
        <v>207</v>
      </c>
      <c r="M5" s="164" t="s">
        <v>135</v>
      </c>
      <c r="N5" s="210"/>
    </row>
    <row r="6" spans="1:16" s="2" customFormat="1" ht="12.95" customHeight="1">
      <c r="A6" s="90"/>
      <c r="B6" s="187">
        <v>1</v>
      </c>
      <c r="C6" s="117">
        <v>2</v>
      </c>
      <c r="D6" s="117">
        <v>3</v>
      </c>
      <c r="E6" s="117">
        <v>4</v>
      </c>
      <c r="F6" s="117">
        <v>5</v>
      </c>
      <c r="G6" s="117">
        <v>6</v>
      </c>
      <c r="H6" s="117">
        <v>7</v>
      </c>
      <c r="I6" s="117">
        <v>8</v>
      </c>
      <c r="J6" s="189" t="s">
        <v>222</v>
      </c>
      <c r="K6" s="117">
        <v>10</v>
      </c>
      <c r="L6" s="117">
        <v>11</v>
      </c>
      <c r="M6" s="189" t="s">
        <v>208</v>
      </c>
      <c r="N6" s="188">
        <v>13</v>
      </c>
    </row>
    <row r="7" spans="1:16" s="2" customFormat="1" ht="12.95" customHeight="1">
      <c r="A7" s="90"/>
      <c r="B7" s="4" t="s">
        <v>47</v>
      </c>
      <c r="C7" s="5" t="s">
        <v>3</v>
      </c>
      <c r="D7" s="5" t="s">
        <v>4</v>
      </c>
      <c r="E7" s="3"/>
      <c r="F7" s="91"/>
      <c r="G7" s="3"/>
      <c r="H7" s="91"/>
      <c r="I7" s="91"/>
      <c r="J7" s="165"/>
      <c r="K7" s="91"/>
      <c r="L7" s="91"/>
      <c r="M7" s="165"/>
      <c r="N7" s="131"/>
    </row>
    <row r="8" spans="1:16" s="1" customFormat="1" ht="12.95" customHeight="1">
      <c r="A8" s="89"/>
      <c r="B8" s="10"/>
      <c r="C8" s="6"/>
      <c r="D8" s="6"/>
      <c r="E8" s="104">
        <v>611000</v>
      </c>
      <c r="F8" s="117"/>
      <c r="G8" s="6" t="s">
        <v>80</v>
      </c>
      <c r="H8" s="65">
        <f t="shared" ref="H8:M8" si="0">SUM(H9:H12)</f>
        <v>4844890</v>
      </c>
      <c r="I8" s="65">
        <f t="shared" si="0"/>
        <v>0</v>
      </c>
      <c r="J8" s="166">
        <f t="shared" si="0"/>
        <v>4844890</v>
      </c>
      <c r="K8" s="65">
        <f t="shared" si="0"/>
        <v>0</v>
      </c>
      <c r="L8" s="65">
        <f t="shared" si="0"/>
        <v>0</v>
      </c>
      <c r="M8" s="166">
        <f t="shared" si="0"/>
        <v>0</v>
      </c>
      <c r="N8" s="132">
        <f>IF(J8=0,"",M8/J8*100)</f>
        <v>0</v>
      </c>
      <c r="P8" s="33"/>
    </row>
    <row r="9" spans="1:16" ht="12.95" customHeight="1">
      <c r="B9" s="8"/>
      <c r="C9" s="9"/>
      <c r="D9" s="9"/>
      <c r="E9" s="105">
        <v>611100</v>
      </c>
      <c r="F9" s="118"/>
      <c r="G9" s="16" t="s">
        <v>105</v>
      </c>
      <c r="H9" s="64">
        <f>3854000+8400+7*12*1200+4380+14*500+10*2*1200+2*6*1650</f>
        <v>4018380</v>
      </c>
      <c r="I9" s="64">
        <v>0</v>
      </c>
      <c r="J9" s="167">
        <f>SUM(H9:I9)</f>
        <v>4018380</v>
      </c>
      <c r="K9" s="64"/>
      <c r="L9" s="64"/>
      <c r="M9" s="167">
        <f>SUM(K9:L9)</f>
        <v>0</v>
      </c>
      <c r="N9" s="133">
        <f t="shared" ref="N9:N66" si="1">IF(J9=0,"",M9/J9*100)</f>
        <v>0</v>
      </c>
      <c r="O9" s="39"/>
    </row>
    <row r="10" spans="1:16" ht="12.95" customHeight="1">
      <c r="B10" s="8"/>
      <c r="C10" s="9"/>
      <c r="D10" s="9"/>
      <c r="E10" s="105">
        <v>611200</v>
      </c>
      <c r="F10" s="118"/>
      <c r="G10" s="9" t="s">
        <v>106</v>
      </c>
      <c r="H10" s="64">
        <f>762500+3400+7*4100+11750+14*900+12*2*21*15</f>
        <v>826510</v>
      </c>
      <c r="I10" s="64">
        <v>0</v>
      </c>
      <c r="J10" s="167">
        <f t="shared" ref="J10:J11" si="2">SUM(H10:I10)</f>
        <v>826510</v>
      </c>
      <c r="K10" s="64"/>
      <c r="L10" s="64"/>
      <c r="M10" s="167">
        <f t="shared" ref="M10:M11" si="3">SUM(K10:L10)</f>
        <v>0</v>
      </c>
      <c r="N10" s="133">
        <f t="shared" si="1"/>
        <v>0</v>
      </c>
      <c r="O10" s="40"/>
    </row>
    <row r="11" spans="1:16" ht="12.95" customHeight="1">
      <c r="B11" s="8"/>
      <c r="C11" s="9"/>
      <c r="D11" s="9"/>
      <c r="E11" s="105">
        <v>611200</v>
      </c>
      <c r="F11" s="118"/>
      <c r="G11" s="63" t="s">
        <v>137</v>
      </c>
      <c r="H11" s="64">
        <v>0</v>
      </c>
      <c r="I11" s="64">
        <v>0</v>
      </c>
      <c r="J11" s="167">
        <f t="shared" si="2"/>
        <v>0</v>
      </c>
      <c r="K11" s="64"/>
      <c r="L11" s="64"/>
      <c r="M11" s="167">
        <f t="shared" si="3"/>
        <v>0</v>
      </c>
      <c r="N11" s="133" t="str">
        <f t="shared" si="1"/>
        <v/>
      </c>
      <c r="P11" s="31"/>
    </row>
    <row r="12" spans="1:16" ht="12.95" customHeight="1">
      <c r="B12" s="8"/>
      <c r="C12" s="9"/>
      <c r="D12" s="9"/>
      <c r="E12" s="105"/>
      <c r="F12" s="118"/>
      <c r="G12" s="16"/>
      <c r="H12" s="64"/>
      <c r="I12" s="64"/>
      <c r="J12" s="167"/>
      <c r="K12" s="64"/>
      <c r="L12" s="64"/>
      <c r="M12" s="167"/>
      <c r="N12" s="133" t="str">
        <f t="shared" si="1"/>
        <v/>
      </c>
      <c r="O12" s="40"/>
    </row>
    <row r="13" spans="1:16" s="1" customFormat="1" ht="12.95" customHeight="1">
      <c r="A13" s="89"/>
      <c r="B13" s="10"/>
      <c r="C13" s="6"/>
      <c r="D13" s="6"/>
      <c r="E13" s="104">
        <v>612000</v>
      </c>
      <c r="F13" s="117"/>
      <c r="G13" s="6" t="s">
        <v>79</v>
      </c>
      <c r="H13" s="65">
        <f t="shared" ref="H13:M13" si="4">H14</f>
        <v>626380</v>
      </c>
      <c r="I13" s="65">
        <f t="shared" si="4"/>
        <v>0</v>
      </c>
      <c r="J13" s="166">
        <f t="shared" si="4"/>
        <v>626380</v>
      </c>
      <c r="K13" s="65">
        <f t="shared" si="4"/>
        <v>0</v>
      </c>
      <c r="L13" s="65">
        <f t="shared" si="4"/>
        <v>0</v>
      </c>
      <c r="M13" s="166">
        <f t="shared" si="4"/>
        <v>0</v>
      </c>
      <c r="N13" s="132">
        <f t="shared" si="1"/>
        <v>0</v>
      </c>
      <c r="O13" s="41"/>
    </row>
    <row r="14" spans="1:16" ht="12.95" customHeight="1">
      <c r="B14" s="8"/>
      <c r="C14" s="9"/>
      <c r="D14" s="9"/>
      <c r="E14" s="105">
        <v>612100</v>
      </c>
      <c r="F14" s="118"/>
      <c r="G14" s="11" t="s">
        <v>5</v>
      </c>
      <c r="H14" s="64">
        <f>601000+1000+7*200*12+14*70+10*2*180+2*6*250</f>
        <v>626380</v>
      </c>
      <c r="I14" s="64">
        <v>0</v>
      </c>
      <c r="J14" s="167">
        <f>SUM(H14:I14)</f>
        <v>626380</v>
      </c>
      <c r="K14" s="64"/>
      <c r="L14" s="64"/>
      <c r="M14" s="167">
        <f>SUM(K14:L14)</f>
        <v>0</v>
      </c>
      <c r="N14" s="133">
        <f t="shared" si="1"/>
        <v>0</v>
      </c>
      <c r="O14" s="39"/>
    </row>
    <row r="15" spans="1:16" ht="12.95" customHeight="1">
      <c r="B15" s="8"/>
      <c r="C15" s="9"/>
      <c r="D15" s="9"/>
      <c r="E15" s="105"/>
      <c r="F15" s="118"/>
      <c r="G15" s="16"/>
      <c r="H15" s="88"/>
      <c r="I15" s="88"/>
      <c r="J15" s="168"/>
      <c r="K15" s="88"/>
      <c r="L15" s="88"/>
      <c r="M15" s="168"/>
      <c r="N15" s="133" t="str">
        <f t="shared" si="1"/>
        <v/>
      </c>
      <c r="O15" s="40"/>
    </row>
    <row r="16" spans="1:16" s="1" customFormat="1" ht="12.95" customHeight="1">
      <c r="A16" s="89"/>
      <c r="B16" s="10"/>
      <c r="C16" s="6"/>
      <c r="D16" s="6"/>
      <c r="E16" s="104">
        <v>613000</v>
      </c>
      <c r="F16" s="117"/>
      <c r="G16" s="6" t="s">
        <v>81</v>
      </c>
      <c r="H16" s="100">
        <f t="shared" ref="H16:M16" si="5">SUM(H17:H26)</f>
        <v>797400</v>
      </c>
      <c r="I16" s="100">
        <f t="shared" si="5"/>
        <v>0</v>
      </c>
      <c r="J16" s="169">
        <f t="shared" si="5"/>
        <v>797400</v>
      </c>
      <c r="K16" s="100">
        <f t="shared" si="5"/>
        <v>0</v>
      </c>
      <c r="L16" s="100">
        <f t="shared" si="5"/>
        <v>0</v>
      </c>
      <c r="M16" s="169">
        <f t="shared" si="5"/>
        <v>0</v>
      </c>
      <c r="N16" s="132">
        <f t="shared" si="1"/>
        <v>0</v>
      </c>
    </row>
    <row r="17" spans="1:15" ht="12.95" customHeight="1">
      <c r="B17" s="8"/>
      <c r="C17" s="9"/>
      <c r="D17" s="9"/>
      <c r="E17" s="105">
        <v>613100</v>
      </c>
      <c r="F17" s="118"/>
      <c r="G17" s="9" t="s">
        <v>6</v>
      </c>
      <c r="H17" s="150">
        <v>12900</v>
      </c>
      <c r="I17" s="150">
        <v>0</v>
      </c>
      <c r="J17" s="167">
        <f t="shared" ref="J17:J26" si="6">SUM(H17:I17)</f>
        <v>12900</v>
      </c>
      <c r="K17" s="150"/>
      <c r="L17" s="150"/>
      <c r="M17" s="167">
        <f t="shared" ref="M17:M26" si="7">SUM(K17:L17)</f>
        <v>0</v>
      </c>
      <c r="N17" s="133">
        <f t="shared" si="1"/>
        <v>0</v>
      </c>
    </row>
    <row r="18" spans="1:15" ht="12.95" customHeight="1">
      <c r="B18" s="8"/>
      <c r="C18" s="9"/>
      <c r="D18" s="9"/>
      <c r="E18" s="105">
        <v>613200</v>
      </c>
      <c r="F18" s="118"/>
      <c r="G18" s="9" t="s">
        <v>7</v>
      </c>
      <c r="H18" s="150">
        <v>83000</v>
      </c>
      <c r="I18" s="150">
        <v>0</v>
      </c>
      <c r="J18" s="167">
        <f t="shared" si="6"/>
        <v>83000</v>
      </c>
      <c r="K18" s="150"/>
      <c r="L18" s="150"/>
      <c r="M18" s="167">
        <f t="shared" si="7"/>
        <v>0</v>
      </c>
      <c r="N18" s="133">
        <f t="shared" si="1"/>
        <v>0</v>
      </c>
    </row>
    <row r="19" spans="1:15" ht="12.95" customHeight="1">
      <c r="B19" s="8"/>
      <c r="C19" s="9"/>
      <c r="D19" s="9"/>
      <c r="E19" s="105">
        <v>613300</v>
      </c>
      <c r="F19" s="118"/>
      <c r="G19" s="16" t="s">
        <v>107</v>
      </c>
      <c r="H19" s="150">
        <v>92000</v>
      </c>
      <c r="I19" s="150">
        <v>0</v>
      </c>
      <c r="J19" s="167">
        <f t="shared" si="6"/>
        <v>92000</v>
      </c>
      <c r="K19" s="150"/>
      <c r="L19" s="150"/>
      <c r="M19" s="167">
        <f t="shared" si="7"/>
        <v>0</v>
      </c>
      <c r="N19" s="133">
        <f t="shared" si="1"/>
        <v>0</v>
      </c>
    </row>
    <row r="20" spans="1:15" ht="12.95" customHeight="1">
      <c r="B20" s="8"/>
      <c r="C20" s="9"/>
      <c r="D20" s="9"/>
      <c r="E20" s="105">
        <v>613400</v>
      </c>
      <c r="F20" s="118"/>
      <c r="G20" s="9" t="s">
        <v>82</v>
      </c>
      <c r="H20" s="150">
        <v>200000</v>
      </c>
      <c r="I20" s="150">
        <v>0</v>
      </c>
      <c r="J20" s="167">
        <f t="shared" si="6"/>
        <v>200000</v>
      </c>
      <c r="K20" s="150"/>
      <c r="L20" s="150"/>
      <c r="M20" s="167">
        <f t="shared" si="7"/>
        <v>0</v>
      </c>
      <c r="N20" s="133">
        <f t="shared" si="1"/>
        <v>0</v>
      </c>
    </row>
    <row r="21" spans="1:15" ht="12.95" customHeight="1">
      <c r="B21" s="8"/>
      <c r="C21" s="9"/>
      <c r="D21" s="9"/>
      <c r="E21" s="105">
        <v>613500</v>
      </c>
      <c r="F21" s="118"/>
      <c r="G21" s="9" t="s">
        <v>8</v>
      </c>
      <c r="H21" s="150">
        <v>100000</v>
      </c>
      <c r="I21" s="150">
        <v>0</v>
      </c>
      <c r="J21" s="167">
        <f t="shared" si="6"/>
        <v>100000</v>
      </c>
      <c r="K21" s="150"/>
      <c r="L21" s="150"/>
      <c r="M21" s="167">
        <f t="shared" si="7"/>
        <v>0</v>
      </c>
      <c r="N21" s="133">
        <f t="shared" si="1"/>
        <v>0</v>
      </c>
    </row>
    <row r="22" spans="1:15" ht="12.95" customHeight="1">
      <c r="B22" s="8"/>
      <c r="C22" s="9"/>
      <c r="D22" s="9"/>
      <c r="E22" s="105">
        <v>613600</v>
      </c>
      <c r="F22" s="118"/>
      <c r="G22" s="16" t="s">
        <v>108</v>
      </c>
      <c r="H22" s="150">
        <v>33000</v>
      </c>
      <c r="I22" s="150">
        <v>0</v>
      </c>
      <c r="J22" s="167">
        <f t="shared" si="6"/>
        <v>33000</v>
      </c>
      <c r="K22" s="150"/>
      <c r="L22" s="150"/>
      <c r="M22" s="167">
        <f t="shared" si="7"/>
        <v>0</v>
      </c>
      <c r="N22" s="133">
        <f t="shared" si="1"/>
        <v>0</v>
      </c>
    </row>
    <row r="23" spans="1:15" ht="12.95" customHeight="1">
      <c r="B23" s="8"/>
      <c r="C23" s="9"/>
      <c r="D23" s="9"/>
      <c r="E23" s="105">
        <v>613700</v>
      </c>
      <c r="F23" s="118"/>
      <c r="G23" s="9" t="s">
        <v>9</v>
      </c>
      <c r="H23" s="150">
        <v>80000</v>
      </c>
      <c r="I23" s="150">
        <v>0</v>
      </c>
      <c r="J23" s="167">
        <f t="shared" si="6"/>
        <v>80000</v>
      </c>
      <c r="K23" s="150"/>
      <c r="L23" s="150"/>
      <c r="M23" s="167">
        <f t="shared" si="7"/>
        <v>0</v>
      </c>
      <c r="N23" s="133">
        <f t="shared" si="1"/>
        <v>0</v>
      </c>
    </row>
    <row r="24" spans="1:15" ht="12.95" customHeight="1">
      <c r="B24" s="8"/>
      <c r="C24" s="9"/>
      <c r="D24" s="9"/>
      <c r="E24" s="105">
        <v>613800</v>
      </c>
      <c r="F24" s="118"/>
      <c r="G24" s="9" t="s">
        <v>83</v>
      </c>
      <c r="H24" s="150">
        <v>16500</v>
      </c>
      <c r="I24" s="150">
        <v>0</v>
      </c>
      <c r="J24" s="167">
        <f t="shared" si="6"/>
        <v>16500</v>
      </c>
      <c r="K24" s="150"/>
      <c r="L24" s="150"/>
      <c r="M24" s="167">
        <f t="shared" si="7"/>
        <v>0</v>
      </c>
      <c r="N24" s="133">
        <f t="shared" si="1"/>
        <v>0</v>
      </c>
    </row>
    <row r="25" spans="1:15" ht="12.95" customHeight="1">
      <c r="B25" s="8"/>
      <c r="C25" s="9"/>
      <c r="D25" s="9"/>
      <c r="E25" s="105">
        <v>613900</v>
      </c>
      <c r="F25" s="118"/>
      <c r="G25" s="9" t="s">
        <v>84</v>
      </c>
      <c r="H25" s="150">
        <v>180000</v>
      </c>
      <c r="I25" s="150">
        <v>0</v>
      </c>
      <c r="J25" s="167">
        <f t="shared" si="6"/>
        <v>180000</v>
      </c>
      <c r="K25" s="150"/>
      <c r="L25" s="150"/>
      <c r="M25" s="167">
        <f t="shared" si="7"/>
        <v>0</v>
      </c>
      <c r="N25" s="133">
        <f t="shared" si="1"/>
        <v>0</v>
      </c>
    </row>
    <row r="26" spans="1:15" ht="12.95" customHeight="1">
      <c r="B26" s="8"/>
      <c r="C26" s="9"/>
      <c r="D26" s="9"/>
      <c r="E26" s="105">
        <v>613900</v>
      </c>
      <c r="F26" s="118"/>
      <c r="G26" s="63" t="s">
        <v>138</v>
      </c>
      <c r="H26" s="151">
        <v>0</v>
      </c>
      <c r="I26" s="151">
        <v>0</v>
      </c>
      <c r="J26" s="167">
        <f t="shared" si="6"/>
        <v>0</v>
      </c>
      <c r="K26" s="151"/>
      <c r="L26" s="151"/>
      <c r="M26" s="167">
        <f t="shared" si="7"/>
        <v>0</v>
      </c>
      <c r="N26" s="133" t="str">
        <f t="shared" si="1"/>
        <v/>
      </c>
      <c r="O26" s="32"/>
    </row>
    <row r="27" spans="1:15" s="1" customFormat="1" ht="12.95" customHeight="1">
      <c r="A27" s="89"/>
      <c r="B27" s="10"/>
      <c r="C27" s="6"/>
      <c r="D27" s="6"/>
      <c r="E27" s="115"/>
      <c r="F27" s="129"/>
      <c r="G27" s="6"/>
      <c r="H27" s="88"/>
      <c r="I27" s="88"/>
      <c r="J27" s="168"/>
      <c r="K27" s="88"/>
      <c r="L27" s="88"/>
      <c r="M27" s="168"/>
      <c r="N27" s="133" t="str">
        <f t="shared" si="1"/>
        <v/>
      </c>
    </row>
    <row r="28" spans="1:15" s="1" customFormat="1" ht="12.95" customHeight="1">
      <c r="A28" s="89"/>
      <c r="B28" s="10"/>
      <c r="C28" s="6"/>
      <c r="D28" s="6"/>
      <c r="E28" s="104">
        <v>821000</v>
      </c>
      <c r="F28" s="117"/>
      <c r="G28" s="6" t="s">
        <v>12</v>
      </c>
      <c r="H28" s="100">
        <f t="shared" ref="H28:M28" si="8">SUM(H29:H30)</f>
        <v>40000</v>
      </c>
      <c r="I28" s="100">
        <f t="shared" si="8"/>
        <v>0</v>
      </c>
      <c r="J28" s="169">
        <f t="shared" si="8"/>
        <v>40000</v>
      </c>
      <c r="K28" s="100">
        <f t="shared" si="8"/>
        <v>0</v>
      </c>
      <c r="L28" s="100">
        <f t="shared" si="8"/>
        <v>0</v>
      </c>
      <c r="M28" s="169">
        <f t="shared" si="8"/>
        <v>0</v>
      </c>
      <c r="N28" s="132">
        <f t="shared" si="1"/>
        <v>0</v>
      </c>
    </row>
    <row r="29" spans="1:15" ht="12.95" customHeight="1">
      <c r="B29" s="8"/>
      <c r="C29" s="9"/>
      <c r="D29" s="9"/>
      <c r="E29" s="105">
        <v>821200</v>
      </c>
      <c r="F29" s="118"/>
      <c r="G29" s="9" t="s">
        <v>13</v>
      </c>
      <c r="H29" s="88">
        <v>0</v>
      </c>
      <c r="I29" s="88">
        <v>0</v>
      </c>
      <c r="J29" s="167">
        <f t="shared" ref="J29:J30" si="9">SUM(H29:I29)</f>
        <v>0</v>
      </c>
      <c r="K29" s="88"/>
      <c r="L29" s="88"/>
      <c r="M29" s="167">
        <f t="shared" ref="M29:M30" si="10">SUM(K29:L29)</f>
        <v>0</v>
      </c>
      <c r="N29" s="133" t="str">
        <f t="shared" si="1"/>
        <v/>
      </c>
    </row>
    <row r="30" spans="1:15" ht="12.95" customHeight="1">
      <c r="B30" s="8"/>
      <c r="C30" s="9"/>
      <c r="D30" s="9"/>
      <c r="E30" s="105">
        <v>821300</v>
      </c>
      <c r="F30" s="118"/>
      <c r="G30" s="9" t="s">
        <v>14</v>
      </c>
      <c r="H30" s="88">
        <v>40000</v>
      </c>
      <c r="I30" s="88">
        <v>0</v>
      </c>
      <c r="J30" s="167">
        <f t="shared" si="9"/>
        <v>40000</v>
      </c>
      <c r="K30" s="88"/>
      <c r="L30" s="88"/>
      <c r="M30" s="167">
        <f t="shared" si="10"/>
        <v>0</v>
      </c>
      <c r="N30" s="133">
        <f t="shared" si="1"/>
        <v>0</v>
      </c>
    </row>
    <row r="31" spans="1:15" ht="12.95" customHeight="1">
      <c r="B31" s="8"/>
      <c r="C31" s="9"/>
      <c r="D31" s="9"/>
      <c r="E31" s="105"/>
      <c r="F31" s="118"/>
      <c r="G31" s="9"/>
      <c r="H31" s="95"/>
      <c r="I31" s="95"/>
      <c r="J31" s="169"/>
      <c r="K31" s="95"/>
      <c r="L31" s="95"/>
      <c r="M31" s="169"/>
      <c r="N31" s="133" t="str">
        <f t="shared" si="1"/>
        <v/>
      </c>
    </row>
    <row r="32" spans="1:15" s="1" customFormat="1" ht="12.95" customHeight="1">
      <c r="A32" s="89"/>
      <c r="B32" s="10"/>
      <c r="C32" s="6"/>
      <c r="D32" s="6"/>
      <c r="E32" s="104"/>
      <c r="F32" s="117"/>
      <c r="G32" s="6" t="s">
        <v>15</v>
      </c>
      <c r="H32" s="100">
        <v>218</v>
      </c>
      <c r="I32" s="100"/>
      <c r="J32" s="169">
        <v>218</v>
      </c>
      <c r="K32" s="100"/>
      <c r="L32" s="100"/>
      <c r="M32" s="169"/>
      <c r="N32" s="133"/>
    </row>
    <row r="33" spans="1:14" s="1" customFormat="1" ht="12.95" customHeight="1">
      <c r="A33" s="89"/>
      <c r="B33" s="10"/>
      <c r="C33" s="6"/>
      <c r="D33" s="6"/>
      <c r="E33" s="104"/>
      <c r="F33" s="117"/>
      <c r="G33" s="6" t="s">
        <v>31</v>
      </c>
      <c r="H33" s="95">
        <f t="shared" ref="H33:M33" si="11">H8+H13+H16+H28</f>
        <v>6308670</v>
      </c>
      <c r="I33" s="95">
        <f t="shared" si="11"/>
        <v>0</v>
      </c>
      <c r="J33" s="169">
        <f t="shared" si="11"/>
        <v>6308670</v>
      </c>
      <c r="K33" s="95">
        <f t="shared" si="11"/>
        <v>0</v>
      </c>
      <c r="L33" s="95">
        <f t="shared" si="11"/>
        <v>0</v>
      </c>
      <c r="M33" s="169">
        <f t="shared" si="11"/>
        <v>0</v>
      </c>
      <c r="N33" s="132">
        <f t="shared" si="1"/>
        <v>0</v>
      </c>
    </row>
    <row r="34" spans="1:14" s="1" customFormat="1" ht="12.95" customHeight="1">
      <c r="A34" s="89"/>
      <c r="B34" s="10"/>
      <c r="C34" s="6"/>
      <c r="D34" s="6"/>
      <c r="E34" s="104"/>
      <c r="F34" s="117"/>
      <c r="G34" s="6" t="s">
        <v>16</v>
      </c>
      <c r="H34" s="95">
        <f t="shared" ref="H34:J35" si="12">H33</f>
        <v>6308670</v>
      </c>
      <c r="I34" s="95">
        <f t="shared" si="12"/>
        <v>0</v>
      </c>
      <c r="J34" s="169">
        <f t="shared" si="12"/>
        <v>6308670</v>
      </c>
      <c r="K34" s="95">
        <f t="shared" ref="K34:M34" si="13">K33</f>
        <v>0</v>
      </c>
      <c r="L34" s="95">
        <f t="shared" si="13"/>
        <v>0</v>
      </c>
      <c r="M34" s="169">
        <f t="shared" si="13"/>
        <v>0</v>
      </c>
      <c r="N34" s="132">
        <f t="shared" si="1"/>
        <v>0</v>
      </c>
    </row>
    <row r="35" spans="1:14" s="1" customFormat="1" ht="12.95" customHeight="1">
      <c r="A35" s="89"/>
      <c r="B35" s="10"/>
      <c r="C35" s="6"/>
      <c r="D35" s="6"/>
      <c r="E35" s="104"/>
      <c r="F35" s="117"/>
      <c r="G35" s="6" t="s">
        <v>17</v>
      </c>
      <c r="H35" s="95">
        <f t="shared" si="12"/>
        <v>6308670</v>
      </c>
      <c r="I35" s="95">
        <f t="shared" si="12"/>
        <v>0</v>
      </c>
      <c r="J35" s="169">
        <f t="shared" si="12"/>
        <v>6308670</v>
      </c>
      <c r="K35" s="95">
        <f t="shared" ref="K35:M35" si="14">K34</f>
        <v>0</v>
      </c>
      <c r="L35" s="95">
        <f t="shared" si="14"/>
        <v>0</v>
      </c>
      <c r="M35" s="169">
        <f t="shared" si="14"/>
        <v>0</v>
      </c>
      <c r="N35" s="132">
        <f t="shared" si="1"/>
        <v>0</v>
      </c>
    </row>
    <row r="36" spans="1:14" ht="12.95" customHeight="1" thickBot="1">
      <c r="B36" s="13"/>
      <c r="C36" s="14"/>
      <c r="D36" s="14"/>
      <c r="E36" s="106"/>
      <c r="F36" s="119"/>
      <c r="G36" s="14"/>
      <c r="H36" s="14"/>
      <c r="I36" s="14"/>
      <c r="J36" s="176"/>
      <c r="K36" s="14"/>
      <c r="L36" s="14"/>
      <c r="M36" s="176"/>
      <c r="N36" s="135" t="str">
        <f t="shared" si="1"/>
        <v/>
      </c>
    </row>
    <row r="37" spans="1:14" ht="12.95" customHeight="1">
      <c r="E37" s="107"/>
      <c r="F37" s="120"/>
      <c r="J37" s="173"/>
      <c r="M37" s="173"/>
      <c r="N37" s="136" t="str">
        <f t="shared" si="1"/>
        <v/>
      </c>
    </row>
    <row r="38" spans="1:14" ht="12.95" customHeight="1">
      <c r="B38" s="29"/>
      <c r="E38" s="107"/>
      <c r="F38" s="120"/>
      <c r="J38" s="173"/>
      <c r="M38" s="173"/>
      <c r="N38" s="136" t="str">
        <f t="shared" si="1"/>
        <v/>
      </c>
    </row>
    <row r="39" spans="1:14" ht="12.95" customHeight="1">
      <c r="B39" s="29"/>
      <c r="E39" s="107"/>
      <c r="F39" s="120"/>
      <c r="J39" s="173"/>
      <c r="M39" s="173"/>
      <c r="N39" s="136" t="str">
        <f t="shared" si="1"/>
        <v/>
      </c>
    </row>
    <row r="40" spans="1:14" ht="12.95" customHeight="1">
      <c r="B40" s="29"/>
      <c r="E40" s="107"/>
      <c r="F40" s="120"/>
      <c r="J40" s="173"/>
      <c r="M40" s="173"/>
      <c r="N40" s="136" t="str">
        <f t="shared" si="1"/>
        <v/>
      </c>
    </row>
    <row r="41" spans="1:14" ht="12.95" customHeight="1">
      <c r="B41" s="29"/>
      <c r="E41" s="107"/>
      <c r="F41" s="120"/>
      <c r="J41" s="173"/>
      <c r="M41" s="173"/>
      <c r="N41" s="136" t="str">
        <f t="shared" si="1"/>
        <v/>
      </c>
    </row>
    <row r="42" spans="1:14" ht="12.95" customHeight="1">
      <c r="B42" s="29"/>
      <c r="E42" s="107"/>
      <c r="F42" s="120"/>
      <c r="J42" s="173"/>
      <c r="M42" s="173"/>
      <c r="N42" s="136" t="str">
        <f t="shared" si="1"/>
        <v/>
      </c>
    </row>
    <row r="43" spans="1:14" ht="12.95" customHeight="1">
      <c r="B43" s="29"/>
      <c r="E43" s="107"/>
      <c r="F43" s="120"/>
      <c r="J43" s="173"/>
      <c r="M43" s="173"/>
      <c r="N43" s="136" t="str">
        <f t="shared" si="1"/>
        <v/>
      </c>
    </row>
    <row r="44" spans="1:14" ht="12.95" customHeight="1">
      <c r="E44" s="107"/>
      <c r="F44" s="120"/>
      <c r="J44" s="173"/>
      <c r="M44" s="173"/>
      <c r="N44" s="136" t="str">
        <f t="shared" si="1"/>
        <v/>
      </c>
    </row>
    <row r="45" spans="1:14" ht="12.95" customHeight="1">
      <c r="E45" s="107"/>
      <c r="F45" s="120"/>
      <c r="J45" s="173"/>
      <c r="M45" s="173"/>
      <c r="N45" s="136" t="str">
        <f t="shared" si="1"/>
        <v/>
      </c>
    </row>
    <row r="46" spans="1:14" ht="12.95" customHeight="1">
      <c r="E46" s="107"/>
      <c r="F46" s="120"/>
      <c r="J46" s="173"/>
      <c r="M46" s="173"/>
      <c r="N46" s="136" t="str">
        <f t="shared" si="1"/>
        <v/>
      </c>
    </row>
    <row r="47" spans="1:14" ht="12.95" customHeight="1">
      <c r="E47" s="107"/>
      <c r="F47" s="120"/>
      <c r="J47" s="173"/>
      <c r="M47" s="173"/>
      <c r="N47" s="136" t="str">
        <f t="shared" si="1"/>
        <v/>
      </c>
    </row>
    <row r="48" spans="1:14" ht="12.95" customHeight="1">
      <c r="E48" s="107"/>
      <c r="F48" s="120"/>
      <c r="J48" s="173"/>
      <c r="M48" s="173"/>
      <c r="N48" s="136" t="str">
        <f t="shared" si="1"/>
        <v/>
      </c>
    </row>
    <row r="49" spans="5:14" ht="12.95" customHeight="1">
      <c r="E49" s="107"/>
      <c r="F49" s="120"/>
      <c r="J49" s="173"/>
      <c r="M49" s="173"/>
      <c r="N49" s="136" t="str">
        <f t="shared" si="1"/>
        <v/>
      </c>
    </row>
    <row r="50" spans="5:14" ht="12.95" customHeight="1">
      <c r="E50" s="107"/>
      <c r="F50" s="120"/>
      <c r="J50" s="173"/>
      <c r="M50" s="173"/>
      <c r="N50" s="136" t="str">
        <f t="shared" si="1"/>
        <v/>
      </c>
    </row>
    <row r="51" spans="5:14" ht="12.95" customHeight="1">
      <c r="E51" s="107"/>
      <c r="F51" s="120"/>
      <c r="J51" s="173"/>
      <c r="M51" s="173"/>
      <c r="N51" s="136" t="str">
        <f t="shared" si="1"/>
        <v/>
      </c>
    </row>
    <row r="52" spans="5:14" ht="12.95" customHeight="1">
      <c r="E52" s="107"/>
      <c r="F52" s="120"/>
      <c r="J52" s="173"/>
      <c r="M52" s="173"/>
      <c r="N52" s="136" t="str">
        <f t="shared" si="1"/>
        <v/>
      </c>
    </row>
    <row r="53" spans="5:14" ht="12.95" customHeight="1">
      <c r="E53" s="107"/>
      <c r="F53" s="120"/>
      <c r="J53" s="173"/>
      <c r="M53" s="173"/>
      <c r="N53" s="136" t="str">
        <f t="shared" si="1"/>
        <v/>
      </c>
    </row>
    <row r="54" spans="5:14" ht="12.95" customHeight="1">
      <c r="E54" s="107"/>
      <c r="F54" s="120"/>
      <c r="J54" s="173"/>
      <c r="M54" s="173"/>
      <c r="N54" s="136" t="str">
        <f t="shared" si="1"/>
        <v/>
      </c>
    </row>
    <row r="55" spans="5:14" ht="12.95" customHeight="1">
      <c r="E55" s="107"/>
      <c r="F55" s="120"/>
      <c r="J55" s="173"/>
      <c r="M55" s="173"/>
      <c r="N55" s="136" t="str">
        <f t="shared" si="1"/>
        <v/>
      </c>
    </row>
    <row r="56" spans="5:14" ht="12.95" customHeight="1">
      <c r="E56" s="107"/>
      <c r="F56" s="120"/>
      <c r="J56" s="173"/>
      <c r="M56" s="173"/>
      <c r="N56" s="136" t="str">
        <f t="shared" si="1"/>
        <v/>
      </c>
    </row>
    <row r="57" spans="5:14" ht="12.95" customHeight="1">
      <c r="E57" s="107"/>
      <c r="F57" s="120"/>
      <c r="J57" s="173"/>
      <c r="M57" s="173"/>
      <c r="N57" s="136" t="str">
        <f t="shared" si="1"/>
        <v/>
      </c>
    </row>
    <row r="58" spans="5:14" ht="12.95" customHeight="1">
      <c r="E58" s="107"/>
      <c r="F58" s="120"/>
      <c r="J58" s="173"/>
      <c r="M58" s="173"/>
      <c r="N58" s="136" t="str">
        <f t="shared" si="1"/>
        <v/>
      </c>
    </row>
    <row r="59" spans="5:14" ht="12.95" customHeight="1">
      <c r="E59" s="107"/>
      <c r="F59" s="120"/>
      <c r="J59" s="173"/>
      <c r="M59" s="173"/>
      <c r="N59" s="136" t="str">
        <f t="shared" si="1"/>
        <v/>
      </c>
    </row>
    <row r="60" spans="5:14" ht="17.100000000000001" customHeight="1">
      <c r="E60" s="107"/>
      <c r="F60" s="120"/>
      <c r="J60" s="173"/>
      <c r="M60" s="173"/>
      <c r="N60" s="136" t="str">
        <f t="shared" si="1"/>
        <v/>
      </c>
    </row>
    <row r="61" spans="5:14" ht="14.25">
      <c r="E61" s="107"/>
      <c r="F61" s="120"/>
      <c r="J61" s="173"/>
      <c r="M61" s="173"/>
      <c r="N61" s="136" t="str">
        <f t="shared" si="1"/>
        <v/>
      </c>
    </row>
    <row r="62" spans="5:14" ht="14.25">
      <c r="E62" s="107"/>
      <c r="F62" s="120"/>
      <c r="J62" s="173"/>
      <c r="M62" s="173"/>
      <c r="N62" s="136" t="str">
        <f t="shared" si="1"/>
        <v/>
      </c>
    </row>
    <row r="63" spans="5:14" ht="14.25">
      <c r="E63" s="107"/>
      <c r="F63" s="120"/>
      <c r="J63" s="173"/>
      <c r="M63" s="173"/>
      <c r="N63" s="136" t="str">
        <f t="shared" si="1"/>
        <v/>
      </c>
    </row>
    <row r="64" spans="5:14" ht="14.25">
      <c r="E64" s="107"/>
      <c r="F64" s="120"/>
      <c r="J64" s="173"/>
      <c r="M64" s="173"/>
      <c r="N64" s="136" t="str">
        <f t="shared" si="1"/>
        <v/>
      </c>
    </row>
    <row r="65" spans="5:14" ht="14.25">
      <c r="E65" s="107"/>
      <c r="F65" s="120"/>
      <c r="J65" s="173"/>
      <c r="M65" s="173"/>
      <c r="N65" s="136" t="str">
        <f t="shared" si="1"/>
        <v/>
      </c>
    </row>
    <row r="66" spans="5:14" ht="14.25">
      <c r="E66" s="107"/>
      <c r="F66" s="120"/>
      <c r="J66" s="173"/>
      <c r="M66" s="173"/>
      <c r="N66" s="136" t="str">
        <f t="shared" si="1"/>
        <v/>
      </c>
    </row>
    <row r="67" spans="5:14" ht="14.25">
      <c r="E67" s="107"/>
      <c r="F67" s="120"/>
      <c r="J67" s="173"/>
      <c r="M67" s="173"/>
    </row>
    <row r="68" spans="5:14" ht="14.25">
      <c r="E68" s="107"/>
      <c r="F68" s="120"/>
      <c r="J68" s="173"/>
      <c r="M68" s="173"/>
    </row>
    <row r="69" spans="5:14" ht="14.25">
      <c r="E69" s="107"/>
      <c r="F69" s="120"/>
      <c r="J69" s="173"/>
      <c r="M69" s="173"/>
    </row>
    <row r="70" spans="5:14" ht="14.25">
      <c r="E70" s="107"/>
      <c r="F70" s="120"/>
      <c r="J70" s="173"/>
      <c r="M70" s="173"/>
    </row>
    <row r="71" spans="5:14" ht="14.25">
      <c r="E71" s="107"/>
      <c r="F71" s="120"/>
      <c r="J71" s="173"/>
      <c r="M71" s="173"/>
    </row>
    <row r="72" spans="5:14" ht="14.25">
      <c r="E72" s="107"/>
      <c r="F72" s="120"/>
      <c r="J72" s="173"/>
      <c r="M72" s="173"/>
    </row>
    <row r="73" spans="5:14" ht="14.25">
      <c r="E73" s="107"/>
      <c r="F73" s="120"/>
      <c r="J73" s="173"/>
      <c r="M73" s="173"/>
    </row>
    <row r="74" spans="5:14" ht="14.25">
      <c r="E74" s="107"/>
      <c r="F74" s="107"/>
      <c r="J74" s="173"/>
      <c r="M74" s="173"/>
    </row>
    <row r="75" spans="5:14" ht="14.25">
      <c r="E75" s="107"/>
      <c r="F75" s="107"/>
      <c r="J75" s="173"/>
      <c r="M75" s="173"/>
    </row>
    <row r="76" spans="5:14" ht="14.25">
      <c r="E76" s="107"/>
      <c r="F76" s="107"/>
      <c r="J76" s="173"/>
      <c r="M76" s="173"/>
    </row>
    <row r="77" spans="5:14" ht="14.25">
      <c r="E77" s="107"/>
      <c r="F77" s="107"/>
      <c r="J77" s="173"/>
      <c r="M77" s="173"/>
    </row>
    <row r="78" spans="5:14" ht="14.25">
      <c r="E78" s="107"/>
      <c r="F78" s="107"/>
      <c r="J78" s="173"/>
      <c r="M78" s="173"/>
    </row>
    <row r="79" spans="5:14" ht="14.25">
      <c r="E79" s="107"/>
      <c r="F79" s="107"/>
      <c r="J79" s="173"/>
      <c r="M79" s="173"/>
    </row>
    <row r="80" spans="5:14" ht="14.25">
      <c r="E80" s="107"/>
      <c r="F80" s="107"/>
      <c r="J80" s="173"/>
      <c r="M80" s="173"/>
    </row>
    <row r="81" spans="5:13" ht="14.25">
      <c r="E81" s="107"/>
      <c r="F81" s="107"/>
      <c r="J81" s="173"/>
      <c r="M81" s="173"/>
    </row>
    <row r="82" spans="5:13" ht="14.25">
      <c r="E82" s="107"/>
      <c r="F82" s="107"/>
      <c r="J82" s="173"/>
      <c r="M82" s="173"/>
    </row>
    <row r="83" spans="5:13" ht="14.25">
      <c r="E83" s="107"/>
      <c r="F83" s="107"/>
      <c r="J83" s="173"/>
      <c r="M83" s="173"/>
    </row>
    <row r="84" spans="5:13" ht="14.25">
      <c r="E84" s="107"/>
      <c r="F84" s="107"/>
      <c r="J84" s="173"/>
      <c r="M84" s="173"/>
    </row>
    <row r="85" spans="5:13" ht="14.25">
      <c r="E85" s="107"/>
      <c r="F85" s="107"/>
      <c r="J85" s="173"/>
      <c r="M85" s="173"/>
    </row>
    <row r="86" spans="5:13" ht="14.25">
      <c r="E86" s="107"/>
      <c r="F86" s="107"/>
      <c r="J86" s="173"/>
      <c r="M86" s="173"/>
    </row>
    <row r="87" spans="5:13" ht="14.25">
      <c r="E87" s="107"/>
      <c r="F87" s="107"/>
      <c r="J87" s="173"/>
      <c r="M87" s="173"/>
    </row>
    <row r="88" spans="5:13" ht="14.25">
      <c r="E88" s="107"/>
      <c r="F88" s="107"/>
      <c r="J88" s="173"/>
      <c r="M88" s="173"/>
    </row>
    <row r="89" spans="5:13" ht="14.25">
      <c r="E89" s="107"/>
      <c r="F89" s="107"/>
      <c r="J89" s="173"/>
      <c r="M89" s="173"/>
    </row>
    <row r="90" spans="5:13" ht="14.25">
      <c r="E90" s="107"/>
      <c r="F90" s="107"/>
      <c r="J90" s="173"/>
      <c r="M90" s="173"/>
    </row>
    <row r="91" spans="5:13">
      <c r="F91" s="107"/>
    </row>
    <row r="92" spans="5:13">
      <c r="F92" s="107"/>
    </row>
    <row r="93" spans="5:13">
      <c r="F93" s="107"/>
    </row>
    <row r="94" spans="5:13">
      <c r="F94" s="107"/>
    </row>
    <row r="95" spans="5:13">
      <c r="F95" s="107"/>
    </row>
    <row r="96" spans="5:13">
      <c r="F96" s="107"/>
    </row>
  </sheetData>
  <mergeCells count="10">
    <mergeCell ref="N4:N5"/>
    <mergeCell ref="G4:G5"/>
    <mergeCell ref="B2:J2"/>
    <mergeCell ref="H4:J4"/>
    <mergeCell ref="B4:B5"/>
    <mergeCell ref="C4:C5"/>
    <mergeCell ref="D4:D5"/>
    <mergeCell ref="F4:F5"/>
    <mergeCell ref="E4:E5"/>
    <mergeCell ref="K4:M4"/>
  </mergeCells>
  <phoneticPr fontId="2" type="noConversion"/>
  <pageMargins left="0.78740157480314965" right="0.31496062992125984" top="0.35433070866141736" bottom="0.51181102362204722" header="0.39370078740157483" footer="0.31496062992125984"/>
  <pageSetup paperSize="9" scale="70" firstPageNumber="1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36</vt:i4>
      </vt:variant>
      <vt:variant>
        <vt:lpstr>Imenovani rasponi</vt:lpstr>
      </vt:variant>
      <vt:variant>
        <vt:i4>34</vt:i4>
      </vt:variant>
    </vt:vector>
  </HeadingPairs>
  <TitlesOfParts>
    <vt:vector size="70" baseType="lpstr">
      <vt:lpstr>1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'21'!Podrucje_ispisa</vt:lpstr>
      <vt:lpstr>'22'!Podrucje_ispisa</vt:lpstr>
      <vt:lpstr>'23'!Podrucje_ispisa</vt:lpstr>
      <vt:lpstr>'24'!Podrucje_ispisa</vt:lpstr>
      <vt:lpstr>'25'!Podrucje_ispisa</vt:lpstr>
      <vt:lpstr>'26'!Podrucje_ispisa</vt:lpstr>
      <vt:lpstr>'27'!Podrucje_ispisa</vt:lpstr>
      <vt:lpstr>'28'!Podrucje_ispisa</vt:lpstr>
      <vt:lpstr>'29'!Podrucje_ispisa</vt:lpstr>
      <vt:lpstr>'30'!Podrucje_ispisa</vt:lpstr>
      <vt:lpstr>'31'!Podrucje_ispisa</vt:lpstr>
      <vt:lpstr>'32'!Podrucje_ispisa</vt:lpstr>
      <vt:lpstr>'33'!Podrucje_ispisa</vt:lpstr>
      <vt:lpstr>'34'!Podrucje_ispisa</vt:lpstr>
      <vt:lpstr>'35'!Podrucje_ispisa</vt:lpstr>
      <vt:lpstr>'36'!Podrucje_ispisa</vt:lpstr>
      <vt:lpstr>'37'!Podrucje_ispisa</vt:lpstr>
      <vt:lpstr>'4'!Podrucje_ispisa</vt:lpstr>
      <vt:lpstr>'5'!Podrucje_ispisa</vt:lpstr>
      <vt:lpstr>'6'!Podrucje_ispisa</vt:lpstr>
      <vt:lpstr>'7'!Podrucje_ispisa</vt:lpstr>
      <vt:lpstr>'8'!Podrucje_ispisa</vt:lpstr>
      <vt:lpstr>'9'!Podrucje_ispisa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operater</dc:creator>
  <cp:lastModifiedBy>Ružica Živković</cp:lastModifiedBy>
  <cp:lastPrinted>2019-08-19T13:05:00Z</cp:lastPrinted>
  <dcterms:created xsi:type="dcterms:W3CDTF">2004-07-23T11:14:23Z</dcterms:created>
  <dcterms:modified xsi:type="dcterms:W3CDTF">2019-10-22T10:48:16Z</dcterms:modified>
</cp:coreProperties>
</file>