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05" yWindow="0" windowWidth="28710" windowHeight="6885" tabRatio="964" activeTab="2"/>
  </bookViews>
  <sheets>
    <sheet name="Naslovnica" sheetId="65120" r:id="rId1"/>
    <sheet name="Sadrzaj" sheetId="65121" r:id="rId2"/>
    <sheet name="Uvod" sheetId="304" r:id="rId3"/>
    <sheet name="CODE" sheetId="65119" state="veryHidden" r:id="rId4"/>
    <sheet name="Prihodi" sheetId="65139" r:id="rId5"/>
    <sheet name="Rashodi" sheetId="300" r:id="rId6"/>
    <sheet name="1" sheetId="16" r:id="rId7"/>
    <sheet name="3" sheetId="65065" r:id="rId8"/>
    <sheet name="4 (S)" sheetId="65066" r:id="rId9"/>
    <sheet name="5" sheetId="65067" r:id="rId10"/>
    <sheet name="6" sheetId="65099" r:id="rId11"/>
    <sheet name="7" sheetId="65123" r:id="rId12"/>
    <sheet name="4 (N)" sheetId="65140" r:id="rId13"/>
    <sheet name="8" sheetId="65068" r:id="rId14"/>
    <sheet name="9" sheetId="65069" r:id="rId15"/>
    <sheet name="10" sheetId="65070" r:id="rId16"/>
    <sheet name="11" sheetId="65071" r:id="rId17"/>
    <sheet name="12" sheetId="65074" r:id="rId18"/>
    <sheet name="13" sheetId="65100" r:id="rId19"/>
    <sheet name="14" sheetId="65115" r:id="rId20"/>
    <sheet name="15" sheetId="65075" r:id="rId21"/>
    <sheet name="16" sheetId="65076" r:id="rId22"/>
    <sheet name="17" sheetId="65077" r:id="rId23"/>
    <sheet name="18" sheetId="65078" r:id="rId24"/>
    <sheet name="19" sheetId="65079" r:id="rId25"/>
    <sheet name="20" sheetId="65080" r:id="rId26"/>
    <sheet name="21" sheetId="65082" r:id="rId27"/>
    <sheet name="22" sheetId="65081" r:id="rId28"/>
    <sheet name="23" sheetId="65122" r:id="rId29"/>
    <sheet name="24" sheetId="65083" r:id="rId30"/>
    <sheet name="25" sheetId="65084" r:id="rId31"/>
    <sheet name="26" sheetId="65085" r:id="rId32"/>
    <sheet name="27" sheetId="65086" r:id="rId33"/>
    <sheet name="28" sheetId="65087" r:id="rId34"/>
    <sheet name="29" sheetId="65088" r:id="rId35"/>
    <sheet name="30" sheetId="65089" r:id="rId36"/>
    <sheet name="31" sheetId="65093" r:id="rId37"/>
    <sheet name="32" sheetId="65094" r:id="rId38"/>
    <sheet name="33" sheetId="65095" r:id="rId39"/>
    <sheet name="34" sheetId="65096" r:id="rId40"/>
    <sheet name="35" sheetId="65097" r:id="rId41"/>
    <sheet name="36" sheetId="65098" r:id="rId42"/>
    <sheet name="37" sheetId="65105" r:id="rId43"/>
    <sheet name="Sumarno" sheetId="65124" r:id="rId44"/>
    <sheet name="Funkcijska" sheetId="65137" r:id="rId45"/>
    <sheet name="Kap.pror." sheetId="65125" r:id="rId46"/>
    <sheet name="Kraj" sheetId="65061" r:id="rId47"/>
  </sheets>
  <definedNames>
    <definedName name="ACCOUNTEDPERIODTYPE1" localSheetId="12">#REF!</definedName>
    <definedName name="ACCOUNTEDPERIODTYPE1">#REF!</definedName>
    <definedName name="APPSUSERNAME1" localSheetId="12">#REF!</definedName>
    <definedName name="APPSUSERNAME1">#REF!</definedName>
    <definedName name="BUDGETORGID1" localSheetId="12">#REF!</definedName>
    <definedName name="BUDGETORGID1">#REF!</definedName>
    <definedName name="BUDGETORGNAME1" localSheetId="12">#REF!</definedName>
    <definedName name="BUDGETORGNAME1">#REF!</definedName>
    <definedName name="CHARTOFACCOUNTSID1" localSheetId="12">#REF!</definedName>
    <definedName name="CHARTOFACCOUNTSID1">#REF!</definedName>
    <definedName name="CONNECTSTRING1" localSheetId="12">#REF!</definedName>
    <definedName name="CONNECTSTRING1">#REF!</definedName>
    <definedName name="CREATESUMMARYJNLS1" localSheetId="12">#REF!</definedName>
    <definedName name="CREATESUMMARYJNLS1">#REF!</definedName>
    <definedName name="CRITERIACOLUMN1" localSheetId="12">#REF!</definedName>
    <definedName name="CRITERIACOLUMN1">#REF!</definedName>
    <definedName name="DBNAME1" localSheetId="12">#REF!</definedName>
    <definedName name="DBNAME1">#REF!</definedName>
    <definedName name="DBUSERNAME1" localSheetId="12">#REF!</definedName>
    <definedName name="DBUSERNAME1">#REF!</definedName>
    <definedName name="DELETELOGICTYPE1" localSheetId="12">#REF!</definedName>
    <definedName name="DELETELOGICTYPE1">#REF!</definedName>
    <definedName name="FFAPPCOLNAME1_1" localSheetId="12">#REF!</definedName>
    <definedName name="FFAPPCOLNAME1_1">#REF!</definedName>
    <definedName name="FFAPPCOLNAME2_1" localSheetId="12">#REF!</definedName>
    <definedName name="FFAPPCOLNAME2_1">#REF!</definedName>
    <definedName name="FFAPPCOLNAME3_1" localSheetId="12">#REF!</definedName>
    <definedName name="FFAPPCOLNAME3_1">#REF!</definedName>
    <definedName name="FFAPPCOLNAME4_1" localSheetId="12">#REF!</definedName>
    <definedName name="FFAPPCOLNAME4_1">#REF!</definedName>
    <definedName name="FFAPPCOLNAME5_1" localSheetId="12">#REF!</definedName>
    <definedName name="FFAPPCOLNAME5_1">#REF!</definedName>
    <definedName name="FFAPPCOLNAME6_1" localSheetId="12">#REF!</definedName>
    <definedName name="FFAPPCOLNAME6_1">#REF!</definedName>
    <definedName name="FFSEGMENT1_1" localSheetId="12">#REF!</definedName>
    <definedName name="FFSEGMENT1_1">#REF!</definedName>
    <definedName name="FFSEGMENT2_1" localSheetId="12">#REF!</definedName>
    <definedName name="FFSEGMENT2_1">#REF!</definedName>
    <definedName name="FFSEGMENT3_1" localSheetId="12">#REF!</definedName>
    <definedName name="FFSEGMENT3_1">#REF!</definedName>
    <definedName name="FFSEGMENT4_1" localSheetId="12">#REF!</definedName>
    <definedName name="FFSEGMENT4_1">#REF!</definedName>
    <definedName name="FFSEGMENT5_1" localSheetId="12">#REF!</definedName>
    <definedName name="FFSEGMENT5_1">#REF!</definedName>
    <definedName name="FFSEGMENT6_1" localSheetId="12">#REF!</definedName>
    <definedName name="FFSEGMENT6_1">#REF!</definedName>
    <definedName name="FFSEGSEPARATOR1" localSheetId="12">#REF!</definedName>
    <definedName name="FFSEGSEPARATOR1">#REF!</definedName>
    <definedName name="FIELDNAMECOLUMN1" localSheetId="12">#REF!</definedName>
    <definedName name="FIELDNAMECOLUMN1">#REF!</definedName>
    <definedName name="FIELDNAMEROW1" localSheetId="12">#REF!</definedName>
    <definedName name="FIELDNAMEROW1">#REF!</definedName>
    <definedName name="FIRSTDATAROW1" localSheetId="12">#REF!</definedName>
    <definedName name="FIRSTDATAROW1">#REF!</definedName>
    <definedName name="FNDNAM1" localSheetId="12">#REF!</definedName>
    <definedName name="FNDNAM1">#REF!</definedName>
    <definedName name="FNDUSERID1" localSheetId="12">#REF!</definedName>
    <definedName name="FNDUSERID1">#REF!</definedName>
    <definedName name="FUNCTIONALCURRENCY1" localSheetId="12">#REF!</definedName>
    <definedName name="FUNCTIONALCURRENCY1">#REF!</definedName>
    <definedName name="GWYUID1" localSheetId="12">#REF!</definedName>
    <definedName name="GWYUID1">#REF!</definedName>
    <definedName name="IMPORTDFF1" localSheetId="12">#REF!</definedName>
    <definedName name="IMPORTDFF1">#REF!</definedName>
    <definedName name="_xlnm.Print_Titles" localSheetId="44">Funkcijska!$1:$6</definedName>
    <definedName name="_xlnm.Print_Titles" localSheetId="4">Prihodi!$2:$4</definedName>
    <definedName name="_xlnm.Print_Titles" localSheetId="5">Rashodi!$1:$6</definedName>
    <definedName name="LABELTEXTCOLUMN1" localSheetId="12">#REF!</definedName>
    <definedName name="LABELTEXTCOLUMN1">#REF!</definedName>
    <definedName name="LABELTEXTROW1" localSheetId="12">#REF!</definedName>
    <definedName name="LABELTEXTROW1">#REF!</definedName>
    <definedName name="NOOFFFSEGMENTS1" localSheetId="12">#REF!</definedName>
    <definedName name="NOOFFFSEGMENTS1">#REF!</definedName>
    <definedName name="NUMBEROFDETAILFIELDS1" localSheetId="12">#REF!</definedName>
    <definedName name="NUMBEROFDETAILFIELDS1">#REF!</definedName>
    <definedName name="NUMBEROFHEADERFIELDS1" localSheetId="12">#REF!</definedName>
    <definedName name="NUMBEROFHEADERFIELDS1">#REF!</definedName>
    <definedName name="PERIODSETNAME1" localSheetId="12">#REF!</definedName>
    <definedName name="PERIODSETNAME1">#REF!</definedName>
    <definedName name="_xlnm.Print_Area" localSheetId="20">'15'!$A$1:$P$46</definedName>
    <definedName name="_xlnm.Print_Area" localSheetId="21">'16'!$A$1:$P$58</definedName>
    <definedName name="_xlnm.Print_Area" localSheetId="22">'17'!$A$1:$P$43</definedName>
    <definedName name="_xlnm.Print_Area" localSheetId="26">'21'!$A$1:$P$36</definedName>
    <definedName name="_xlnm.Print_Area" localSheetId="44">Funkcijska!$A$7:$G$106</definedName>
    <definedName name="_xlnm.Print_Area" localSheetId="46">Kraj!$A$1:$H$23</definedName>
    <definedName name="_xlnm.Print_Area" localSheetId="4">Prihodi!$B$4:$I$243</definedName>
    <definedName name="_xlnm.Print_Area" localSheetId="5">Rashodi!$C$7:$M$130</definedName>
    <definedName name="_xlnm.Print_Area" localSheetId="1">Sadrzaj!$A$1:$U$33</definedName>
    <definedName name="_xlnm.Print_Area" localSheetId="2">Uvod!$B$1:$I$44</definedName>
    <definedName name="POSTERRORSTOSUSP1" localSheetId="12">#REF!</definedName>
    <definedName name="POSTERRORSTOSUSP1">#REF!</definedName>
    <definedName name="RESPONSIBILITYAPPLICATIONID1" localSheetId="12">#REF!</definedName>
    <definedName name="RESPONSIBILITYAPPLICATIONID1">#REF!</definedName>
    <definedName name="RESPONSIBILITYID1" localSheetId="12">#REF!</definedName>
    <definedName name="RESPONSIBILITYID1">#REF!</definedName>
    <definedName name="RESPONSIBILITYNAME1" localSheetId="12">#REF!</definedName>
    <definedName name="RESPONSIBILITYNAME1">#REF!</definedName>
    <definedName name="ROWSTOUPLOAD1" localSheetId="12">#REF!</definedName>
    <definedName name="ROWSTOUPLOAD1">#REF!</definedName>
    <definedName name="SETOFBOOKSID1" localSheetId="12">#REF!</definedName>
    <definedName name="SETOFBOOKSID1">#REF!</definedName>
    <definedName name="SETOFBOOKSNAME1" localSheetId="12">#REF!</definedName>
    <definedName name="SETOFBOOKSNAME1">#REF!</definedName>
    <definedName name="STARTJOURNALIMPORT1" localSheetId="12">#REF!</definedName>
    <definedName name="STARTJOURNALIMPORT1">#REF!</definedName>
    <definedName name="TEMPLATENUMBER1" localSheetId="12">#REF!</definedName>
    <definedName name="TEMPLATENUMBER1">#REF!</definedName>
    <definedName name="TEMPLATESTYLE1" localSheetId="12">#REF!</definedName>
    <definedName name="TEMPLATESTYLE1">#REF!</definedName>
    <definedName name="TEMPLATETYPE1" localSheetId="12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E69" i="65137"/>
  <c r="E76"/>
  <c r="L32" i="65079" l="1"/>
  <c r="L29" i="65077" l="1"/>
  <c r="L31" i="65075"/>
  <c r="I208" i="65139"/>
  <c r="H208"/>
  <c r="L47" i="65080"/>
  <c r="M47"/>
  <c r="G175" i="65139"/>
  <c r="F175"/>
  <c r="E175"/>
  <c r="D175"/>
  <c r="I176"/>
  <c r="H176"/>
  <c r="L31" i="65077" l="1"/>
  <c r="L20" i="65080"/>
  <c r="I29" i="65105" l="1"/>
  <c r="I28"/>
  <c r="I26"/>
  <c r="I22"/>
  <c r="I16" s="1"/>
  <c r="I13"/>
  <c r="I11"/>
  <c r="I8"/>
  <c r="I29" i="65098"/>
  <c r="I28"/>
  <c r="I26"/>
  <c r="I22"/>
  <c r="I16" s="1"/>
  <c r="I13"/>
  <c r="I11"/>
  <c r="I8"/>
  <c r="I29" i="65097"/>
  <c r="I28"/>
  <c r="I26"/>
  <c r="I24"/>
  <c r="I22"/>
  <c r="I21"/>
  <c r="I18"/>
  <c r="I16"/>
  <c r="I13"/>
  <c r="I11"/>
  <c r="I8" s="1"/>
  <c r="I28" i="65096"/>
  <c r="I26"/>
  <c r="I22"/>
  <c r="I16"/>
  <c r="I13"/>
  <c r="I11"/>
  <c r="I8" s="1"/>
  <c r="I32" i="65095"/>
  <c r="I28"/>
  <c r="I26"/>
  <c r="I22"/>
  <c r="I16" s="1"/>
  <c r="I13"/>
  <c r="I11"/>
  <c r="I8"/>
  <c r="I29" i="65094"/>
  <c r="I28"/>
  <c r="I26"/>
  <c r="I24"/>
  <c r="I22"/>
  <c r="I21"/>
  <c r="I16" s="1"/>
  <c r="I13"/>
  <c r="I11"/>
  <c r="I8"/>
  <c r="I31" i="65093"/>
  <c r="I28"/>
  <c r="I26"/>
  <c r="I24"/>
  <c r="I22"/>
  <c r="I21"/>
  <c r="I18"/>
  <c r="I16" s="1"/>
  <c r="I13"/>
  <c r="I11"/>
  <c r="I8"/>
  <c r="I29" i="65089"/>
  <c r="I28"/>
  <c r="I26"/>
  <c r="I24"/>
  <c r="I22"/>
  <c r="I16"/>
  <c r="I13"/>
  <c r="I11"/>
  <c r="I8" s="1"/>
  <c r="I29" i="65088"/>
  <c r="I28"/>
  <c r="I26"/>
  <c r="I24"/>
  <c r="I22"/>
  <c r="I16"/>
  <c r="I13"/>
  <c r="I11"/>
  <c r="I8" s="1"/>
  <c r="I28" i="65087"/>
  <c r="I26"/>
  <c r="I22"/>
  <c r="I16" s="1"/>
  <c r="I13"/>
  <c r="I11"/>
  <c r="I8"/>
  <c r="I28" i="65086"/>
  <c r="I26"/>
  <c r="I24"/>
  <c r="I22"/>
  <c r="I21"/>
  <c r="I16"/>
  <c r="I13"/>
  <c r="I11"/>
  <c r="I8" s="1"/>
  <c r="I28" i="65085"/>
  <c r="I26"/>
  <c r="I24"/>
  <c r="I22"/>
  <c r="I16"/>
  <c r="I13"/>
  <c r="I11"/>
  <c r="I8" s="1"/>
  <c r="I28" i="65084"/>
  <c r="I26"/>
  <c r="I24"/>
  <c r="I22"/>
  <c r="I16"/>
  <c r="I13"/>
  <c r="I11"/>
  <c r="I8"/>
  <c r="I28" i="65083"/>
  <c r="I26"/>
  <c r="I24"/>
  <c r="I22"/>
  <c r="I16" s="1"/>
  <c r="I13"/>
  <c r="I11"/>
  <c r="I8"/>
  <c r="I29" i="65122"/>
  <c r="I28"/>
  <c r="I26"/>
  <c r="I24"/>
  <c r="I22"/>
  <c r="I16"/>
  <c r="I13"/>
  <c r="I11"/>
  <c r="I8" s="1"/>
  <c r="I28" i="65081"/>
  <c r="I26"/>
  <c r="I24"/>
  <c r="I22"/>
  <c r="I16" s="1"/>
  <c r="I13"/>
  <c r="I11"/>
  <c r="I8"/>
  <c r="I28" i="65082"/>
  <c r="I26"/>
  <c r="I24"/>
  <c r="I22"/>
  <c r="I16" s="1"/>
  <c r="I13"/>
  <c r="I11"/>
  <c r="I8"/>
  <c r="I49" i="65080"/>
  <c r="I45"/>
  <c r="I42"/>
  <c r="I30"/>
  <c r="I28"/>
  <c r="I25"/>
  <c r="I24"/>
  <c r="I22"/>
  <c r="I21"/>
  <c r="I18"/>
  <c r="I16" s="1"/>
  <c r="I13"/>
  <c r="I11"/>
  <c r="I8"/>
  <c r="I38" i="65079"/>
  <c r="I34"/>
  <c r="I28"/>
  <c r="I26"/>
  <c r="I18"/>
  <c r="I16"/>
  <c r="I13"/>
  <c r="I11"/>
  <c r="I8" s="1"/>
  <c r="I33" i="65078"/>
  <c r="I29"/>
  <c r="I27"/>
  <c r="I25"/>
  <c r="I22"/>
  <c r="I21"/>
  <c r="I20"/>
  <c r="I18"/>
  <c r="I16"/>
  <c r="I13"/>
  <c r="I11"/>
  <c r="I8" s="1"/>
  <c r="I33" i="65077"/>
  <c r="I28"/>
  <c r="I26"/>
  <c r="I24"/>
  <c r="I22"/>
  <c r="I21"/>
  <c r="I18"/>
  <c r="I16"/>
  <c r="I13"/>
  <c r="I11"/>
  <c r="I8" s="1"/>
  <c r="I47" i="65076"/>
  <c r="I43"/>
  <c r="I37"/>
  <c r="I32"/>
  <c r="I30"/>
  <c r="I25"/>
  <c r="I24"/>
  <c r="I21"/>
  <c r="I19" s="1"/>
  <c r="I16"/>
  <c r="I14"/>
  <c r="I11"/>
  <c r="I8"/>
  <c r="I36" i="65075"/>
  <c r="I33"/>
  <c r="I29"/>
  <c r="I26"/>
  <c r="I24"/>
  <c r="I22"/>
  <c r="I21"/>
  <c r="I18"/>
  <c r="I16" s="1"/>
  <c r="I13"/>
  <c r="I11"/>
  <c r="I8"/>
  <c r="I29" i="65115"/>
  <c r="I28"/>
  <c r="I26"/>
  <c r="I24"/>
  <c r="I22"/>
  <c r="I21"/>
  <c r="I18"/>
  <c r="I16"/>
  <c r="I13"/>
  <c r="I11"/>
  <c r="I8" s="1"/>
  <c r="I29" i="65100"/>
  <c r="I28" s="1"/>
  <c r="I26"/>
  <c r="I24"/>
  <c r="I22"/>
  <c r="I21"/>
  <c r="I18"/>
  <c r="I16" s="1"/>
  <c r="I13"/>
  <c r="I11"/>
  <c r="I8"/>
  <c r="I29" i="65074"/>
  <c r="I28"/>
  <c r="I26"/>
  <c r="I24"/>
  <c r="I23"/>
  <c r="I22"/>
  <c r="I21"/>
  <c r="I18"/>
  <c r="I16" s="1"/>
  <c r="I13"/>
  <c r="I11"/>
  <c r="I8"/>
  <c r="I30" i="65071"/>
  <c r="I29"/>
  <c r="I26"/>
  <c r="I22"/>
  <c r="I16" s="1"/>
  <c r="I13"/>
  <c r="I11"/>
  <c r="I8"/>
  <c r="I31" i="65070"/>
  <c r="I30"/>
  <c r="I28"/>
  <c r="I24"/>
  <c r="I22"/>
  <c r="I21"/>
  <c r="I18"/>
  <c r="I16"/>
  <c r="I13"/>
  <c r="I11"/>
  <c r="I8" s="1"/>
  <c r="I28" i="65069"/>
  <c r="I26"/>
  <c r="I16" s="1"/>
  <c r="I13"/>
  <c r="I11"/>
  <c r="I8"/>
  <c r="I29" i="65068"/>
  <c r="I28"/>
  <c r="I26"/>
  <c r="I22"/>
  <c r="I16" s="1"/>
  <c r="I13"/>
  <c r="I11"/>
  <c r="I8"/>
  <c r="I32" i="65140"/>
  <c r="I31"/>
  <c r="I28"/>
  <c r="I26"/>
  <c r="I24"/>
  <c r="I22"/>
  <c r="I21"/>
  <c r="I20"/>
  <c r="I18"/>
  <c r="I16"/>
  <c r="I13"/>
  <c r="I11"/>
  <c r="I8" s="1"/>
  <c r="I29" i="65123"/>
  <c r="I28"/>
  <c r="I26"/>
  <c r="I24"/>
  <c r="I22"/>
  <c r="I21"/>
  <c r="I18"/>
  <c r="I16"/>
  <c r="I13"/>
  <c r="I11"/>
  <c r="I8"/>
  <c r="I29" i="65099"/>
  <c r="I28"/>
  <c r="I26"/>
  <c r="I24"/>
  <c r="I22"/>
  <c r="I21"/>
  <c r="I18"/>
  <c r="I16"/>
  <c r="I13"/>
  <c r="I11"/>
  <c r="I8" s="1"/>
  <c r="I29" i="65067"/>
  <c r="I28"/>
  <c r="I26"/>
  <c r="I24"/>
  <c r="I23"/>
  <c r="I22"/>
  <c r="I21"/>
  <c r="I20"/>
  <c r="I19"/>
  <c r="I18"/>
  <c r="I16" s="1"/>
  <c r="I13"/>
  <c r="I11"/>
  <c r="I8"/>
  <c r="I49" i="65065"/>
  <c r="I46"/>
  <c r="I34"/>
  <c r="I21"/>
  <c r="I18"/>
  <c r="I13"/>
  <c r="I8"/>
  <c r="I28" i="16"/>
  <c r="I26"/>
  <c r="I16"/>
  <c r="I13"/>
  <c r="I11"/>
  <c r="I8" s="1"/>
  <c r="I240" i="65139" l="1"/>
  <c r="H240"/>
  <c r="G182" l="1"/>
  <c r="F182"/>
  <c r="E182"/>
  <c r="D182"/>
  <c r="D238" l="1"/>
  <c r="D236"/>
  <c r="D235" s="1"/>
  <c r="D234" s="1"/>
  <c r="D233" s="1"/>
  <c r="D227"/>
  <c r="D222"/>
  <c r="D220"/>
  <c r="D219" s="1"/>
  <c r="D217"/>
  <c r="D215"/>
  <c r="D205"/>
  <c r="D196"/>
  <c r="D195"/>
  <c r="D194" s="1"/>
  <c r="D189"/>
  <c r="D188"/>
  <c r="D184"/>
  <c r="D174"/>
  <c r="D173" s="1"/>
  <c r="D172" s="1"/>
  <c r="D169"/>
  <c r="D167"/>
  <c r="D166"/>
  <c r="D165" s="1"/>
  <c r="D156"/>
  <c r="D155"/>
  <c r="D150"/>
  <c r="D142"/>
  <c r="D135"/>
  <c r="D134"/>
  <c r="D131"/>
  <c r="D129"/>
  <c r="D127"/>
  <c r="D125"/>
  <c r="D124" s="1"/>
  <c r="D122"/>
  <c r="D117"/>
  <c r="D107"/>
  <c r="D106" s="1"/>
  <c r="D101"/>
  <c r="D100" s="1"/>
  <c r="D95"/>
  <c r="D94" s="1"/>
  <c r="D91"/>
  <c r="D86"/>
  <c r="D84"/>
  <c r="D83" s="1"/>
  <c r="D81"/>
  <c r="D79"/>
  <c r="D76"/>
  <c r="D74"/>
  <c r="D71"/>
  <c r="D52"/>
  <c r="D48"/>
  <c r="G217"/>
  <c r="F217"/>
  <c r="E217"/>
  <c r="I218"/>
  <c r="H218"/>
  <c r="I217"/>
  <c r="H217"/>
  <c r="G196"/>
  <c r="E196"/>
  <c r="F196"/>
  <c r="I201"/>
  <c r="H201"/>
  <c r="I199"/>
  <c r="H199"/>
  <c r="D203" l="1"/>
  <c r="D202"/>
  <c r="D193" s="1"/>
  <c r="O32" i="65080"/>
  <c r="O33"/>
  <c r="I77" i="65139" l="1"/>
  <c r="H77"/>
  <c r="G76"/>
  <c r="F76"/>
  <c r="I76" s="1"/>
  <c r="E76"/>
  <c r="H76" s="1"/>
  <c r="G238" l="1"/>
  <c r="F238"/>
  <c r="E238"/>
  <c r="G220"/>
  <c r="F220"/>
  <c r="I220" s="1"/>
  <c r="E220"/>
  <c r="H220" s="1"/>
  <c r="I221"/>
  <c r="H221"/>
  <c r="I181"/>
  <c r="H181"/>
  <c r="I180"/>
  <c r="H180"/>
  <c r="G167"/>
  <c r="F167"/>
  <c r="E167"/>
  <c r="I168"/>
  <c r="H168"/>
  <c r="G135"/>
  <c r="G134" s="1"/>
  <c r="F135"/>
  <c r="F134" s="1"/>
  <c r="E135"/>
  <c r="E134" s="1"/>
  <c r="I136"/>
  <c r="H136"/>
  <c r="G131"/>
  <c r="F131"/>
  <c r="E131"/>
  <c r="I132"/>
  <c r="H132"/>
  <c r="G95"/>
  <c r="G94" s="1"/>
  <c r="F95"/>
  <c r="F94" s="1"/>
  <c r="E95"/>
  <c r="E94" s="1"/>
  <c r="I96"/>
  <c r="H96"/>
  <c r="G86"/>
  <c r="F86"/>
  <c r="E86"/>
  <c r="I87"/>
  <c r="H87"/>
  <c r="G52"/>
  <c r="F52"/>
  <c r="E52"/>
  <c r="G48"/>
  <c r="F48"/>
  <c r="E48"/>
  <c r="J114" i="300"/>
  <c r="G114"/>
  <c r="J116"/>
  <c r="I116"/>
  <c r="H116"/>
  <c r="G116"/>
  <c r="J115"/>
  <c r="I115"/>
  <c r="H115"/>
  <c r="G115"/>
  <c r="F116"/>
  <c r="F115"/>
  <c r="M116"/>
  <c r="M115"/>
  <c r="J101"/>
  <c r="I101"/>
  <c r="H101"/>
  <c r="G101"/>
  <c r="F101"/>
  <c r="J100"/>
  <c r="I100"/>
  <c r="H100"/>
  <c r="M100" s="1"/>
  <c r="G100"/>
  <c r="F100"/>
  <c r="M101"/>
  <c r="G47" i="65139" l="1"/>
  <c r="F47"/>
  <c r="E47"/>
  <c r="D47"/>
  <c r="D46" s="1"/>
  <c r="M47" i="65076" l="1"/>
  <c r="L47"/>
  <c r="K47"/>
  <c r="J47"/>
  <c r="N49"/>
  <c r="O49" s="1"/>
  <c r="P48"/>
  <c r="N48"/>
  <c r="M37"/>
  <c r="L37"/>
  <c r="K37"/>
  <c r="J37"/>
  <c r="P39"/>
  <c r="N39"/>
  <c r="P38"/>
  <c r="N38"/>
  <c r="J41" i="300"/>
  <c r="I41"/>
  <c r="H41"/>
  <c r="M41" s="1"/>
  <c r="G41"/>
  <c r="F41"/>
  <c r="P27" i="65070"/>
  <c r="N27"/>
  <c r="O27" s="1"/>
  <c r="O48" i="65076" l="1"/>
  <c r="K115" i="300"/>
  <c r="L115" s="1"/>
  <c r="P49" i="65076"/>
  <c r="K116" i="300"/>
  <c r="L116" s="1"/>
  <c r="O39" i="65076"/>
  <c r="K101" i="300"/>
  <c r="L101" s="1"/>
  <c r="O38" i="65076"/>
  <c r="K100" i="300"/>
  <c r="L100" s="1"/>
  <c r="K41"/>
  <c r="L41" s="1"/>
  <c r="I34" i="304" l="1"/>
  <c r="M120" i="300"/>
  <c r="M113"/>
  <c r="M105"/>
  <c r="M98"/>
  <c r="M92"/>
  <c r="M46"/>
  <c r="M23"/>
  <c r="M20"/>
  <c r="M14"/>
  <c r="P31" i="65105"/>
  <c r="P30"/>
  <c r="P29"/>
  <c r="P28"/>
  <c r="P27"/>
  <c r="P26"/>
  <c r="P22"/>
  <c r="P15"/>
  <c r="P12"/>
  <c r="P11"/>
  <c r="P31" i="65098"/>
  <c r="P30"/>
  <c r="P29"/>
  <c r="P28"/>
  <c r="P27"/>
  <c r="P26"/>
  <c r="P22"/>
  <c r="P15"/>
  <c r="P12"/>
  <c r="P11"/>
  <c r="P31" i="65097"/>
  <c r="P30"/>
  <c r="P29"/>
  <c r="P28"/>
  <c r="P27"/>
  <c r="P26"/>
  <c r="P24"/>
  <c r="P22"/>
  <c r="P21"/>
  <c r="P18"/>
  <c r="P15"/>
  <c r="P12"/>
  <c r="P11"/>
  <c r="P31" i="65096"/>
  <c r="P29"/>
  <c r="P27"/>
  <c r="P26"/>
  <c r="P24"/>
  <c r="P22"/>
  <c r="P15"/>
  <c r="P12"/>
  <c r="P11"/>
  <c r="P35" i="65095"/>
  <c r="P34"/>
  <c r="P33"/>
  <c r="P32"/>
  <c r="P31"/>
  <c r="P30"/>
  <c r="P27"/>
  <c r="P26"/>
  <c r="P24"/>
  <c r="P22"/>
  <c r="P15"/>
  <c r="P12"/>
  <c r="P11"/>
  <c r="P31" i="65094"/>
  <c r="P30"/>
  <c r="P29"/>
  <c r="P28"/>
  <c r="P27"/>
  <c r="P26"/>
  <c r="P24"/>
  <c r="P22"/>
  <c r="P21"/>
  <c r="P17"/>
  <c r="P15"/>
  <c r="P12"/>
  <c r="P11"/>
  <c r="P34" i="65093"/>
  <c r="P32"/>
  <c r="P30"/>
  <c r="P27"/>
  <c r="P26"/>
  <c r="P24"/>
  <c r="P22"/>
  <c r="P21"/>
  <c r="P18"/>
  <c r="P15"/>
  <c r="P12"/>
  <c r="P11"/>
  <c r="P31" i="65089"/>
  <c r="P29"/>
  <c r="P27"/>
  <c r="P26"/>
  <c r="P24"/>
  <c r="P22"/>
  <c r="P15"/>
  <c r="P12"/>
  <c r="P11"/>
  <c r="P31" i="65088"/>
  <c r="P29"/>
  <c r="P27"/>
  <c r="P26"/>
  <c r="P24"/>
  <c r="P22"/>
  <c r="P15"/>
  <c r="P12"/>
  <c r="P11"/>
  <c r="P31" i="65087"/>
  <c r="P27"/>
  <c r="P26"/>
  <c r="P22"/>
  <c r="P15"/>
  <c r="P12"/>
  <c r="P11"/>
  <c r="P31" i="65086"/>
  <c r="P29"/>
  <c r="P27"/>
  <c r="P26"/>
  <c r="P24"/>
  <c r="P22"/>
  <c r="P21"/>
  <c r="P15"/>
  <c r="P12"/>
  <c r="P11"/>
  <c r="P31" i="65085"/>
  <c r="P29"/>
  <c r="P27"/>
  <c r="P26"/>
  <c r="P24"/>
  <c r="P22"/>
  <c r="P15"/>
  <c r="P12"/>
  <c r="P11"/>
  <c r="P31" i="65084"/>
  <c r="P29"/>
  <c r="P27"/>
  <c r="P26"/>
  <c r="P24"/>
  <c r="P22"/>
  <c r="P15"/>
  <c r="P12"/>
  <c r="P11"/>
  <c r="P31" i="65083"/>
  <c r="P29"/>
  <c r="P27"/>
  <c r="P26"/>
  <c r="P24"/>
  <c r="P22"/>
  <c r="P15"/>
  <c r="P12"/>
  <c r="P11"/>
  <c r="P31" i="65122"/>
  <c r="P27"/>
  <c r="P26"/>
  <c r="P24"/>
  <c r="P22"/>
  <c r="P15"/>
  <c r="P12"/>
  <c r="P11"/>
  <c r="L16"/>
  <c r="P31" i="65081"/>
  <c r="P27"/>
  <c r="P26"/>
  <c r="P24"/>
  <c r="P22"/>
  <c r="P15"/>
  <c r="P12"/>
  <c r="P11"/>
  <c r="P31" i="65082"/>
  <c r="P29"/>
  <c r="P27"/>
  <c r="P26"/>
  <c r="P24"/>
  <c r="P22"/>
  <c r="P15"/>
  <c r="P12"/>
  <c r="P11"/>
  <c r="P51" i="65080"/>
  <c r="P48"/>
  <c r="P46"/>
  <c r="P44"/>
  <c r="P41"/>
  <c r="P40"/>
  <c r="P39"/>
  <c r="P36"/>
  <c r="P29"/>
  <c r="P28"/>
  <c r="P25"/>
  <c r="P24"/>
  <c r="P22"/>
  <c r="P21"/>
  <c r="P18"/>
  <c r="P15"/>
  <c r="P12"/>
  <c r="P11"/>
  <c r="P41" i="65079"/>
  <c r="P39"/>
  <c r="P37"/>
  <c r="P36"/>
  <c r="P35"/>
  <c r="P33"/>
  <c r="P32"/>
  <c r="P27"/>
  <c r="P26"/>
  <c r="P24"/>
  <c r="P18"/>
  <c r="P15"/>
  <c r="P12"/>
  <c r="P11"/>
  <c r="P39" i="65078"/>
  <c r="P38"/>
  <c r="P37"/>
  <c r="P34"/>
  <c r="P32"/>
  <c r="P31"/>
  <c r="P28"/>
  <c r="P27"/>
  <c r="P25"/>
  <c r="P22"/>
  <c r="P21"/>
  <c r="P20"/>
  <c r="P18"/>
  <c r="P15"/>
  <c r="P12"/>
  <c r="P11"/>
  <c r="P36" i="65077"/>
  <c r="P34"/>
  <c r="P32"/>
  <c r="P27"/>
  <c r="P26"/>
  <c r="P24"/>
  <c r="P22"/>
  <c r="P21"/>
  <c r="P18"/>
  <c r="P15"/>
  <c r="P12"/>
  <c r="P11"/>
  <c r="P52" i="65076"/>
  <c r="P50"/>
  <c r="P46"/>
  <c r="P44"/>
  <c r="P42"/>
  <c r="P40"/>
  <c r="P36"/>
  <c r="P31"/>
  <c r="P30"/>
  <c r="P25"/>
  <c r="P24"/>
  <c r="P21"/>
  <c r="P18"/>
  <c r="P15"/>
  <c r="P14"/>
  <c r="P10"/>
  <c r="P39" i="65075"/>
  <c r="P37"/>
  <c r="P35"/>
  <c r="P34"/>
  <c r="P33"/>
  <c r="P32"/>
  <c r="P30"/>
  <c r="P28"/>
  <c r="P27"/>
  <c r="P26"/>
  <c r="P24"/>
  <c r="P22"/>
  <c r="P21"/>
  <c r="P18"/>
  <c r="P15"/>
  <c r="P12"/>
  <c r="P11"/>
  <c r="P31" i="65115"/>
  <c r="P30"/>
  <c r="P29"/>
  <c r="P28"/>
  <c r="P27"/>
  <c r="P26"/>
  <c r="P24"/>
  <c r="P23"/>
  <c r="P22"/>
  <c r="P21"/>
  <c r="P18"/>
  <c r="P15"/>
  <c r="P12"/>
  <c r="P11"/>
  <c r="P35" i="65100"/>
  <c r="P31"/>
  <c r="P30"/>
  <c r="P29"/>
  <c r="P28"/>
  <c r="P27"/>
  <c r="P26"/>
  <c r="P24"/>
  <c r="P22"/>
  <c r="P21"/>
  <c r="P18"/>
  <c r="P17"/>
  <c r="P15"/>
  <c r="P12"/>
  <c r="P11"/>
  <c r="P31" i="65074"/>
  <c r="P30"/>
  <c r="P29"/>
  <c r="P28"/>
  <c r="P27"/>
  <c r="P26"/>
  <c r="P24"/>
  <c r="P23"/>
  <c r="P22"/>
  <c r="P21"/>
  <c r="P18"/>
  <c r="P17"/>
  <c r="P15"/>
  <c r="P12"/>
  <c r="P11"/>
  <c r="P32" i="65071"/>
  <c r="P30"/>
  <c r="P28"/>
  <c r="P27"/>
  <c r="P26"/>
  <c r="P22"/>
  <c r="P15"/>
  <c r="P12"/>
  <c r="P11"/>
  <c r="P33" i="65070"/>
  <c r="P32"/>
  <c r="P31"/>
  <c r="P30"/>
  <c r="P29"/>
  <c r="P28"/>
  <c r="P26"/>
  <c r="P24"/>
  <c r="P22"/>
  <c r="P21"/>
  <c r="P18"/>
  <c r="P15"/>
  <c r="P12"/>
  <c r="P11"/>
  <c r="P31" i="65069"/>
  <c r="P29"/>
  <c r="P27"/>
  <c r="P26"/>
  <c r="P15"/>
  <c r="P12"/>
  <c r="P11"/>
  <c r="P31" i="65068"/>
  <c r="P29"/>
  <c r="P27"/>
  <c r="P26"/>
  <c r="P22"/>
  <c r="P15"/>
  <c r="P12"/>
  <c r="P11"/>
  <c r="P31" i="65123"/>
  <c r="P30"/>
  <c r="P29"/>
  <c r="P28"/>
  <c r="P27"/>
  <c r="P26"/>
  <c r="P24"/>
  <c r="P22"/>
  <c r="P21"/>
  <c r="P20"/>
  <c r="P18"/>
  <c r="P15"/>
  <c r="P12"/>
  <c r="P11"/>
  <c r="P31" i="65099"/>
  <c r="P30"/>
  <c r="P29"/>
  <c r="P28"/>
  <c r="P27"/>
  <c r="P26"/>
  <c r="P24"/>
  <c r="P23"/>
  <c r="P22"/>
  <c r="P21"/>
  <c r="P20"/>
  <c r="P18"/>
  <c r="P15"/>
  <c r="P12"/>
  <c r="P11"/>
  <c r="P31" i="65067"/>
  <c r="P30"/>
  <c r="P29"/>
  <c r="P28"/>
  <c r="P27"/>
  <c r="P26"/>
  <c r="P24"/>
  <c r="P23"/>
  <c r="P22"/>
  <c r="P21"/>
  <c r="P20"/>
  <c r="P19"/>
  <c r="P18"/>
  <c r="P17"/>
  <c r="P15"/>
  <c r="P12"/>
  <c r="P11"/>
  <c r="P31" i="16"/>
  <c r="P30"/>
  <c r="P29"/>
  <c r="P28"/>
  <c r="P27"/>
  <c r="P26"/>
  <c r="P22"/>
  <c r="P15"/>
  <c r="P12"/>
  <c r="P11"/>
  <c r="P53" i="65065"/>
  <c r="P52"/>
  <c r="P50"/>
  <c r="P48"/>
  <c r="P47"/>
  <c r="P46"/>
  <c r="P45"/>
  <c r="P33"/>
  <c r="P27"/>
  <c r="P23"/>
  <c r="P20"/>
  <c r="P17"/>
  <c r="P12"/>
  <c r="K31" i="65066"/>
  <c r="K28"/>
  <c r="K16"/>
  <c r="K13"/>
  <c r="K8"/>
  <c r="K49" i="65065"/>
  <c r="K46"/>
  <c r="K34"/>
  <c r="K21"/>
  <c r="K18"/>
  <c r="K13"/>
  <c r="K8"/>
  <c r="K28" i="65105" l="1"/>
  <c r="K16"/>
  <c r="K13"/>
  <c r="K8"/>
  <c r="J29"/>
  <c r="J28"/>
  <c r="J26"/>
  <c r="J22"/>
  <c r="J16" s="1"/>
  <c r="J13"/>
  <c r="J11"/>
  <c r="J8" s="1"/>
  <c r="K28" i="65098"/>
  <c r="K16"/>
  <c r="K13"/>
  <c r="K8"/>
  <c r="J29"/>
  <c r="J28" s="1"/>
  <c r="J22"/>
  <c r="J13"/>
  <c r="J11"/>
  <c r="J8" s="1"/>
  <c r="K28" i="65097"/>
  <c r="K16"/>
  <c r="K13"/>
  <c r="K8"/>
  <c r="J29"/>
  <c r="J28" s="1"/>
  <c r="J24"/>
  <c r="J22"/>
  <c r="J21"/>
  <c r="J18"/>
  <c r="J13"/>
  <c r="J11"/>
  <c r="J8" s="1"/>
  <c r="K28" i="65096"/>
  <c r="K16"/>
  <c r="K13"/>
  <c r="K8"/>
  <c r="J28"/>
  <c r="J26"/>
  <c r="J22"/>
  <c r="J16" s="1"/>
  <c r="J13"/>
  <c r="J11"/>
  <c r="J8" s="1"/>
  <c r="K32" i="65095"/>
  <c r="K28"/>
  <c r="K16"/>
  <c r="K13"/>
  <c r="K8"/>
  <c r="J32"/>
  <c r="J28"/>
  <c r="J26"/>
  <c r="J22"/>
  <c r="J16" s="1"/>
  <c r="J13"/>
  <c r="J11"/>
  <c r="J8" s="1"/>
  <c r="K28" i="65094"/>
  <c r="K16"/>
  <c r="K13"/>
  <c r="K8"/>
  <c r="J29"/>
  <c r="J28" s="1"/>
  <c r="J26"/>
  <c r="J24"/>
  <c r="J22"/>
  <c r="J21"/>
  <c r="J13"/>
  <c r="J11"/>
  <c r="J8"/>
  <c r="K31" i="65093"/>
  <c r="K28"/>
  <c r="K16"/>
  <c r="K13"/>
  <c r="K8"/>
  <c r="J31"/>
  <c r="J28"/>
  <c r="J26"/>
  <c r="J24"/>
  <c r="J22"/>
  <c r="J21"/>
  <c r="J18"/>
  <c r="J16"/>
  <c r="J13"/>
  <c r="J11"/>
  <c r="J8" s="1"/>
  <c r="K28" i="65089"/>
  <c r="K16"/>
  <c r="K13"/>
  <c r="K8"/>
  <c r="J29"/>
  <c r="J28" s="1"/>
  <c r="J26"/>
  <c r="J24"/>
  <c r="J22"/>
  <c r="J13"/>
  <c r="J11"/>
  <c r="J8"/>
  <c r="K28" i="65088"/>
  <c r="K16"/>
  <c r="K13"/>
  <c r="K8"/>
  <c r="J29"/>
  <c r="J28"/>
  <c r="J26"/>
  <c r="J24"/>
  <c r="J22"/>
  <c r="J16"/>
  <c r="J13"/>
  <c r="J11"/>
  <c r="J8" s="1"/>
  <c r="K28" i="65087"/>
  <c r="K16"/>
  <c r="K13"/>
  <c r="K8"/>
  <c r="L13"/>
  <c r="J28"/>
  <c r="J26"/>
  <c r="J22"/>
  <c r="J16"/>
  <c r="J13"/>
  <c r="J11"/>
  <c r="J8" s="1"/>
  <c r="K28" i="65086"/>
  <c r="K16"/>
  <c r="K13"/>
  <c r="K8"/>
  <c r="J28"/>
  <c r="J26"/>
  <c r="J24"/>
  <c r="J22"/>
  <c r="J21"/>
  <c r="J16" s="1"/>
  <c r="J13"/>
  <c r="J11"/>
  <c r="J8" s="1"/>
  <c r="K28" i="65085"/>
  <c r="K16"/>
  <c r="K13"/>
  <c r="K8"/>
  <c r="J28"/>
  <c r="J26"/>
  <c r="J24"/>
  <c r="J22"/>
  <c r="J16" s="1"/>
  <c r="J13"/>
  <c r="J11"/>
  <c r="J8" s="1"/>
  <c r="K28" i="65084"/>
  <c r="K16"/>
  <c r="K13"/>
  <c r="K8"/>
  <c r="J28"/>
  <c r="J26"/>
  <c r="J24"/>
  <c r="J22"/>
  <c r="J16" s="1"/>
  <c r="J13"/>
  <c r="J11"/>
  <c r="J8" s="1"/>
  <c r="K28" i="65083"/>
  <c r="K16"/>
  <c r="K13"/>
  <c r="K8"/>
  <c r="J28"/>
  <c r="J26"/>
  <c r="J24"/>
  <c r="J22"/>
  <c r="J16" s="1"/>
  <c r="J13"/>
  <c r="J11"/>
  <c r="J8" s="1"/>
  <c r="K28" i="65122"/>
  <c r="K16"/>
  <c r="K13"/>
  <c r="K8"/>
  <c r="J29"/>
  <c r="J28" s="1"/>
  <c r="J26"/>
  <c r="J24"/>
  <c r="J22"/>
  <c r="J16" s="1"/>
  <c r="J13"/>
  <c r="J11"/>
  <c r="J8" s="1"/>
  <c r="K28" i="65081"/>
  <c r="K16"/>
  <c r="K13"/>
  <c r="K8"/>
  <c r="J28"/>
  <c r="J26"/>
  <c r="J24"/>
  <c r="J22"/>
  <c r="J16"/>
  <c r="J13"/>
  <c r="J11"/>
  <c r="J8" s="1"/>
  <c r="K28" i="65082"/>
  <c r="K16"/>
  <c r="K13"/>
  <c r="K8"/>
  <c r="J28"/>
  <c r="J26"/>
  <c r="J24"/>
  <c r="J22"/>
  <c r="J16" s="1"/>
  <c r="J13"/>
  <c r="J11"/>
  <c r="J8" s="1"/>
  <c r="K49" i="65080"/>
  <c r="K45"/>
  <c r="K42"/>
  <c r="K30"/>
  <c r="K16"/>
  <c r="K13"/>
  <c r="K8"/>
  <c r="J49"/>
  <c r="J45"/>
  <c r="J42"/>
  <c r="J30"/>
  <c r="J28"/>
  <c r="J25"/>
  <c r="J24"/>
  <c r="J22"/>
  <c r="J21"/>
  <c r="J18"/>
  <c r="J13"/>
  <c r="J11"/>
  <c r="J8"/>
  <c r="K38" i="65079"/>
  <c r="K34"/>
  <c r="P34" s="1"/>
  <c r="K28"/>
  <c r="K16"/>
  <c r="K13"/>
  <c r="K8"/>
  <c r="J38"/>
  <c r="J34"/>
  <c r="J28"/>
  <c r="J26"/>
  <c r="J18"/>
  <c r="J16"/>
  <c r="J13"/>
  <c r="J11"/>
  <c r="J8" s="1"/>
  <c r="K33" i="65078"/>
  <c r="K29"/>
  <c r="K16"/>
  <c r="K13"/>
  <c r="K8"/>
  <c r="J33"/>
  <c r="J29"/>
  <c r="J27"/>
  <c r="J25"/>
  <c r="J22"/>
  <c r="J21"/>
  <c r="J20"/>
  <c r="J18"/>
  <c r="J16" s="1"/>
  <c r="J13"/>
  <c r="J11"/>
  <c r="J8" s="1"/>
  <c r="K33" i="65077"/>
  <c r="K28"/>
  <c r="K16"/>
  <c r="K13"/>
  <c r="K8"/>
  <c r="J33"/>
  <c r="J28"/>
  <c r="J26"/>
  <c r="J24"/>
  <c r="J22"/>
  <c r="J21"/>
  <c r="J18"/>
  <c r="J16"/>
  <c r="J13"/>
  <c r="J11"/>
  <c r="J8" s="1"/>
  <c r="K43" i="65076"/>
  <c r="K32"/>
  <c r="K19"/>
  <c r="K16"/>
  <c r="K11"/>
  <c r="K8"/>
  <c r="J43"/>
  <c r="J32"/>
  <c r="J30"/>
  <c r="J25"/>
  <c r="J24"/>
  <c r="J21"/>
  <c r="J19" s="1"/>
  <c r="J16"/>
  <c r="J14"/>
  <c r="J11" s="1"/>
  <c r="J8"/>
  <c r="K36" i="65075"/>
  <c r="K33"/>
  <c r="K29"/>
  <c r="K16"/>
  <c r="K13"/>
  <c r="K8"/>
  <c r="J36"/>
  <c r="J33"/>
  <c r="J29"/>
  <c r="J26"/>
  <c r="J24"/>
  <c r="J22"/>
  <c r="J21"/>
  <c r="J18"/>
  <c r="J16" s="1"/>
  <c r="J13"/>
  <c r="J11"/>
  <c r="J8" s="1"/>
  <c r="K28" i="65115"/>
  <c r="K16"/>
  <c r="K13"/>
  <c r="K8"/>
  <c r="J29"/>
  <c r="J28" s="1"/>
  <c r="J26"/>
  <c r="J24"/>
  <c r="J22"/>
  <c r="J21"/>
  <c r="J18"/>
  <c r="J16"/>
  <c r="J13"/>
  <c r="J11"/>
  <c r="J8" s="1"/>
  <c r="K28" i="65100"/>
  <c r="K16"/>
  <c r="K13"/>
  <c r="K8"/>
  <c r="J29"/>
  <c r="J28" s="1"/>
  <c r="J24"/>
  <c r="J22"/>
  <c r="J21"/>
  <c r="J18"/>
  <c r="J13"/>
  <c r="J11"/>
  <c r="J8" s="1"/>
  <c r="K28" i="65074"/>
  <c r="K16"/>
  <c r="K13"/>
  <c r="K8"/>
  <c r="J29"/>
  <c r="J28" s="1"/>
  <c r="J26"/>
  <c r="J24"/>
  <c r="J23"/>
  <c r="J22"/>
  <c r="J21"/>
  <c r="J18"/>
  <c r="J16" s="1"/>
  <c r="J13"/>
  <c r="J11"/>
  <c r="J8" s="1"/>
  <c r="K29" i="65071"/>
  <c r="K16"/>
  <c r="K13"/>
  <c r="K8"/>
  <c r="J30"/>
  <c r="J29" s="1"/>
  <c r="J26"/>
  <c r="J22"/>
  <c r="J16" s="1"/>
  <c r="J13"/>
  <c r="J11"/>
  <c r="J8" s="1"/>
  <c r="K30" i="65070"/>
  <c r="K16"/>
  <c r="K13"/>
  <c r="K8"/>
  <c r="J31"/>
  <c r="J30"/>
  <c r="J28"/>
  <c r="J24"/>
  <c r="J22"/>
  <c r="J21"/>
  <c r="J18"/>
  <c r="J16"/>
  <c r="J13"/>
  <c r="J11"/>
  <c r="J8" s="1"/>
  <c r="K28" i="65069"/>
  <c r="K16"/>
  <c r="K13"/>
  <c r="K8"/>
  <c r="J28"/>
  <c r="J26"/>
  <c r="J16" s="1"/>
  <c r="J13"/>
  <c r="J11"/>
  <c r="J8" s="1"/>
  <c r="K28" i="65068"/>
  <c r="K16"/>
  <c r="K13"/>
  <c r="K8"/>
  <c r="J29"/>
  <c r="J28" s="1"/>
  <c r="J26"/>
  <c r="J22"/>
  <c r="J16" s="1"/>
  <c r="J13"/>
  <c r="J11"/>
  <c r="J8" s="1"/>
  <c r="J32" i="65140"/>
  <c r="J31" s="1"/>
  <c r="J28"/>
  <c r="J26"/>
  <c r="J24"/>
  <c r="J22"/>
  <c r="J21"/>
  <c r="J20"/>
  <c r="J18"/>
  <c r="J16"/>
  <c r="J13"/>
  <c r="J11"/>
  <c r="J8" s="1"/>
  <c r="K28" i="65123"/>
  <c r="K16"/>
  <c r="K13"/>
  <c r="K8"/>
  <c r="J29"/>
  <c r="J28" s="1"/>
  <c r="J26"/>
  <c r="J24"/>
  <c r="J22"/>
  <c r="J21"/>
  <c r="J18"/>
  <c r="J16" s="1"/>
  <c r="J13"/>
  <c r="J11"/>
  <c r="J8" s="1"/>
  <c r="K28" i="65099"/>
  <c r="K16"/>
  <c r="K13"/>
  <c r="K8"/>
  <c r="J29"/>
  <c r="J28" s="1"/>
  <c r="J26"/>
  <c r="J24"/>
  <c r="J22"/>
  <c r="J21"/>
  <c r="J18"/>
  <c r="J16" s="1"/>
  <c r="J13"/>
  <c r="J11"/>
  <c r="J8" s="1"/>
  <c r="K28" i="65067"/>
  <c r="K16"/>
  <c r="K13"/>
  <c r="K8"/>
  <c r="J29"/>
  <c r="J28" s="1"/>
  <c r="J26"/>
  <c r="J24"/>
  <c r="J23"/>
  <c r="J22"/>
  <c r="J21"/>
  <c r="J20"/>
  <c r="J19"/>
  <c r="J18"/>
  <c r="J16" s="1"/>
  <c r="J13"/>
  <c r="J11"/>
  <c r="J8" s="1"/>
  <c r="J32" i="65066"/>
  <c r="J31" s="1"/>
  <c r="J28"/>
  <c r="J26"/>
  <c r="J24"/>
  <c r="J22"/>
  <c r="J21"/>
  <c r="J20"/>
  <c r="J18"/>
  <c r="J16" s="1"/>
  <c r="J13"/>
  <c r="J11"/>
  <c r="J8"/>
  <c r="J49" i="65065"/>
  <c r="J46"/>
  <c r="J34"/>
  <c r="J21"/>
  <c r="J18"/>
  <c r="J13"/>
  <c r="J8"/>
  <c r="J28" i="16"/>
  <c r="J26"/>
  <c r="J16" s="1"/>
  <c r="J13"/>
  <c r="J11"/>
  <c r="J8" s="1"/>
  <c r="F34" i="304"/>
  <c r="I242" i="65139"/>
  <c r="I241"/>
  <c r="I239"/>
  <c r="I237"/>
  <c r="I232"/>
  <c r="I230"/>
  <c r="I229"/>
  <c r="I228"/>
  <c r="I226"/>
  <c r="I225"/>
  <c r="I224"/>
  <c r="I223"/>
  <c r="I216"/>
  <c r="I214"/>
  <c r="I213"/>
  <c r="I212"/>
  <c r="I211"/>
  <c r="I210"/>
  <c r="I207"/>
  <c r="I206"/>
  <c r="I204"/>
  <c r="I200"/>
  <c r="I198"/>
  <c r="I197"/>
  <c r="I192"/>
  <c r="I191"/>
  <c r="I190"/>
  <c r="I187"/>
  <c r="I186"/>
  <c r="I185"/>
  <c r="I183"/>
  <c r="I182"/>
  <c r="I179"/>
  <c r="I209"/>
  <c r="I178"/>
  <c r="I177"/>
  <c r="I171"/>
  <c r="I170"/>
  <c r="I167"/>
  <c r="I163"/>
  <c r="I161"/>
  <c r="I160"/>
  <c r="I159"/>
  <c r="I158"/>
  <c r="I157"/>
  <c r="I154"/>
  <c r="I153"/>
  <c r="I152"/>
  <c r="I151"/>
  <c r="I149"/>
  <c r="I148"/>
  <c r="I147"/>
  <c r="I146"/>
  <c r="I145"/>
  <c r="I144"/>
  <c r="I143"/>
  <c r="I141"/>
  <c r="I140"/>
  <c r="I139"/>
  <c r="I138"/>
  <c r="I137"/>
  <c r="I133"/>
  <c r="I130"/>
  <c r="I128"/>
  <c r="I126"/>
  <c r="I123"/>
  <c r="I121"/>
  <c r="I120"/>
  <c r="I119"/>
  <c r="I118"/>
  <c r="I116"/>
  <c r="I115"/>
  <c r="I114"/>
  <c r="I113"/>
  <c r="I112"/>
  <c r="I111"/>
  <c r="I110"/>
  <c r="I109"/>
  <c r="I108"/>
  <c r="I105"/>
  <c r="I104"/>
  <c r="I103"/>
  <c r="I102"/>
  <c r="I99"/>
  <c r="I98"/>
  <c r="I97"/>
  <c r="I93"/>
  <c r="I92"/>
  <c r="I90"/>
  <c r="I89"/>
  <c r="I88"/>
  <c r="I85"/>
  <c r="I82"/>
  <c r="I80"/>
  <c r="I75"/>
  <c r="I73"/>
  <c r="I72"/>
  <c r="I70"/>
  <c r="I69"/>
  <c r="I68"/>
  <c r="I66"/>
  <c r="I65"/>
  <c r="I64"/>
  <c r="I60"/>
  <c r="I59"/>
  <c r="I58"/>
  <c r="I57"/>
  <c r="I52"/>
  <c r="I51"/>
  <c r="I48"/>
  <c r="I45"/>
  <c r="I44"/>
  <c r="I43"/>
  <c r="I42"/>
  <c r="I41"/>
  <c r="I40"/>
  <c r="I39"/>
  <c r="I36"/>
  <c r="I34"/>
  <c r="I32"/>
  <c r="I31"/>
  <c r="I30"/>
  <c r="I29"/>
  <c r="I26"/>
  <c r="I25"/>
  <c r="I24"/>
  <c r="I23"/>
  <c r="I22"/>
  <c r="I21"/>
  <c r="I18"/>
  <c r="I17"/>
  <c r="I14"/>
  <c r="I13"/>
  <c r="I11"/>
  <c r="I10"/>
  <c r="I9"/>
  <c r="I8"/>
  <c r="I238"/>
  <c r="F236"/>
  <c r="F227"/>
  <c r="F19" i="304" s="1"/>
  <c r="F222" i="65139"/>
  <c r="F215"/>
  <c r="I215" s="1"/>
  <c r="F205"/>
  <c r="I196"/>
  <c r="F189"/>
  <c r="F188" s="1"/>
  <c r="I188" s="1"/>
  <c r="F184"/>
  <c r="F174"/>
  <c r="F169"/>
  <c r="F156"/>
  <c r="F155" s="1"/>
  <c r="F150"/>
  <c r="F142"/>
  <c r="F129"/>
  <c r="F127"/>
  <c r="F125"/>
  <c r="F122"/>
  <c r="F117"/>
  <c r="F107"/>
  <c r="F101"/>
  <c r="F91"/>
  <c r="F84"/>
  <c r="F81"/>
  <c r="F79"/>
  <c r="F74"/>
  <c r="I74" s="1"/>
  <c r="F71"/>
  <c r="F67"/>
  <c r="F63"/>
  <c r="F56"/>
  <c r="F55" s="1"/>
  <c r="F46"/>
  <c r="F38"/>
  <c r="F37" s="1"/>
  <c r="F35"/>
  <c r="F33"/>
  <c r="F28"/>
  <c r="F20"/>
  <c r="F19" s="1"/>
  <c r="F16"/>
  <c r="F15" s="1"/>
  <c r="F12"/>
  <c r="F7"/>
  <c r="P35" i="65067"/>
  <c r="P34"/>
  <c r="P35" i="65099"/>
  <c r="P34"/>
  <c r="P35" i="65123"/>
  <c r="P34"/>
  <c r="P36" i="65140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37" i="65070"/>
  <c r="P36"/>
  <c r="P35" i="65074"/>
  <c r="P35" i="65082"/>
  <c r="P34"/>
  <c r="P35" i="65081"/>
  <c r="P34"/>
  <c r="P35" i="65083"/>
  <c r="P34"/>
  <c r="P35" i="65084"/>
  <c r="P34"/>
  <c r="P35" i="65085"/>
  <c r="P34"/>
  <c r="P35" i="65086"/>
  <c r="P34"/>
  <c r="P35" i="65087"/>
  <c r="P34"/>
  <c r="P35" i="65088"/>
  <c r="P34"/>
  <c r="M8" i="300"/>
  <c r="J16" i="65094" l="1"/>
  <c r="J16" i="65089"/>
  <c r="J16" i="65080"/>
  <c r="J33" i="65067"/>
  <c r="F203" i="65139"/>
  <c r="F62"/>
  <c r="F166"/>
  <c r="F165" s="1"/>
  <c r="I165" s="1"/>
  <c r="F124"/>
  <c r="F195"/>
  <c r="F194" s="1"/>
  <c r="F219"/>
  <c r="F83"/>
  <c r="F106"/>
  <c r="F100" s="1"/>
  <c r="F235"/>
  <c r="I236"/>
  <c r="F6"/>
  <c r="F27"/>
  <c r="I166"/>
  <c r="I169"/>
  <c r="I189"/>
  <c r="J36" i="65066"/>
  <c r="F173" i="65139"/>
  <c r="F5" l="1"/>
  <c r="F15" i="304" s="1"/>
  <c r="F202" i="65139"/>
  <c r="F193" s="1"/>
  <c r="F18" i="304" s="1"/>
  <c r="F172" i="65139"/>
  <c r="F234"/>
  <c r="F78"/>
  <c r="F61" l="1"/>
  <c r="F233"/>
  <c r="F29" i="304" s="1"/>
  <c r="F164" i="65139"/>
  <c r="H241"/>
  <c r="H198"/>
  <c r="G63"/>
  <c r="E63"/>
  <c r="D63"/>
  <c r="H66"/>
  <c r="I63" l="1"/>
  <c r="F17" i="304"/>
  <c r="F16"/>
  <c r="F162" i="65139"/>
  <c r="E236"/>
  <c r="E235" s="1"/>
  <c r="E234" s="1"/>
  <c r="E233" s="1"/>
  <c r="E227"/>
  <c r="E222"/>
  <c r="E219" s="1"/>
  <c r="E215"/>
  <c r="E203" s="1"/>
  <c r="E205"/>
  <c r="E195"/>
  <c r="E194" s="1"/>
  <c r="E189"/>
  <c r="E188" s="1"/>
  <c r="E184"/>
  <c r="E174"/>
  <c r="E169"/>
  <c r="E156"/>
  <c r="E155" s="1"/>
  <c r="E150"/>
  <c r="E142"/>
  <c r="E129"/>
  <c r="E127"/>
  <c r="E125"/>
  <c r="E122"/>
  <c r="E117"/>
  <c r="E107"/>
  <c r="E106" s="1"/>
  <c r="E101"/>
  <c r="E91"/>
  <c r="E84"/>
  <c r="E83" s="1"/>
  <c r="E81"/>
  <c r="E79"/>
  <c r="E74"/>
  <c r="E71"/>
  <c r="E67"/>
  <c r="E62" s="1"/>
  <c r="E56"/>
  <c r="E55" s="1"/>
  <c r="E46"/>
  <c r="E38"/>
  <c r="E37" s="1"/>
  <c r="E35"/>
  <c r="E33"/>
  <c r="E28"/>
  <c r="E20"/>
  <c r="E19" s="1"/>
  <c r="E16"/>
  <c r="E15" s="1"/>
  <c r="E12"/>
  <c r="E7"/>
  <c r="D67"/>
  <c r="D62" s="1"/>
  <c r="D56"/>
  <c r="D55"/>
  <c r="D38"/>
  <c r="D37" s="1"/>
  <c r="D35"/>
  <c r="D33"/>
  <c r="D28"/>
  <c r="D20"/>
  <c r="D19" s="1"/>
  <c r="D16"/>
  <c r="D15" s="1"/>
  <c r="D12"/>
  <c r="D7"/>
  <c r="E72" i="65137"/>
  <c r="E62"/>
  <c r="E65"/>
  <c r="E64"/>
  <c r="E63"/>
  <c r="M37" i="65140"/>
  <c r="M38" s="1"/>
  <c r="G184" i="65139"/>
  <c r="I184" s="1"/>
  <c r="L34" i="65079"/>
  <c r="I95" i="300"/>
  <c r="H95"/>
  <c r="M95" s="1"/>
  <c r="G95"/>
  <c r="F95"/>
  <c r="M34" i="65079"/>
  <c r="N35"/>
  <c r="O35" s="1"/>
  <c r="H185" i="65139"/>
  <c r="E124" l="1"/>
  <c r="E173"/>
  <c r="E172" s="1"/>
  <c r="E166"/>
  <c r="E165" s="1"/>
  <c r="F14" i="304"/>
  <c r="F231" i="65139"/>
  <c r="E27"/>
  <c r="E6"/>
  <c r="E100"/>
  <c r="E202"/>
  <c r="E193" s="1"/>
  <c r="D27"/>
  <c r="D78"/>
  <c r="D61" s="1"/>
  <c r="D6"/>
  <c r="K95" i="300"/>
  <c r="L95" s="1"/>
  <c r="J95"/>
  <c r="J108"/>
  <c r="I108"/>
  <c r="H108"/>
  <c r="G108"/>
  <c r="J107"/>
  <c r="I107"/>
  <c r="H107"/>
  <c r="G107"/>
  <c r="F108"/>
  <c r="J63"/>
  <c r="I63"/>
  <c r="H63"/>
  <c r="M63" s="1"/>
  <c r="G63"/>
  <c r="F63"/>
  <c r="J44"/>
  <c r="I44"/>
  <c r="H44"/>
  <c r="J38"/>
  <c r="I38"/>
  <c r="H38"/>
  <c r="G38"/>
  <c r="F38"/>
  <c r="J35"/>
  <c r="I35"/>
  <c r="H35"/>
  <c r="G35"/>
  <c r="J32"/>
  <c r="I32"/>
  <c r="H32"/>
  <c r="G32"/>
  <c r="J30"/>
  <c r="I30"/>
  <c r="H30"/>
  <c r="G30"/>
  <c r="J29"/>
  <c r="I29"/>
  <c r="H29"/>
  <c r="G29"/>
  <c r="J28"/>
  <c r="I28"/>
  <c r="H28"/>
  <c r="G28"/>
  <c r="J27"/>
  <c r="I27"/>
  <c r="H27"/>
  <c r="G27"/>
  <c r="J26"/>
  <c r="I26"/>
  <c r="H26"/>
  <c r="G26"/>
  <c r="J25"/>
  <c r="I25"/>
  <c r="H25"/>
  <c r="G25"/>
  <c r="F32"/>
  <c r="F28"/>
  <c r="F27"/>
  <c r="F25"/>
  <c r="J22"/>
  <c r="I22"/>
  <c r="H22"/>
  <c r="F22"/>
  <c r="J19"/>
  <c r="I19"/>
  <c r="H19"/>
  <c r="G19"/>
  <c r="J18"/>
  <c r="H18"/>
  <c r="F18"/>
  <c r="J16"/>
  <c r="I16"/>
  <c r="H16"/>
  <c r="F16"/>
  <c r="K8" i="65140"/>
  <c r="K13"/>
  <c r="K16"/>
  <c r="K31"/>
  <c r="O34"/>
  <c r="N33"/>
  <c r="O33" s="1"/>
  <c r="O32"/>
  <c r="N32"/>
  <c r="N31" s="1"/>
  <c r="M31"/>
  <c r="L31"/>
  <c r="O30"/>
  <c r="N29"/>
  <c r="K63" i="300" s="1"/>
  <c r="M28" i="65140"/>
  <c r="L28"/>
  <c r="K28"/>
  <c r="K36" s="1"/>
  <c r="O27"/>
  <c r="O26"/>
  <c r="N26"/>
  <c r="N25"/>
  <c r="O25" s="1"/>
  <c r="O24"/>
  <c r="N24"/>
  <c r="N23"/>
  <c r="O23" s="1"/>
  <c r="O22"/>
  <c r="N22"/>
  <c r="O21"/>
  <c r="N21"/>
  <c r="O20"/>
  <c r="N20"/>
  <c r="O19"/>
  <c r="N19"/>
  <c r="O18"/>
  <c r="N18"/>
  <c r="N17"/>
  <c r="O17" s="1"/>
  <c r="M16"/>
  <c r="L16"/>
  <c r="O15"/>
  <c r="N14"/>
  <c r="O14" s="1"/>
  <c r="M13"/>
  <c r="L13"/>
  <c r="O12"/>
  <c r="O11"/>
  <c r="N11"/>
  <c r="N10"/>
  <c r="D11" i="65124" s="1"/>
  <c r="N9" i="65140"/>
  <c r="C11" i="65124" s="1"/>
  <c r="M8" i="65140"/>
  <c r="L8"/>
  <c r="I18" i="300"/>
  <c r="N16" i="65140" l="1"/>
  <c r="F11" i="65124" s="1"/>
  <c r="D5" i="65139"/>
  <c r="D162" s="1"/>
  <c r="D164"/>
  <c r="D231" s="1"/>
  <c r="D243" s="1"/>
  <c r="E164"/>
  <c r="E5"/>
  <c r="F40" i="304"/>
  <c r="F243" i="65139"/>
  <c r="J11" i="65124"/>
  <c r="D13" i="65125"/>
  <c r="C13" s="1"/>
  <c r="N28" i="65140"/>
  <c r="O29"/>
  <c r="E78" i="65139"/>
  <c r="E61" s="1"/>
  <c r="N13" i="65140"/>
  <c r="E11" i="65124" s="1"/>
  <c r="O10" i="65140"/>
  <c r="O13"/>
  <c r="J36"/>
  <c r="M36"/>
  <c r="I36"/>
  <c r="L36"/>
  <c r="N8"/>
  <c r="O8" s="1"/>
  <c r="O9"/>
  <c r="O31"/>
  <c r="O16" l="1"/>
  <c r="E162" i="65139"/>
  <c r="E231" s="1"/>
  <c r="E243" s="1"/>
  <c r="G11" i="65124"/>
  <c r="O28" i="65140"/>
  <c r="L11" i="65124"/>
  <c r="N36" i="65140"/>
  <c r="O36" s="1"/>
  <c r="J96" i="300" l="1"/>
  <c r="I96"/>
  <c r="H96"/>
  <c r="M96" s="1"/>
  <c r="G96"/>
  <c r="F96"/>
  <c r="K43" i="65079"/>
  <c r="N36"/>
  <c r="O33"/>
  <c r="J40" i="300"/>
  <c r="I40"/>
  <c r="H40"/>
  <c r="M40" s="1"/>
  <c r="G40"/>
  <c r="F40"/>
  <c r="N26" i="65070"/>
  <c r="O26" s="1"/>
  <c r="L13" i="65066"/>
  <c r="L8"/>
  <c r="L63" i="300"/>
  <c r="M28" i="65066"/>
  <c r="L28"/>
  <c r="I28"/>
  <c r="F68" i="300"/>
  <c r="L31" i="65066"/>
  <c r="L16"/>
  <c r="O36" i="65079" l="1"/>
  <c r="N34"/>
  <c r="K96" i="300"/>
  <c r="L96" s="1"/>
  <c r="K40"/>
  <c r="L40" s="1"/>
  <c r="H23" i="65124" l="1"/>
  <c r="O34" i="65079"/>
  <c r="G112" i="300"/>
  <c r="H112"/>
  <c r="M112" s="1"/>
  <c r="I112"/>
  <c r="J112"/>
  <c r="F112"/>
  <c r="G110"/>
  <c r="H110"/>
  <c r="I110"/>
  <c r="J110"/>
  <c r="F110"/>
  <c r="M33" i="65078"/>
  <c r="L33"/>
  <c r="N38"/>
  <c r="O38" s="1"/>
  <c r="N36"/>
  <c r="G97" i="300"/>
  <c r="H97"/>
  <c r="M97" s="1"/>
  <c r="I97"/>
  <c r="J97"/>
  <c r="F97"/>
  <c r="G50"/>
  <c r="H50"/>
  <c r="M50" s="1"/>
  <c r="I50"/>
  <c r="J50"/>
  <c r="F50"/>
  <c r="K41" i="65075"/>
  <c r="J41"/>
  <c r="M33"/>
  <c r="L33"/>
  <c r="N34"/>
  <c r="N33" s="1"/>
  <c r="H19" i="65124" s="1"/>
  <c r="O32" i="65075"/>
  <c r="M29"/>
  <c r="L29"/>
  <c r="N30"/>
  <c r="O30" s="1"/>
  <c r="M28" i="65093"/>
  <c r="J68" i="300" s="1"/>
  <c r="L28" i="65093"/>
  <c r="I68" i="300" s="1"/>
  <c r="J82"/>
  <c r="J83"/>
  <c r="I83"/>
  <c r="I82"/>
  <c r="H83"/>
  <c r="M83" s="1"/>
  <c r="H82"/>
  <c r="M82" s="1"/>
  <c r="G83"/>
  <c r="G82"/>
  <c r="F83"/>
  <c r="F82"/>
  <c r="M30" i="65080"/>
  <c r="L30"/>
  <c r="N40"/>
  <c r="N39"/>
  <c r="O39" s="1"/>
  <c r="N31" i="65079"/>
  <c r="P31" s="1"/>
  <c r="J26" i="65098"/>
  <c r="J16" s="1"/>
  <c r="J26" i="65097"/>
  <c r="J16" s="1"/>
  <c r="L16" i="65093"/>
  <c r="G68" i="300"/>
  <c r="H68"/>
  <c r="L31" i="65093"/>
  <c r="K33" i="65089"/>
  <c r="O36" i="65078" l="1"/>
  <c r="P36"/>
  <c r="K83" i="300"/>
  <c r="O40" i="65080"/>
  <c r="K50" i="300"/>
  <c r="O33" i="65075"/>
  <c r="O34"/>
  <c r="K97" i="300"/>
  <c r="L97" s="1"/>
  <c r="L50"/>
  <c r="K82"/>
  <c r="K112"/>
  <c r="L112" s="1"/>
  <c r="K110"/>
  <c r="L110" s="1"/>
  <c r="F107"/>
  <c r="F35"/>
  <c r="F30"/>
  <c r="F29"/>
  <c r="K33" i="65100"/>
  <c r="J26"/>
  <c r="J34" i="65071"/>
  <c r="I32" i="65066"/>
  <c r="I31" s="1"/>
  <c r="I26"/>
  <c r="I24"/>
  <c r="I22"/>
  <c r="I21"/>
  <c r="I20"/>
  <c r="I18"/>
  <c r="I16" s="1"/>
  <c r="I13"/>
  <c r="I11"/>
  <c r="I8" s="1"/>
  <c r="K28" i="16"/>
  <c r="K16"/>
  <c r="K13"/>
  <c r="K8"/>
  <c r="M110" i="300" l="1"/>
  <c r="J16" i="65100"/>
  <c r="G44" i="300"/>
  <c r="I41" i="65075"/>
  <c r="I33" i="65115"/>
  <c r="F44" i="300"/>
  <c r="G18"/>
  <c r="F26"/>
  <c r="G16"/>
  <c r="I43" i="65079"/>
  <c r="F19" i="300"/>
  <c r="G22"/>
  <c r="L49" i="65065"/>
  <c r="L46"/>
  <c r="L34"/>
  <c r="L21"/>
  <c r="L18"/>
  <c r="L13"/>
  <c r="L8"/>
  <c r="J43" i="65079" l="1"/>
  <c r="E32" i="65137" s="1"/>
  <c r="G236" i="65139"/>
  <c r="H237"/>
  <c r="G222"/>
  <c r="H223"/>
  <c r="H225"/>
  <c r="H224"/>
  <c r="G215"/>
  <c r="H216"/>
  <c r="G219" l="1"/>
  <c r="I219" s="1"/>
  <c r="I222"/>
  <c r="H215"/>
  <c r="H213"/>
  <c r="H211"/>
  <c r="H207"/>
  <c r="H206"/>
  <c r="H197"/>
  <c r="H183"/>
  <c r="G71"/>
  <c r="I71" s="1"/>
  <c r="H72"/>
  <c r="G142"/>
  <c r="I142" s="1"/>
  <c r="H149"/>
  <c r="H128"/>
  <c r="G127"/>
  <c r="H127" l="1"/>
  <c r="I127"/>
  <c r="N29" i="65093"/>
  <c r="P29" s="1"/>
  <c r="O29" l="1"/>
  <c r="N9" i="65065"/>
  <c r="P9" s="1"/>
  <c r="L28" i="65074" l="1"/>
  <c r="M28"/>
  <c r="M35" i="16" l="1"/>
  <c r="M34"/>
  <c r="G205" i="65139" l="1"/>
  <c r="G203" s="1"/>
  <c r="H214"/>
  <c r="H212"/>
  <c r="I203" l="1"/>
  <c r="I205"/>
  <c r="G94" i="300"/>
  <c r="G93" s="1"/>
  <c r="H94"/>
  <c r="M94" s="1"/>
  <c r="I94"/>
  <c r="I93" s="1"/>
  <c r="J94"/>
  <c r="J93" s="1"/>
  <c r="F94"/>
  <c r="F93" s="1"/>
  <c r="N30" i="16"/>
  <c r="N29"/>
  <c r="N26"/>
  <c r="N25"/>
  <c r="P25" s="1"/>
  <c r="N24"/>
  <c r="P24" s="1"/>
  <c r="N23"/>
  <c r="P23" s="1"/>
  <c r="N22"/>
  <c r="N21"/>
  <c r="P21" s="1"/>
  <c r="N20"/>
  <c r="P20" s="1"/>
  <c r="N19"/>
  <c r="P19" s="1"/>
  <c r="N18"/>
  <c r="P18" s="1"/>
  <c r="N17"/>
  <c r="P17" s="1"/>
  <c r="N11"/>
  <c r="N52" i="65065"/>
  <c r="N51"/>
  <c r="P51" s="1"/>
  <c r="N50"/>
  <c r="N47"/>
  <c r="K94" i="300" s="1"/>
  <c r="K93" s="1"/>
  <c r="N44" i="65065"/>
  <c r="P44" s="1"/>
  <c r="N43"/>
  <c r="P43" s="1"/>
  <c r="N42"/>
  <c r="P42" s="1"/>
  <c r="N41"/>
  <c r="P41" s="1"/>
  <c r="N40"/>
  <c r="P40" s="1"/>
  <c r="N39"/>
  <c r="P39" s="1"/>
  <c r="N38"/>
  <c r="P38" s="1"/>
  <c r="N37"/>
  <c r="P37" s="1"/>
  <c r="N36"/>
  <c r="P36" s="1"/>
  <c r="N35"/>
  <c r="P35" s="1"/>
  <c r="N32"/>
  <c r="P32" s="1"/>
  <c r="N31"/>
  <c r="P31" s="1"/>
  <c r="N30"/>
  <c r="P30" s="1"/>
  <c r="N29"/>
  <c r="P29" s="1"/>
  <c r="N28"/>
  <c r="P28" s="1"/>
  <c r="N27"/>
  <c r="N26"/>
  <c r="P26" s="1"/>
  <c r="N25"/>
  <c r="P25" s="1"/>
  <c r="N24"/>
  <c r="P24" s="1"/>
  <c r="N23"/>
  <c r="N22"/>
  <c r="P22" s="1"/>
  <c r="N16"/>
  <c r="P16" s="1"/>
  <c r="N11"/>
  <c r="P11" s="1"/>
  <c r="N10"/>
  <c r="P10" s="1"/>
  <c r="N33" i="65066"/>
  <c r="N32"/>
  <c r="N29"/>
  <c r="N28" s="1"/>
  <c r="N26"/>
  <c r="N25"/>
  <c r="N24"/>
  <c r="N23"/>
  <c r="N22"/>
  <c r="N21"/>
  <c r="N20"/>
  <c r="N19"/>
  <c r="N18"/>
  <c r="N17"/>
  <c r="N11"/>
  <c r="N30" i="65067"/>
  <c r="N29"/>
  <c r="N26"/>
  <c r="N25"/>
  <c r="P25" s="1"/>
  <c r="N24"/>
  <c r="N23"/>
  <c r="N22"/>
  <c r="N21"/>
  <c r="N20"/>
  <c r="N19"/>
  <c r="N18"/>
  <c r="N17"/>
  <c r="N11"/>
  <c r="N30" i="65099"/>
  <c r="N29"/>
  <c r="N26"/>
  <c r="N25"/>
  <c r="P25" s="1"/>
  <c r="N24"/>
  <c r="N23"/>
  <c r="N22"/>
  <c r="N21"/>
  <c r="N20"/>
  <c r="N19"/>
  <c r="P19" s="1"/>
  <c r="N18"/>
  <c r="N17"/>
  <c r="P17" s="1"/>
  <c r="N11"/>
  <c r="N30" i="65123"/>
  <c r="N29"/>
  <c r="N26"/>
  <c r="N25"/>
  <c r="P25" s="1"/>
  <c r="N24"/>
  <c r="N23"/>
  <c r="P23" s="1"/>
  <c r="N22"/>
  <c r="N21"/>
  <c r="N20"/>
  <c r="N19"/>
  <c r="P19" s="1"/>
  <c r="N18"/>
  <c r="N17"/>
  <c r="P17" s="1"/>
  <c r="N11"/>
  <c r="N30" i="65068"/>
  <c r="P30" s="1"/>
  <c r="N29"/>
  <c r="N26"/>
  <c r="N25"/>
  <c r="P25" s="1"/>
  <c r="N24"/>
  <c r="P24" s="1"/>
  <c r="N23"/>
  <c r="P23" s="1"/>
  <c r="N22"/>
  <c r="N21"/>
  <c r="P21" s="1"/>
  <c r="N20"/>
  <c r="P20" s="1"/>
  <c r="N19"/>
  <c r="P19" s="1"/>
  <c r="N18"/>
  <c r="P18" s="1"/>
  <c r="N17"/>
  <c r="P17" s="1"/>
  <c r="N11"/>
  <c r="N30" i="65069"/>
  <c r="P30" s="1"/>
  <c r="N29"/>
  <c r="N26"/>
  <c r="N25"/>
  <c r="P25" s="1"/>
  <c r="N24"/>
  <c r="P24" s="1"/>
  <c r="N23"/>
  <c r="P23" s="1"/>
  <c r="N22"/>
  <c r="P22" s="1"/>
  <c r="N21"/>
  <c r="P21" s="1"/>
  <c r="N20"/>
  <c r="P20" s="1"/>
  <c r="N19"/>
  <c r="P19" s="1"/>
  <c r="N18"/>
  <c r="P18" s="1"/>
  <c r="N17"/>
  <c r="P17" s="1"/>
  <c r="N11"/>
  <c r="N32" i="65070"/>
  <c r="N31"/>
  <c r="N28"/>
  <c r="N25"/>
  <c r="P25" s="1"/>
  <c r="N24"/>
  <c r="N23"/>
  <c r="P23" s="1"/>
  <c r="N22"/>
  <c r="N21"/>
  <c r="N20"/>
  <c r="P20" s="1"/>
  <c r="N19"/>
  <c r="P19" s="1"/>
  <c r="N18"/>
  <c r="N17"/>
  <c r="P17" s="1"/>
  <c r="N11"/>
  <c r="N31" i="65071"/>
  <c r="P31" s="1"/>
  <c r="N30"/>
  <c r="N26"/>
  <c r="N25"/>
  <c r="P25" s="1"/>
  <c r="N24"/>
  <c r="P24" s="1"/>
  <c r="N23"/>
  <c r="P23" s="1"/>
  <c r="N22"/>
  <c r="N21"/>
  <c r="P21" s="1"/>
  <c r="N20"/>
  <c r="P20" s="1"/>
  <c r="N19"/>
  <c r="P19" s="1"/>
  <c r="N18"/>
  <c r="P18" s="1"/>
  <c r="N17"/>
  <c r="P17" s="1"/>
  <c r="N11"/>
  <c r="N30" i="65074"/>
  <c r="N29"/>
  <c r="N26"/>
  <c r="N25"/>
  <c r="P25" s="1"/>
  <c r="N24"/>
  <c r="N23"/>
  <c r="N22"/>
  <c r="N21"/>
  <c r="N20"/>
  <c r="P20" s="1"/>
  <c r="N19"/>
  <c r="P19" s="1"/>
  <c r="N18"/>
  <c r="N17"/>
  <c r="N11"/>
  <c r="N30" i="65100"/>
  <c r="N29"/>
  <c r="N26"/>
  <c r="N25"/>
  <c r="P25" s="1"/>
  <c r="N24"/>
  <c r="N23"/>
  <c r="P23" s="1"/>
  <c r="N22"/>
  <c r="N21"/>
  <c r="N20"/>
  <c r="P20" s="1"/>
  <c r="N19"/>
  <c r="P19" s="1"/>
  <c r="N18"/>
  <c r="N17"/>
  <c r="N11"/>
  <c r="N30" i="65115"/>
  <c r="N29"/>
  <c r="N26"/>
  <c r="N25"/>
  <c r="P25" s="1"/>
  <c r="N24"/>
  <c r="N23"/>
  <c r="N22"/>
  <c r="N21"/>
  <c r="N20"/>
  <c r="P20" s="1"/>
  <c r="N19"/>
  <c r="P19" s="1"/>
  <c r="N18"/>
  <c r="N17"/>
  <c r="P17" s="1"/>
  <c r="N11"/>
  <c r="N38" i="65075"/>
  <c r="P38" s="1"/>
  <c r="N37"/>
  <c r="N31"/>
  <c r="N27"/>
  <c r="N26"/>
  <c r="N25"/>
  <c r="P25" s="1"/>
  <c r="N24"/>
  <c r="N23"/>
  <c r="P23" s="1"/>
  <c r="N22"/>
  <c r="N21"/>
  <c r="N20"/>
  <c r="P20" s="1"/>
  <c r="N19"/>
  <c r="P19" s="1"/>
  <c r="N18"/>
  <c r="N17"/>
  <c r="P17" s="1"/>
  <c r="N11"/>
  <c r="N51" i="65076"/>
  <c r="N50"/>
  <c r="N45"/>
  <c r="P45" s="1"/>
  <c r="N44"/>
  <c r="N41"/>
  <c r="N40"/>
  <c r="N35"/>
  <c r="P35" s="1"/>
  <c r="N34"/>
  <c r="P34" s="1"/>
  <c r="N33"/>
  <c r="P33" s="1"/>
  <c r="N30"/>
  <c r="N26"/>
  <c r="P26" s="1"/>
  <c r="N25"/>
  <c r="N24"/>
  <c r="N21"/>
  <c r="N20"/>
  <c r="O21"/>
  <c r="O24"/>
  <c r="O25"/>
  <c r="O26"/>
  <c r="O30"/>
  <c r="N14"/>
  <c r="N9"/>
  <c r="P9" s="1"/>
  <c r="N35" i="65077"/>
  <c r="P35" s="1"/>
  <c r="N34"/>
  <c r="N31"/>
  <c r="N30"/>
  <c r="N29"/>
  <c r="P29" s="1"/>
  <c r="N26"/>
  <c r="N25"/>
  <c r="P25" s="1"/>
  <c r="N24"/>
  <c r="N23"/>
  <c r="P23" s="1"/>
  <c r="N22"/>
  <c r="N21"/>
  <c r="N20"/>
  <c r="P20" s="1"/>
  <c r="N19"/>
  <c r="P19" s="1"/>
  <c r="N18"/>
  <c r="N17"/>
  <c r="P17" s="1"/>
  <c r="N11"/>
  <c r="N37" i="65078"/>
  <c r="N35"/>
  <c r="P35" s="1"/>
  <c r="N34"/>
  <c r="N31"/>
  <c r="N30"/>
  <c r="P30" s="1"/>
  <c r="N27"/>
  <c r="N26"/>
  <c r="P26" s="1"/>
  <c r="N25"/>
  <c r="N24"/>
  <c r="P24" s="1"/>
  <c r="N23"/>
  <c r="P23" s="1"/>
  <c r="N22"/>
  <c r="N21"/>
  <c r="N20"/>
  <c r="N19"/>
  <c r="P19" s="1"/>
  <c r="N18"/>
  <c r="N17"/>
  <c r="P17" s="1"/>
  <c r="N11"/>
  <c r="N40" i="65079"/>
  <c r="P40" s="1"/>
  <c r="N39"/>
  <c r="N32"/>
  <c r="N30"/>
  <c r="P30" s="1"/>
  <c r="N29"/>
  <c r="P29" s="1"/>
  <c r="N26"/>
  <c r="N25"/>
  <c r="P25" s="1"/>
  <c r="N24"/>
  <c r="N23"/>
  <c r="P23" s="1"/>
  <c r="N22"/>
  <c r="P22" s="1"/>
  <c r="N21"/>
  <c r="P21" s="1"/>
  <c r="N20"/>
  <c r="P20" s="1"/>
  <c r="N19"/>
  <c r="P19" s="1"/>
  <c r="N18"/>
  <c r="N17"/>
  <c r="P17" s="1"/>
  <c r="N11"/>
  <c r="J53" i="65080"/>
  <c r="K53"/>
  <c r="N50"/>
  <c r="P50" s="1"/>
  <c r="N47"/>
  <c r="P47" s="1"/>
  <c r="N46"/>
  <c r="N43"/>
  <c r="P43" s="1"/>
  <c r="N38"/>
  <c r="P38" s="1"/>
  <c r="N37"/>
  <c r="P37" s="1"/>
  <c r="N36"/>
  <c r="N35"/>
  <c r="P35" s="1"/>
  <c r="N34"/>
  <c r="P34" s="1"/>
  <c r="N33"/>
  <c r="N32"/>
  <c r="P32" s="1"/>
  <c r="N31"/>
  <c r="P31" s="1"/>
  <c r="N28"/>
  <c r="N27"/>
  <c r="P27" s="1"/>
  <c r="N26"/>
  <c r="P26" s="1"/>
  <c r="N25"/>
  <c r="N24"/>
  <c r="N23"/>
  <c r="P23" s="1"/>
  <c r="N22"/>
  <c r="N21"/>
  <c r="N20"/>
  <c r="P20" s="1"/>
  <c r="N19"/>
  <c r="P19" s="1"/>
  <c r="N18"/>
  <c r="N17"/>
  <c r="P17" s="1"/>
  <c r="N11"/>
  <c r="N30" i="65082"/>
  <c r="P30" s="1"/>
  <c r="N29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81"/>
  <c r="P30" s="1"/>
  <c r="N29"/>
  <c r="P29" s="1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122"/>
  <c r="P30" s="1"/>
  <c r="N29"/>
  <c r="P29" s="1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83"/>
  <c r="P30" s="1"/>
  <c r="N29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84"/>
  <c r="P30" s="1"/>
  <c r="N29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85"/>
  <c r="P30" s="1"/>
  <c r="N29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86"/>
  <c r="P30" s="1"/>
  <c r="N29"/>
  <c r="N26"/>
  <c r="N25"/>
  <c r="P25" s="1"/>
  <c r="N24"/>
  <c r="N23"/>
  <c r="P23" s="1"/>
  <c r="N22"/>
  <c r="N21"/>
  <c r="N20"/>
  <c r="P20" s="1"/>
  <c r="N19"/>
  <c r="P19" s="1"/>
  <c r="N18"/>
  <c r="P18" s="1"/>
  <c r="N17"/>
  <c r="P17" s="1"/>
  <c r="N11"/>
  <c r="N30" i="65087"/>
  <c r="P30" s="1"/>
  <c r="N29"/>
  <c r="P29" s="1"/>
  <c r="N26"/>
  <c r="N25"/>
  <c r="P25" s="1"/>
  <c r="N24"/>
  <c r="P24" s="1"/>
  <c r="N23"/>
  <c r="P23" s="1"/>
  <c r="N22"/>
  <c r="N21"/>
  <c r="P21" s="1"/>
  <c r="N20"/>
  <c r="P20" s="1"/>
  <c r="N19"/>
  <c r="P19" s="1"/>
  <c r="N18"/>
  <c r="P18" s="1"/>
  <c r="N17"/>
  <c r="P17" s="1"/>
  <c r="N11"/>
  <c r="N30" i="65088"/>
  <c r="P30" s="1"/>
  <c r="N29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89"/>
  <c r="P30" s="1"/>
  <c r="N29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3" i="65093"/>
  <c r="P33" s="1"/>
  <c r="N32"/>
  <c r="N26"/>
  <c r="N25"/>
  <c r="P25" s="1"/>
  <c r="N24"/>
  <c r="N23"/>
  <c r="P23" s="1"/>
  <c r="N22"/>
  <c r="N21"/>
  <c r="N20"/>
  <c r="P20" s="1"/>
  <c r="N19"/>
  <c r="P19" s="1"/>
  <c r="N18"/>
  <c r="N17"/>
  <c r="P17" s="1"/>
  <c r="N11"/>
  <c r="N30" i="65094"/>
  <c r="N29"/>
  <c r="N26"/>
  <c r="N25"/>
  <c r="P25" s="1"/>
  <c r="N24"/>
  <c r="N23"/>
  <c r="P23" s="1"/>
  <c r="N22"/>
  <c r="N21"/>
  <c r="N20"/>
  <c r="P20" s="1"/>
  <c r="N19"/>
  <c r="P19" s="1"/>
  <c r="N18"/>
  <c r="P18" s="1"/>
  <c r="N17"/>
  <c r="N11"/>
  <c r="N34" i="65095"/>
  <c r="N33"/>
  <c r="N30"/>
  <c r="N29"/>
  <c r="P29" s="1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96"/>
  <c r="P30" s="1"/>
  <c r="N29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97"/>
  <c r="N29"/>
  <c r="N26"/>
  <c r="N25"/>
  <c r="P25" s="1"/>
  <c r="N24"/>
  <c r="N23"/>
  <c r="P23" s="1"/>
  <c r="N22"/>
  <c r="N21"/>
  <c r="N20"/>
  <c r="P20" s="1"/>
  <c r="N19"/>
  <c r="P19" s="1"/>
  <c r="N18"/>
  <c r="N17"/>
  <c r="P17" s="1"/>
  <c r="N11"/>
  <c r="N30" i="65098"/>
  <c r="N29"/>
  <c r="N26"/>
  <c r="N25"/>
  <c r="P25" s="1"/>
  <c r="N24"/>
  <c r="P24" s="1"/>
  <c r="N23"/>
  <c r="P23" s="1"/>
  <c r="N22"/>
  <c r="N21"/>
  <c r="P21" s="1"/>
  <c r="N20"/>
  <c r="P20" s="1"/>
  <c r="N19"/>
  <c r="P19" s="1"/>
  <c r="N18"/>
  <c r="P18" s="1"/>
  <c r="N17"/>
  <c r="P17" s="1"/>
  <c r="N11"/>
  <c r="N30" i="65105"/>
  <c r="N29"/>
  <c r="N26"/>
  <c r="N25"/>
  <c r="P25" s="1"/>
  <c r="N24"/>
  <c r="P24" s="1"/>
  <c r="N23"/>
  <c r="P23" s="1"/>
  <c r="N22"/>
  <c r="N21"/>
  <c r="P21" s="1"/>
  <c r="N20"/>
  <c r="P20" s="1"/>
  <c r="N19"/>
  <c r="P19" s="1"/>
  <c r="N18"/>
  <c r="P18" s="1"/>
  <c r="N17"/>
  <c r="P17" s="1"/>
  <c r="N11"/>
  <c r="O12" i="65065"/>
  <c r="O17"/>
  <c r="O20"/>
  <c r="O33"/>
  <c r="O45"/>
  <c r="O48"/>
  <c r="I119" i="300"/>
  <c r="I118"/>
  <c r="I117"/>
  <c r="I114" s="1"/>
  <c r="I111"/>
  <c r="I109"/>
  <c r="I104"/>
  <c r="I103"/>
  <c r="I102"/>
  <c r="I99" s="1"/>
  <c r="I91"/>
  <c r="I90"/>
  <c r="I88"/>
  <c r="I87"/>
  <c r="I86"/>
  <c r="I85"/>
  <c r="I81"/>
  <c r="I80"/>
  <c r="I79"/>
  <c r="I78"/>
  <c r="I77"/>
  <c r="I76"/>
  <c r="I75"/>
  <c r="I74"/>
  <c r="I73"/>
  <c r="I72"/>
  <c r="I71"/>
  <c r="I69"/>
  <c r="I67"/>
  <c r="I66"/>
  <c r="I65"/>
  <c r="I64"/>
  <c r="I62"/>
  <c r="I61"/>
  <c r="I59"/>
  <c r="I58"/>
  <c r="I57"/>
  <c r="I56"/>
  <c r="I55"/>
  <c r="I54"/>
  <c r="I53"/>
  <c r="I52"/>
  <c r="I51"/>
  <c r="I49"/>
  <c r="I45"/>
  <c r="I43"/>
  <c r="I39"/>
  <c r="I36"/>
  <c r="I33"/>
  <c r="I13"/>
  <c r="I12"/>
  <c r="I11"/>
  <c r="I10"/>
  <c r="J119"/>
  <c r="J118"/>
  <c r="J117"/>
  <c r="J111"/>
  <c r="J109"/>
  <c r="J104"/>
  <c r="J103"/>
  <c r="J102"/>
  <c r="J99" s="1"/>
  <c r="J91"/>
  <c r="J90"/>
  <c r="J88"/>
  <c r="J87"/>
  <c r="J86"/>
  <c r="J85"/>
  <c r="J81"/>
  <c r="J80"/>
  <c r="J79"/>
  <c r="J78"/>
  <c r="J77"/>
  <c r="J76"/>
  <c r="J75"/>
  <c r="J74"/>
  <c r="J73"/>
  <c r="J72"/>
  <c r="J71"/>
  <c r="J69"/>
  <c r="J67"/>
  <c r="J66"/>
  <c r="J65"/>
  <c r="J64"/>
  <c r="J62"/>
  <c r="J61"/>
  <c r="J59"/>
  <c r="J58"/>
  <c r="J57"/>
  <c r="J56"/>
  <c r="J55"/>
  <c r="J54"/>
  <c r="J53"/>
  <c r="J52"/>
  <c r="J51"/>
  <c r="J49"/>
  <c r="J45"/>
  <c r="J43"/>
  <c r="J42"/>
  <c r="J39"/>
  <c r="J36"/>
  <c r="J33"/>
  <c r="J13"/>
  <c r="J12"/>
  <c r="J11"/>
  <c r="J10"/>
  <c r="N19" i="65065"/>
  <c r="P19" s="1"/>
  <c r="N15"/>
  <c r="P15" s="1"/>
  <c r="N14"/>
  <c r="P14" s="1"/>
  <c r="N14" i="65066"/>
  <c r="N10"/>
  <c r="L28" i="65067"/>
  <c r="L16"/>
  <c r="N14"/>
  <c r="P14" s="1"/>
  <c r="L13"/>
  <c r="N10"/>
  <c r="P10" s="1"/>
  <c r="L8"/>
  <c r="L28" i="65099"/>
  <c r="L16"/>
  <c r="N14"/>
  <c r="P14" s="1"/>
  <c r="L13"/>
  <c r="N10"/>
  <c r="P10" s="1"/>
  <c r="L8"/>
  <c r="L28" i="65123"/>
  <c r="L16"/>
  <c r="N14"/>
  <c r="P14" s="1"/>
  <c r="L13"/>
  <c r="N10"/>
  <c r="P10" s="1"/>
  <c r="L8"/>
  <c r="L28" i="65068"/>
  <c r="L16"/>
  <c r="N14"/>
  <c r="P14" s="1"/>
  <c r="L13"/>
  <c r="N10"/>
  <c r="P10" s="1"/>
  <c r="L8"/>
  <c r="L28" i="65069"/>
  <c r="L16"/>
  <c r="N14"/>
  <c r="P14" s="1"/>
  <c r="L13"/>
  <c r="N10"/>
  <c r="P10" s="1"/>
  <c r="L8"/>
  <c r="L30" i="65070"/>
  <c r="L16"/>
  <c r="N14"/>
  <c r="P14" s="1"/>
  <c r="L13"/>
  <c r="N10"/>
  <c r="P10" s="1"/>
  <c r="L8"/>
  <c r="L29" i="65071"/>
  <c r="L16"/>
  <c r="N14"/>
  <c r="P14" s="1"/>
  <c r="L13"/>
  <c r="N10"/>
  <c r="P10" s="1"/>
  <c r="L8"/>
  <c r="L16" i="65074"/>
  <c r="N14"/>
  <c r="P14" s="1"/>
  <c r="N10"/>
  <c r="P10" s="1"/>
  <c r="L28" i="65100"/>
  <c r="L16"/>
  <c r="N14"/>
  <c r="P14" s="1"/>
  <c r="N10"/>
  <c r="P10" s="1"/>
  <c r="L28" i="65115"/>
  <c r="L16"/>
  <c r="N14"/>
  <c r="P14" s="1"/>
  <c r="N10"/>
  <c r="P10" s="1"/>
  <c r="L36" i="65075"/>
  <c r="L16"/>
  <c r="N14"/>
  <c r="P14" s="1"/>
  <c r="L13"/>
  <c r="N10"/>
  <c r="P10" s="1"/>
  <c r="L8"/>
  <c r="L43" i="65076"/>
  <c r="L32"/>
  <c r="N29"/>
  <c r="N28"/>
  <c r="N27"/>
  <c r="N22"/>
  <c r="L19"/>
  <c r="N17"/>
  <c r="P17" s="1"/>
  <c r="L16"/>
  <c r="N13"/>
  <c r="P13" s="1"/>
  <c r="L11"/>
  <c r="L8"/>
  <c r="L33" i="65077"/>
  <c r="L28"/>
  <c r="L16"/>
  <c r="N14"/>
  <c r="P14" s="1"/>
  <c r="L13"/>
  <c r="N10"/>
  <c r="P10" s="1"/>
  <c r="L8"/>
  <c r="L29" i="65078"/>
  <c r="L16"/>
  <c r="N14"/>
  <c r="P14" s="1"/>
  <c r="N10"/>
  <c r="P10" s="1"/>
  <c r="L38" i="65079"/>
  <c r="L28"/>
  <c r="L16"/>
  <c r="N14"/>
  <c r="P14" s="1"/>
  <c r="L13"/>
  <c r="N10"/>
  <c r="P10" s="1"/>
  <c r="L8"/>
  <c r="L49" i="65080"/>
  <c r="L45"/>
  <c r="L42"/>
  <c r="L16"/>
  <c r="N14"/>
  <c r="P14" s="1"/>
  <c r="N10"/>
  <c r="P10" s="1"/>
  <c r="L28" i="65082"/>
  <c r="L16"/>
  <c r="N14"/>
  <c r="P14" s="1"/>
  <c r="N10"/>
  <c r="P10" s="1"/>
  <c r="L28" i="65081"/>
  <c r="L16"/>
  <c r="N14"/>
  <c r="P14" s="1"/>
  <c r="N10"/>
  <c r="P10" s="1"/>
  <c r="L28" i="65122"/>
  <c r="N14"/>
  <c r="P14" s="1"/>
  <c r="N10"/>
  <c r="P10" s="1"/>
  <c r="L28" i="65083"/>
  <c r="L16"/>
  <c r="N14"/>
  <c r="P14" s="1"/>
  <c r="N10"/>
  <c r="P10" s="1"/>
  <c r="L28" i="65084"/>
  <c r="L16"/>
  <c r="N14"/>
  <c r="P14" s="1"/>
  <c r="N10"/>
  <c r="P10" s="1"/>
  <c r="L28" i="65085"/>
  <c r="L16"/>
  <c r="N14"/>
  <c r="P14" s="1"/>
  <c r="N10"/>
  <c r="P10" s="1"/>
  <c r="L28" i="65086"/>
  <c r="L16"/>
  <c r="N14"/>
  <c r="P14" s="1"/>
  <c r="N10"/>
  <c r="P10" s="1"/>
  <c r="L28" i="65087"/>
  <c r="L16"/>
  <c r="N14"/>
  <c r="P14" s="1"/>
  <c r="N10"/>
  <c r="P10" s="1"/>
  <c r="L28" i="65088"/>
  <c r="L16"/>
  <c r="N14"/>
  <c r="P14" s="1"/>
  <c r="N10"/>
  <c r="P10" s="1"/>
  <c r="L28" i="65089"/>
  <c r="L16"/>
  <c r="N14"/>
  <c r="P14" s="1"/>
  <c r="N10"/>
  <c r="P10" s="1"/>
  <c r="N14" i="65093"/>
  <c r="P14" s="1"/>
  <c r="L13"/>
  <c r="N10"/>
  <c r="P10" s="1"/>
  <c r="L8"/>
  <c r="L36" s="1"/>
  <c r="L37" s="1"/>
  <c r="L38" s="1"/>
  <c r="L28" i="65094"/>
  <c r="L16"/>
  <c r="N14"/>
  <c r="P14" s="1"/>
  <c r="L13"/>
  <c r="N10"/>
  <c r="P10" s="1"/>
  <c r="L8"/>
  <c r="L32" i="65095"/>
  <c r="L28"/>
  <c r="L16"/>
  <c r="N14"/>
  <c r="P14" s="1"/>
  <c r="N10"/>
  <c r="P10" s="1"/>
  <c r="L28" i="65096"/>
  <c r="L16"/>
  <c r="N14"/>
  <c r="P14" s="1"/>
  <c r="N10"/>
  <c r="P10" s="1"/>
  <c r="L28" i="65097"/>
  <c r="L16"/>
  <c r="N14"/>
  <c r="P14" s="1"/>
  <c r="N10"/>
  <c r="P10" s="1"/>
  <c r="L28" i="65098"/>
  <c r="L16"/>
  <c r="N14"/>
  <c r="P14" s="1"/>
  <c r="N10"/>
  <c r="P10" s="1"/>
  <c r="L28" i="65105"/>
  <c r="L16"/>
  <c r="N14"/>
  <c r="P14" s="1"/>
  <c r="N10"/>
  <c r="P10" s="1"/>
  <c r="L28" i="16"/>
  <c r="L16"/>
  <c r="N14"/>
  <c r="P14" s="1"/>
  <c r="N10"/>
  <c r="P10" s="1"/>
  <c r="M49" i="65065"/>
  <c r="M46"/>
  <c r="M34"/>
  <c r="M21"/>
  <c r="M18"/>
  <c r="M8"/>
  <c r="M31" i="65066"/>
  <c r="M16"/>
  <c r="M13"/>
  <c r="M8"/>
  <c r="M28" i="65067"/>
  <c r="M16"/>
  <c r="M13"/>
  <c r="M8"/>
  <c r="M28" i="65099"/>
  <c r="M16"/>
  <c r="M13"/>
  <c r="M8"/>
  <c r="M28" i="65123"/>
  <c r="M16"/>
  <c r="M13"/>
  <c r="M8"/>
  <c r="M28" i="65068"/>
  <c r="M16"/>
  <c r="M13"/>
  <c r="M8"/>
  <c r="M28" i="65069"/>
  <c r="M16"/>
  <c r="M13"/>
  <c r="M8"/>
  <c r="M30" i="65070"/>
  <c r="M16"/>
  <c r="M13"/>
  <c r="M8"/>
  <c r="M29" i="65071"/>
  <c r="M16"/>
  <c r="M13"/>
  <c r="M8"/>
  <c r="M16" i="65074"/>
  <c r="M13"/>
  <c r="M8"/>
  <c r="M28" i="65100"/>
  <c r="M16"/>
  <c r="M13"/>
  <c r="M8"/>
  <c r="M28" i="65115"/>
  <c r="M16"/>
  <c r="M13"/>
  <c r="M8"/>
  <c r="M36" i="65075"/>
  <c r="M16"/>
  <c r="M41" s="1"/>
  <c r="M13"/>
  <c r="M8"/>
  <c r="M43" i="65076"/>
  <c r="M32"/>
  <c r="M19"/>
  <c r="M16"/>
  <c r="M11"/>
  <c r="M8"/>
  <c r="M33" i="65077"/>
  <c r="M28"/>
  <c r="M16"/>
  <c r="M13"/>
  <c r="M8"/>
  <c r="M29" i="65078"/>
  <c r="M16"/>
  <c r="M13"/>
  <c r="M8"/>
  <c r="M38" i="65079"/>
  <c r="M28"/>
  <c r="M16"/>
  <c r="M13"/>
  <c r="M8"/>
  <c r="M49" i="65080"/>
  <c r="M45"/>
  <c r="M42"/>
  <c r="M16"/>
  <c r="M13"/>
  <c r="M8"/>
  <c r="M28" i="65082"/>
  <c r="M16"/>
  <c r="M13"/>
  <c r="M8"/>
  <c r="M28" i="65081"/>
  <c r="M16"/>
  <c r="M13"/>
  <c r="M8"/>
  <c r="M28" i="65122"/>
  <c r="M16"/>
  <c r="M13"/>
  <c r="M8"/>
  <c r="M28" i="65083"/>
  <c r="M16"/>
  <c r="M13"/>
  <c r="M8"/>
  <c r="M28" i="65084"/>
  <c r="M16"/>
  <c r="M13"/>
  <c r="M8"/>
  <c r="M28" i="65085"/>
  <c r="M16"/>
  <c r="M13"/>
  <c r="M8"/>
  <c r="M28" i="65086"/>
  <c r="M16"/>
  <c r="M13"/>
  <c r="M8"/>
  <c r="M28" i="65087"/>
  <c r="M16"/>
  <c r="M13"/>
  <c r="M8"/>
  <c r="M28" i="65088"/>
  <c r="M16"/>
  <c r="M13"/>
  <c r="M8"/>
  <c r="M28" i="65089"/>
  <c r="M16"/>
  <c r="M13"/>
  <c r="M8"/>
  <c r="M31" i="65093"/>
  <c r="M16"/>
  <c r="M13"/>
  <c r="M8"/>
  <c r="M28" i="65094"/>
  <c r="M16"/>
  <c r="M13"/>
  <c r="M8"/>
  <c r="M32" i="65095"/>
  <c r="M28"/>
  <c r="M16"/>
  <c r="M13"/>
  <c r="M8"/>
  <c r="M28" i="65096"/>
  <c r="M16"/>
  <c r="M13"/>
  <c r="M8"/>
  <c r="M28" i="65097"/>
  <c r="M16"/>
  <c r="M13"/>
  <c r="M8"/>
  <c r="M28" i="65098"/>
  <c r="M16"/>
  <c r="M13"/>
  <c r="M8"/>
  <c r="M28" i="65105"/>
  <c r="M16"/>
  <c r="M13"/>
  <c r="M8"/>
  <c r="M28" i="16"/>
  <c r="M16"/>
  <c r="M13"/>
  <c r="M8"/>
  <c r="L41" i="65075" l="1"/>
  <c r="P30" i="65077"/>
  <c r="O30"/>
  <c r="P31"/>
  <c r="O31"/>
  <c r="P33" i="65080"/>
  <c r="N47" i="65076"/>
  <c r="P47" s="1"/>
  <c r="P51"/>
  <c r="N37"/>
  <c r="P37" s="1"/>
  <c r="P41"/>
  <c r="O29"/>
  <c r="P29"/>
  <c r="O28"/>
  <c r="P28"/>
  <c r="O27"/>
  <c r="P27"/>
  <c r="O22"/>
  <c r="P22"/>
  <c r="O20"/>
  <c r="P20"/>
  <c r="N29" i="65075"/>
  <c r="P29" s="1"/>
  <c r="P31"/>
  <c r="H93" i="300"/>
  <c r="K27"/>
  <c r="M27" s="1"/>
  <c r="K29"/>
  <c r="M29" s="1"/>
  <c r="K32"/>
  <c r="M32" s="1"/>
  <c r="K19"/>
  <c r="M19" s="1"/>
  <c r="K26"/>
  <c r="M26" s="1"/>
  <c r="K30"/>
  <c r="M30" s="1"/>
  <c r="K35"/>
  <c r="M35" s="1"/>
  <c r="K44"/>
  <c r="M44" s="1"/>
  <c r="K107"/>
  <c r="M107" s="1"/>
  <c r="M43" i="65079"/>
  <c r="K25" i="300"/>
  <c r="M25" s="1"/>
  <c r="K38"/>
  <c r="M38" s="1"/>
  <c r="N28" i="65074"/>
  <c r="K22" i="300"/>
  <c r="M22" s="1"/>
  <c r="K18"/>
  <c r="M18" s="1"/>
  <c r="K108"/>
  <c r="M108" s="1"/>
  <c r="J106"/>
  <c r="I106"/>
  <c r="L43" i="65079"/>
  <c r="L44" s="1"/>
  <c r="L45" s="1"/>
  <c r="I70" i="300"/>
  <c r="I84"/>
  <c r="J60"/>
  <c r="J84"/>
  <c r="J89"/>
  <c r="I89"/>
  <c r="N30" i="65080"/>
  <c r="P30" s="1"/>
  <c r="J48" i="300"/>
  <c r="J70"/>
  <c r="I48"/>
  <c r="I60"/>
  <c r="N33" i="65078"/>
  <c r="P33" s="1"/>
  <c r="N28" i="65093"/>
  <c r="L33" i="65094"/>
  <c r="M53" i="65080"/>
  <c r="L33" i="65067"/>
  <c r="L33" i="65068"/>
  <c r="L34" s="1"/>
  <c r="L35" s="1"/>
  <c r="L33" i="65123"/>
  <c r="L33" i="65099"/>
  <c r="L42" i="65075"/>
  <c r="L43" s="1"/>
  <c r="L35" i="65070"/>
  <c r="L34" i="65071"/>
  <c r="L35" s="1"/>
  <c r="L33" i="65069"/>
  <c r="L34" s="1"/>
  <c r="L35" s="1"/>
  <c r="L38" i="65077"/>
  <c r="L39" s="1"/>
  <c r="L40" s="1"/>
  <c r="L8" i="16"/>
  <c r="L13"/>
  <c r="L8" i="65105"/>
  <c r="L13"/>
  <c r="L8" i="65098"/>
  <c r="L13"/>
  <c r="L8" i="65097"/>
  <c r="L13"/>
  <c r="L8" i="65096"/>
  <c r="L13"/>
  <c r="L8" i="65095"/>
  <c r="L13"/>
  <c r="L8" i="65089"/>
  <c r="L13"/>
  <c r="L8" i="65088"/>
  <c r="L13"/>
  <c r="L8" i="65087"/>
  <c r="L8" i="65086"/>
  <c r="L13"/>
  <c r="L8" i="65085"/>
  <c r="L13"/>
  <c r="L8" i="65084"/>
  <c r="L13"/>
  <c r="L8" i="65083"/>
  <c r="L13"/>
  <c r="L8" i="65122"/>
  <c r="L13"/>
  <c r="L8" i="65081"/>
  <c r="L13"/>
  <c r="L8" i="65082"/>
  <c r="L13"/>
  <c r="L8" i="65080"/>
  <c r="L13"/>
  <c r="L8" i="65078"/>
  <c r="L13"/>
  <c r="L8" i="65115"/>
  <c r="L13"/>
  <c r="L8" i="65100"/>
  <c r="L13"/>
  <c r="L8" i="65074"/>
  <c r="L13"/>
  <c r="I34" i="300"/>
  <c r="I42"/>
  <c r="N9" i="65089"/>
  <c r="P9" s="1"/>
  <c r="N9" i="65088"/>
  <c r="P9" s="1"/>
  <c r="N9" i="65087"/>
  <c r="P9" s="1"/>
  <c r="N9" i="65086"/>
  <c r="P9" s="1"/>
  <c r="N9" i="65085"/>
  <c r="P9" s="1"/>
  <c r="N9" i="65084"/>
  <c r="P9" s="1"/>
  <c r="N9" i="65083"/>
  <c r="P9" s="1"/>
  <c r="N9" i="65122"/>
  <c r="P9" s="1"/>
  <c r="N12" i="65076"/>
  <c r="P12" s="1"/>
  <c r="N23"/>
  <c r="N9" i="65105"/>
  <c r="P9" s="1"/>
  <c r="N9" i="65098"/>
  <c r="P9" s="1"/>
  <c r="N9" i="65097"/>
  <c r="P9" s="1"/>
  <c r="N9" i="65096"/>
  <c r="P9" s="1"/>
  <c r="N9" i="65095"/>
  <c r="P9" s="1"/>
  <c r="N9" i="65094"/>
  <c r="P9" s="1"/>
  <c r="N9" i="65093"/>
  <c r="P9" s="1"/>
  <c r="N9" i="65081"/>
  <c r="P9" s="1"/>
  <c r="N9" i="65082"/>
  <c r="P9" s="1"/>
  <c r="N9" i="65079"/>
  <c r="P9" s="1"/>
  <c r="N9" i="65078"/>
  <c r="P9" s="1"/>
  <c r="N9" i="65077"/>
  <c r="P9" s="1"/>
  <c r="N9" i="65075"/>
  <c r="P9" s="1"/>
  <c r="N9" i="65115"/>
  <c r="P9" s="1"/>
  <c r="N9" i="65100"/>
  <c r="P9" s="1"/>
  <c r="N9" i="65074"/>
  <c r="P9" s="1"/>
  <c r="N9" i="65071"/>
  <c r="P9" s="1"/>
  <c r="N9" i="65070"/>
  <c r="P9" s="1"/>
  <c r="N9" i="65069"/>
  <c r="P9" s="1"/>
  <c r="N9" i="65068"/>
  <c r="P9" s="1"/>
  <c r="N9" i="65123"/>
  <c r="P9" s="1"/>
  <c r="N9" i="65099"/>
  <c r="P9" s="1"/>
  <c r="N9" i="65067"/>
  <c r="P9" s="1"/>
  <c r="N9" i="65066"/>
  <c r="N9" i="16"/>
  <c r="P9" s="1"/>
  <c r="I17" i="300"/>
  <c r="N9" i="65080"/>
  <c r="P9" s="1"/>
  <c r="I21" i="300"/>
  <c r="M33" i="65105"/>
  <c r="M34" s="1"/>
  <c r="M35" s="1"/>
  <c r="M33" i="65098"/>
  <c r="M34" s="1"/>
  <c r="M35" s="1"/>
  <c r="M33" i="65097"/>
  <c r="M34" s="1"/>
  <c r="M35" s="1"/>
  <c r="M33" i="65096"/>
  <c r="M34" s="1"/>
  <c r="M35" s="1"/>
  <c r="M37" i="65095"/>
  <c r="M38" s="1"/>
  <c r="M39" s="1"/>
  <c r="M33" i="65094"/>
  <c r="M34" s="1"/>
  <c r="M35" s="1"/>
  <c r="M36" i="65093"/>
  <c r="M37" s="1"/>
  <c r="M38" s="1"/>
  <c r="M33" i="65089"/>
  <c r="M33" i="65088"/>
  <c r="M33" i="65087"/>
  <c r="M33" i="65086"/>
  <c r="M33" i="65085"/>
  <c r="M33" i="65084"/>
  <c r="M33" i="65083"/>
  <c r="M33" i="65122"/>
  <c r="M34" s="1"/>
  <c r="M33" i="65081"/>
  <c r="M33" i="65082"/>
  <c r="M44" i="65079"/>
  <c r="M45" s="1"/>
  <c r="M41" i="65078"/>
  <c r="M42" s="1"/>
  <c r="M43" s="1"/>
  <c r="M38" i="65077"/>
  <c r="M39" s="1"/>
  <c r="M40" s="1"/>
  <c r="M42" i="65075"/>
  <c r="M43" s="1"/>
  <c r="M33" i="65115"/>
  <c r="M34" s="1"/>
  <c r="M33" i="65100"/>
  <c r="M33" i="65074"/>
  <c r="M34" i="65100" s="1"/>
  <c r="M34" i="65071"/>
  <c r="M35" s="1"/>
  <c r="M35" i="65070"/>
  <c r="M33" i="65069"/>
  <c r="M34" s="1"/>
  <c r="M35" s="1"/>
  <c r="M33" i="65068"/>
  <c r="M34" s="1"/>
  <c r="M35" s="1"/>
  <c r="M33" i="65123"/>
  <c r="M33" i="65099"/>
  <c r="M33" i="65067"/>
  <c r="M36" i="65066"/>
  <c r="J31" i="300"/>
  <c r="M13" i="65065"/>
  <c r="M55" s="1"/>
  <c r="J9" i="300"/>
  <c r="J34"/>
  <c r="I9"/>
  <c r="J21"/>
  <c r="M33" i="16"/>
  <c r="I31" i="300"/>
  <c r="J17"/>
  <c r="J15" s="1"/>
  <c r="J37"/>
  <c r="L54" i="65076"/>
  <c r="L36" i="65066"/>
  <c r="M54" i="65076"/>
  <c r="M55" s="1"/>
  <c r="M56" s="1"/>
  <c r="L34" i="65094" l="1"/>
  <c r="L35" s="1"/>
  <c r="N33"/>
  <c r="K68" i="300"/>
  <c r="M68" s="1"/>
  <c r="P28" i="65093"/>
  <c r="O23" i="65076"/>
  <c r="P23"/>
  <c r="M35" i="65115"/>
  <c r="F26" i="304"/>
  <c r="I26" s="1"/>
  <c r="M93" i="300"/>
  <c r="K28"/>
  <c r="M28" s="1"/>
  <c r="J122"/>
  <c r="L33" i="65105"/>
  <c r="L34" s="1"/>
  <c r="L35" s="1"/>
  <c r="L37" i="65095"/>
  <c r="L38" s="1"/>
  <c r="L39" s="1"/>
  <c r="K16" i="300"/>
  <c r="M16" s="1"/>
  <c r="L53" i="65080"/>
  <c r="L33" i="65100"/>
  <c r="L33" i="65122"/>
  <c r="L33" i="65115"/>
  <c r="L34" s="1"/>
  <c r="L33" i="65097"/>
  <c r="L34" s="1"/>
  <c r="L35" s="1"/>
  <c r="L41" i="65078"/>
  <c r="L42" s="1"/>
  <c r="L43" s="1"/>
  <c r="I37" i="300"/>
  <c r="I24" s="1"/>
  <c r="L33" i="65088"/>
  <c r="L33" i="65087"/>
  <c r="L33" i="65086"/>
  <c r="L33" i="65074"/>
  <c r="L55" i="65076"/>
  <c r="L56" s="1"/>
  <c r="M34" i="65089"/>
  <c r="M35" s="1"/>
  <c r="L33" i="16"/>
  <c r="L34" s="1"/>
  <c r="L35" s="1"/>
  <c r="L33" i="65098"/>
  <c r="L34" s="1"/>
  <c r="L35" s="1"/>
  <c r="I15" i="300"/>
  <c r="L33" i="65096"/>
  <c r="L34" s="1"/>
  <c r="L35" s="1"/>
  <c r="L33" i="65089"/>
  <c r="L33" i="65085"/>
  <c r="L33" i="65084"/>
  <c r="L33" i="65083"/>
  <c r="L33" i="65081"/>
  <c r="L33" i="65082"/>
  <c r="L55" i="65065"/>
  <c r="L37" i="65140" s="1"/>
  <c r="L38" s="1"/>
  <c r="J47" i="300"/>
  <c r="J24"/>
  <c r="I47"/>
  <c r="G169" i="65139"/>
  <c r="G166" s="1"/>
  <c r="H170"/>
  <c r="I122" i="300" l="1"/>
  <c r="L34" i="65100"/>
  <c r="L35" i="65115" s="1"/>
  <c r="L34" i="65089"/>
  <c r="I7" i="300"/>
  <c r="J7"/>
  <c r="L34" i="65122"/>
  <c r="G12" i="65139"/>
  <c r="I12" s="1"/>
  <c r="G7"/>
  <c r="I7" s="1"/>
  <c r="G64" i="300"/>
  <c r="H64"/>
  <c r="K64"/>
  <c r="G65"/>
  <c r="H65"/>
  <c r="K65"/>
  <c r="F65"/>
  <c r="F64"/>
  <c r="G57"/>
  <c r="H57"/>
  <c r="K57"/>
  <c r="G58"/>
  <c r="H58"/>
  <c r="K58"/>
  <c r="F58"/>
  <c r="F57"/>
  <c r="N28" i="65077"/>
  <c r="P28" s="1"/>
  <c r="J55" i="65065"/>
  <c r="J35" i="65070"/>
  <c r="E29" i="65137" s="1"/>
  <c r="J33" i="65115"/>
  <c r="J34" s="1"/>
  <c r="J33" i="65122"/>
  <c r="I33" i="65123"/>
  <c r="I33" i="65069"/>
  <c r="I34" s="1"/>
  <c r="I35" s="1"/>
  <c r="I34" i="65071"/>
  <c r="I35" s="1"/>
  <c r="I42" i="65075"/>
  <c r="I43" s="1"/>
  <c r="I41" i="65078"/>
  <c r="I42" s="1"/>
  <c r="I43" s="1"/>
  <c r="I33" i="65096"/>
  <c r="I34" s="1"/>
  <c r="I35" s="1"/>
  <c r="I33" i="65097"/>
  <c r="I34" s="1"/>
  <c r="I35" s="1"/>
  <c r="I33" i="65098"/>
  <c r="I34" s="1"/>
  <c r="I35" s="1"/>
  <c r="I33" i="65105"/>
  <c r="I34" s="1"/>
  <c r="I35" s="1"/>
  <c r="I33" i="16"/>
  <c r="I34" s="1"/>
  <c r="I35" s="1"/>
  <c r="H239" i="65139"/>
  <c r="H222"/>
  <c r="H200"/>
  <c r="G150"/>
  <c r="I150" s="1"/>
  <c r="H151"/>
  <c r="G101"/>
  <c r="I101" s="1"/>
  <c r="H102"/>
  <c r="H70"/>
  <c r="I47"/>
  <c r="H48"/>
  <c r="H9"/>
  <c r="E15" i="304"/>
  <c r="D19"/>
  <c r="H187" i="65139"/>
  <c r="K78" i="300"/>
  <c r="H78"/>
  <c r="G78"/>
  <c r="L78" s="1"/>
  <c r="F78"/>
  <c r="O43" i="65065"/>
  <c r="D34" i="304"/>
  <c r="L14" i="300"/>
  <c r="L20"/>
  <c r="L23"/>
  <c r="L46"/>
  <c r="L92"/>
  <c r="L98"/>
  <c r="L105"/>
  <c r="L113"/>
  <c r="L120"/>
  <c r="O33" i="65095"/>
  <c r="O34"/>
  <c r="O35"/>
  <c r="O34" i="65093"/>
  <c r="O35" i="65080"/>
  <c r="O36"/>
  <c r="O37"/>
  <c r="O38"/>
  <c r="O41"/>
  <c r="O43"/>
  <c r="O44"/>
  <c r="O46"/>
  <c r="O47"/>
  <c r="O48"/>
  <c r="O50"/>
  <c r="O51"/>
  <c r="O29" i="65079"/>
  <c r="O30"/>
  <c r="O31"/>
  <c r="O32"/>
  <c r="O37"/>
  <c r="O39"/>
  <c r="O40"/>
  <c r="O41"/>
  <c r="O34" i="65078"/>
  <c r="O35"/>
  <c r="O37"/>
  <c r="O39"/>
  <c r="O32" i="65077"/>
  <c r="O34"/>
  <c r="O35"/>
  <c r="O36"/>
  <c r="O35" i="65076"/>
  <c r="O36"/>
  <c r="O40"/>
  <c r="O41"/>
  <c r="O42"/>
  <c r="O44"/>
  <c r="O45"/>
  <c r="O46"/>
  <c r="O50"/>
  <c r="O51"/>
  <c r="O52"/>
  <c r="O35" i="65065"/>
  <c r="O36"/>
  <c r="O37"/>
  <c r="O38"/>
  <c r="O39"/>
  <c r="O40"/>
  <c r="O41"/>
  <c r="O42"/>
  <c r="O44"/>
  <c r="O47"/>
  <c r="O50"/>
  <c r="O51"/>
  <c r="O52"/>
  <c r="O53"/>
  <c r="O32" i="65093"/>
  <c r="O31" i="65122"/>
  <c r="O32" i="65078"/>
  <c r="O32" i="65071"/>
  <c r="O32" i="65066"/>
  <c r="O34"/>
  <c r="O34" i="65067"/>
  <c r="O35"/>
  <c r="O34" i="65099"/>
  <c r="O35"/>
  <c r="O36" i="65070"/>
  <c r="O37"/>
  <c r="O35" i="65074"/>
  <c r="O38" i="65075"/>
  <c r="O39"/>
  <c r="O34" i="65076"/>
  <c r="O34" i="65082"/>
  <c r="O35"/>
  <c r="O34" i="65081"/>
  <c r="O35"/>
  <c r="O34" i="65083"/>
  <c r="O35"/>
  <c r="O34" i="65084"/>
  <c r="O35"/>
  <c r="O34" i="65085"/>
  <c r="O35"/>
  <c r="O34" i="65086"/>
  <c r="O35"/>
  <c r="O34" i="65087"/>
  <c r="O35"/>
  <c r="O34" i="65088"/>
  <c r="O35"/>
  <c r="O10" i="65065"/>
  <c r="O11"/>
  <c r="O22"/>
  <c r="O23"/>
  <c r="O24"/>
  <c r="O25"/>
  <c r="O26"/>
  <c r="O27"/>
  <c r="O28"/>
  <c r="O29"/>
  <c r="O30"/>
  <c r="O31"/>
  <c r="O10" i="65066"/>
  <c r="O11"/>
  <c r="O12"/>
  <c r="O14"/>
  <c r="O15"/>
  <c r="O17"/>
  <c r="O18"/>
  <c r="O19"/>
  <c r="O20"/>
  <c r="O21"/>
  <c r="O22"/>
  <c r="O23"/>
  <c r="O24"/>
  <c r="O25"/>
  <c r="O26"/>
  <c r="O27"/>
  <c r="O29"/>
  <c r="O30"/>
  <c r="O33"/>
  <c r="O10" i="6506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70"/>
  <c r="O11"/>
  <c r="O12"/>
  <c r="O14"/>
  <c r="O15"/>
  <c r="O17"/>
  <c r="O18"/>
  <c r="O19"/>
  <c r="O20"/>
  <c r="O21"/>
  <c r="O22"/>
  <c r="O23"/>
  <c r="O24"/>
  <c r="O25"/>
  <c r="O28"/>
  <c r="O29"/>
  <c r="O31"/>
  <c r="O32"/>
  <c r="O33"/>
  <c r="O10" i="65071"/>
  <c r="O11"/>
  <c r="O12"/>
  <c r="O14"/>
  <c r="O15"/>
  <c r="O17"/>
  <c r="O18"/>
  <c r="O19"/>
  <c r="O20"/>
  <c r="O21"/>
  <c r="O22"/>
  <c r="O23"/>
  <c r="O24"/>
  <c r="O25"/>
  <c r="O26"/>
  <c r="O27"/>
  <c r="O28"/>
  <c r="O30"/>
  <c r="O31"/>
  <c r="O10" i="6507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0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1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75"/>
  <c r="O11"/>
  <c r="O12"/>
  <c r="O14"/>
  <c r="O15"/>
  <c r="O17"/>
  <c r="O18"/>
  <c r="O19"/>
  <c r="O20"/>
  <c r="O21"/>
  <c r="O22"/>
  <c r="O23"/>
  <c r="O24"/>
  <c r="O25"/>
  <c r="O26"/>
  <c r="O27"/>
  <c r="O28"/>
  <c r="O31"/>
  <c r="O35"/>
  <c r="O37"/>
  <c r="O10" i="65076"/>
  <c r="O14"/>
  <c r="O15"/>
  <c r="O18"/>
  <c r="O31"/>
  <c r="O33"/>
  <c r="O10" i="65077"/>
  <c r="O11"/>
  <c r="O12"/>
  <c r="O14"/>
  <c r="O15"/>
  <c r="O17"/>
  <c r="O18"/>
  <c r="O19"/>
  <c r="O20"/>
  <c r="O21"/>
  <c r="O22"/>
  <c r="O23"/>
  <c r="O24"/>
  <c r="O25"/>
  <c r="O26"/>
  <c r="O27"/>
  <c r="O29"/>
  <c r="O10" i="65078"/>
  <c r="O11"/>
  <c r="O12"/>
  <c r="O14"/>
  <c r="O15"/>
  <c r="O17"/>
  <c r="O18"/>
  <c r="O19"/>
  <c r="O20"/>
  <c r="O21"/>
  <c r="O22"/>
  <c r="O23"/>
  <c r="O24"/>
  <c r="O25"/>
  <c r="O26"/>
  <c r="O27"/>
  <c r="O28"/>
  <c r="O30"/>
  <c r="O31"/>
  <c r="O10" i="65079"/>
  <c r="O11"/>
  <c r="O12"/>
  <c r="O14"/>
  <c r="O15"/>
  <c r="O17"/>
  <c r="O18"/>
  <c r="O19"/>
  <c r="O20"/>
  <c r="O21"/>
  <c r="O22"/>
  <c r="O23"/>
  <c r="O24"/>
  <c r="O25"/>
  <c r="O26"/>
  <c r="O27"/>
  <c r="O10" i="65080"/>
  <c r="O11"/>
  <c r="O12"/>
  <c r="O14"/>
  <c r="O15"/>
  <c r="O17"/>
  <c r="O18"/>
  <c r="O19"/>
  <c r="O20"/>
  <c r="O21"/>
  <c r="O22"/>
  <c r="O23"/>
  <c r="O24"/>
  <c r="O25"/>
  <c r="O26"/>
  <c r="O27"/>
  <c r="O28"/>
  <c r="O29"/>
  <c r="O31"/>
  <c r="O34"/>
  <c r="O10" i="65082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1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2"/>
  <c r="O11"/>
  <c r="O12"/>
  <c r="O14"/>
  <c r="O15"/>
  <c r="O17"/>
  <c r="O18"/>
  <c r="O19"/>
  <c r="O20"/>
  <c r="O21"/>
  <c r="O22"/>
  <c r="O23"/>
  <c r="O24"/>
  <c r="O25"/>
  <c r="O26"/>
  <c r="O27"/>
  <c r="O29"/>
  <c r="O30"/>
  <c r="O10" i="6508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3"/>
  <c r="O11"/>
  <c r="O12"/>
  <c r="O14"/>
  <c r="O15"/>
  <c r="O17"/>
  <c r="O18"/>
  <c r="O19"/>
  <c r="O20"/>
  <c r="O21"/>
  <c r="O22"/>
  <c r="O23"/>
  <c r="O24"/>
  <c r="O25"/>
  <c r="O26"/>
  <c r="O27"/>
  <c r="O30"/>
  <c r="O33"/>
  <c r="O10" i="6509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1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9" i="65065"/>
  <c r="O9" i="65066"/>
  <c r="O9" i="65067"/>
  <c r="O9" i="65099"/>
  <c r="O9" i="65123"/>
  <c r="O9" i="65068"/>
  <c r="O9" i="65069"/>
  <c r="O9" i="65070"/>
  <c r="O9" i="65071"/>
  <c r="O9" i="65074"/>
  <c r="O9" i="65100"/>
  <c r="O9" i="65115"/>
  <c r="O9" i="65075"/>
  <c r="O9" i="65076"/>
  <c r="O9" i="65077"/>
  <c r="O9" i="65078"/>
  <c r="O9" i="65079"/>
  <c r="O9" i="65080"/>
  <c r="O9" i="65082"/>
  <c r="O9" i="65081"/>
  <c r="O9" i="65122"/>
  <c r="O9" i="65083"/>
  <c r="O9" i="65084"/>
  <c r="O9" i="65085"/>
  <c r="O9" i="65086"/>
  <c r="O9" i="65087"/>
  <c r="O9" i="65088"/>
  <c r="O9" i="65089"/>
  <c r="O9" i="65093"/>
  <c r="O9" i="65094"/>
  <c r="O9" i="65095"/>
  <c r="O9" i="65096"/>
  <c r="O9" i="65097"/>
  <c r="O9" i="65098"/>
  <c r="O9" i="16"/>
  <c r="K33" i="65105"/>
  <c r="K33" i="65098"/>
  <c r="K34" s="1"/>
  <c r="K35" s="1"/>
  <c r="K33" i="65097"/>
  <c r="K33" i="65096"/>
  <c r="K34" s="1"/>
  <c r="K35" s="1"/>
  <c r="K37" i="65095"/>
  <c r="K33" i="65094"/>
  <c r="K36" i="65093"/>
  <c r="K33" i="65088"/>
  <c r="K33" i="65087"/>
  <c r="K33" i="65086"/>
  <c r="K33" i="65085"/>
  <c r="K33" i="65084"/>
  <c r="K33" i="65083"/>
  <c r="K33" i="65122"/>
  <c r="K33" i="65081"/>
  <c r="K33" i="65082"/>
  <c r="K44" i="65079"/>
  <c r="K41" i="65078"/>
  <c r="K38" i="65077"/>
  <c r="K54" i="65076"/>
  <c r="K42" i="65075"/>
  <c r="K33" i="65115"/>
  <c r="K33" i="65074"/>
  <c r="K34" i="65071"/>
  <c r="K35" i="65070"/>
  <c r="K33" i="65069"/>
  <c r="K33" i="65068"/>
  <c r="K33" i="65123"/>
  <c r="K33" i="65099"/>
  <c r="K33" i="65067"/>
  <c r="K36" i="65066"/>
  <c r="K33" i="16"/>
  <c r="K34" s="1"/>
  <c r="K35" s="1"/>
  <c r="G81" i="300"/>
  <c r="H81"/>
  <c r="M81" s="1"/>
  <c r="K81"/>
  <c r="F81"/>
  <c r="N28" i="65095"/>
  <c r="O17" i="65076"/>
  <c r="O28" i="65095" l="1"/>
  <c r="P28"/>
  <c r="M78" i="300"/>
  <c r="K34" i="65105"/>
  <c r="K34" i="65097"/>
  <c r="K38" i="65095"/>
  <c r="K34" i="65094"/>
  <c r="K35" s="1"/>
  <c r="P33"/>
  <c r="K37" i="65093"/>
  <c r="K45" i="65079"/>
  <c r="K42" i="65078"/>
  <c r="K55" i="65076"/>
  <c r="K43" i="65075"/>
  <c r="K34" i="65115"/>
  <c r="K34" i="65100"/>
  <c r="K35" i="65071"/>
  <c r="K35" i="65115" s="1"/>
  <c r="M58" i="300"/>
  <c r="M65"/>
  <c r="K34" i="65069"/>
  <c r="K34" i="65068"/>
  <c r="M57" i="300"/>
  <c r="M64"/>
  <c r="L81"/>
  <c r="K39" i="65077"/>
  <c r="L35" i="65089"/>
  <c r="I36" i="65093"/>
  <c r="I37" s="1"/>
  <c r="I38" s="1"/>
  <c r="D18" i="304"/>
  <c r="I33" i="65068"/>
  <c r="I34" s="1"/>
  <c r="I35" s="1"/>
  <c r="I33" i="65094"/>
  <c r="I34" s="1"/>
  <c r="I35" s="1"/>
  <c r="I33" i="65089"/>
  <c r="I33" i="65088"/>
  <c r="I33" i="65087"/>
  <c r="I33" i="65086"/>
  <c r="I33" i="65085"/>
  <c r="I33" i="65084"/>
  <c r="I33" i="65083"/>
  <c r="I33" i="65122"/>
  <c r="I33" i="65081"/>
  <c r="I33" i="65082"/>
  <c r="I38" i="65077"/>
  <c r="I34" i="65115"/>
  <c r="I33" i="65100"/>
  <c r="I33" i="65074"/>
  <c r="I35" i="65070"/>
  <c r="I33" i="65099"/>
  <c r="I36" i="65066"/>
  <c r="H219" i="65139"/>
  <c r="I44" i="65079"/>
  <c r="I45" s="1"/>
  <c r="I33" i="65067"/>
  <c r="K17" i="300"/>
  <c r="G17"/>
  <c r="H17"/>
  <c r="K34" i="65089"/>
  <c r="K34" i="65122"/>
  <c r="J44" i="65079"/>
  <c r="J45" s="1"/>
  <c r="O12" i="65076"/>
  <c r="J33" i="16"/>
  <c r="J33" i="65105"/>
  <c r="J33" i="65098"/>
  <c r="J33" i="65097"/>
  <c r="J33" i="65096"/>
  <c r="J37" i="65095"/>
  <c r="E25" i="65137" s="1"/>
  <c r="J33" i="65089"/>
  <c r="J33" i="65088"/>
  <c r="J33" i="65087"/>
  <c r="J33" i="65086"/>
  <c r="J33" i="65085"/>
  <c r="J33" i="65084"/>
  <c r="J33" i="65083"/>
  <c r="J33" i="65081"/>
  <c r="J33" i="65082"/>
  <c r="J41" i="65078"/>
  <c r="J54" i="65076"/>
  <c r="J55" s="1"/>
  <c r="J56" s="1"/>
  <c r="J33" i="65068"/>
  <c r="E11" i="65137" s="1"/>
  <c r="J33" i="65123"/>
  <c r="J33" i="65099"/>
  <c r="J33" i="65094"/>
  <c r="J36" i="65093"/>
  <c r="J38" i="65077"/>
  <c r="J33" i="65100"/>
  <c r="J33" i="65074"/>
  <c r="J35" i="65071"/>
  <c r="J33" i="65069"/>
  <c r="E24" i="65137" s="1"/>
  <c r="I37" i="65095"/>
  <c r="I38" s="1"/>
  <c r="I39" s="1"/>
  <c r="I54" i="65076"/>
  <c r="I55" s="1"/>
  <c r="I56" s="1"/>
  <c r="D29" i="304"/>
  <c r="O14" i="65065"/>
  <c r="K55"/>
  <c r="H122" i="300" s="1"/>
  <c r="O19" i="65065"/>
  <c r="K35" i="65105" l="1"/>
  <c r="K35" i="65097"/>
  <c r="K39" i="65095"/>
  <c r="K38" i="65093"/>
  <c r="K43" i="65078"/>
  <c r="K40" i="65077"/>
  <c r="K56" i="65076"/>
  <c r="K35" i="65069"/>
  <c r="K35" i="65068"/>
  <c r="J37" i="65140"/>
  <c r="J38" s="1"/>
  <c r="M17" i="300"/>
  <c r="K37" i="65140"/>
  <c r="K38" s="1"/>
  <c r="E70" i="65137"/>
  <c r="J42" i="65078"/>
  <c r="J43" s="1"/>
  <c r="E39" i="65137"/>
  <c r="I34" i="65100"/>
  <c r="J34"/>
  <c r="E26" i="65137"/>
  <c r="J34" i="16"/>
  <c r="J35" s="1"/>
  <c r="E9" i="65137"/>
  <c r="E86"/>
  <c r="G122" i="300"/>
  <c r="I39" i="65077"/>
  <c r="I40" s="1"/>
  <c r="I55" i="65065"/>
  <c r="I37" i="65140" s="1"/>
  <c r="I38" s="1"/>
  <c r="D16" i="304"/>
  <c r="K35" i="65089"/>
  <c r="J34" i="65122"/>
  <c r="I53" i="65080"/>
  <c r="I34" i="65122"/>
  <c r="I35" i="65115"/>
  <c r="I34" i="65089"/>
  <c r="D15" i="304"/>
  <c r="J37" i="65093"/>
  <c r="J42" i="65075"/>
  <c r="J43" s="1"/>
  <c r="J34" i="65089"/>
  <c r="J34" i="65096"/>
  <c r="J34" i="65098"/>
  <c r="J34" i="65105"/>
  <c r="J39" i="65077"/>
  <c r="J40" s="1"/>
  <c r="J34" i="65068"/>
  <c r="J38" i="65095"/>
  <c r="J39" s="1"/>
  <c r="J34" i="65097"/>
  <c r="J34" i="65069"/>
  <c r="J34" i="65094"/>
  <c r="H186" i="65139"/>
  <c r="H184"/>
  <c r="O16" i="65065"/>
  <c r="O32"/>
  <c r="F122" i="300" l="1"/>
  <c r="I35" i="65089"/>
  <c r="J35"/>
  <c r="D17" i="304"/>
  <c r="D14" s="1"/>
  <c r="J35" i="65094"/>
  <c r="J35" i="65097"/>
  <c r="J35" i="65068"/>
  <c r="J35" i="65098"/>
  <c r="J35" i="65096"/>
  <c r="J35" i="65069"/>
  <c r="J35" i="65105"/>
  <c r="J38" i="65093"/>
  <c r="J35" i="65115"/>
  <c r="O15" i="65065"/>
  <c r="D40" i="304" l="1"/>
  <c r="O13" i="65076"/>
  <c r="O28" i="65093"/>
  <c r="N28" i="65079"/>
  <c r="P28" s="1"/>
  <c r="N28" i="65067"/>
  <c r="O28" s="1"/>
  <c r="O28" i="65079" l="1"/>
  <c r="G118" i="300"/>
  <c r="H118"/>
  <c r="K118"/>
  <c r="G119"/>
  <c r="H119"/>
  <c r="M119" s="1"/>
  <c r="K119"/>
  <c r="F119"/>
  <c r="F118"/>
  <c r="O47" i="65076"/>
  <c r="H114" i="300" l="1"/>
  <c r="M118"/>
  <c r="L119"/>
  <c r="L118"/>
  <c r="G117"/>
  <c r="H117"/>
  <c r="G109"/>
  <c r="H109"/>
  <c r="M109" s="1"/>
  <c r="G111"/>
  <c r="H111"/>
  <c r="M111" s="1"/>
  <c r="G102"/>
  <c r="H102"/>
  <c r="G103"/>
  <c r="H103"/>
  <c r="G104"/>
  <c r="H104"/>
  <c r="G90"/>
  <c r="H90"/>
  <c r="G91"/>
  <c r="H91"/>
  <c r="G85"/>
  <c r="H85"/>
  <c r="G86"/>
  <c r="H86"/>
  <c r="G87"/>
  <c r="H87"/>
  <c r="G88"/>
  <c r="H88"/>
  <c r="M88" s="1"/>
  <c r="G71"/>
  <c r="H71"/>
  <c r="G72"/>
  <c r="H72"/>
  <c r="G73"/>
  <c r="H73"/>
  <c r="G74"/>
  <c r="H74"/>
  <c r="G75"/>
  <c r="H75"/>
  <c r="G76"/>
  <c r="H76"/>
  <c r="G77"/>
  <c r="H77"/>
  <c r="G79"/>
  <c r="H79"/>
  <c r="G80"/>
  <c r="H80"/>
  <c r="G61"/>
  <c r="H61"/>
  <c r="G62"/>
  <c r="H62"/>
  <c r="M62" s="1"/>
  <c r="G66"/>
  <c r="H66"/>
  <c r="G67"/>
  <c r="H67"/>
  <c r="M67" s="1"/>
  <c r="G69"/>
  <c r="H69"/>
  <c r="G49"/>
  <c r="H49"/>
  <c r="G51"/>
  <c r="H51"/>
  <c r="G52"/>
  <c r="H52"/>
  <c r="G53"/>
  <c r="H53"/>
  <c r="G54"/>
  <c r="H54"/>
  <c r="M54" s="1"/>
  <c r="G55"/>
  <c r="H55"/>
  <c r="G56"/>
  <c r="H56"/>
  <c r="G59"/>
  <c r="H59"/>
  <c r="G39"/>
  <c r="H39"/>
  <c r="G42"/>
  <c r="H42"/>
  <c r="G43"/>
  <c r="H43"/>
  <c r="G45"/>
  <c r="H45"/>
  <c r="M45" s="1"/>
  <c r="G36"/>
  <c r="L36" s="1"/>
  <c r="H36"/>
  <c r="M36" s="1"/>
  <c r="G33"/>
  <c r="G31" s="1"/>
  <c r="H33"/>
  <c r="G10"/>
  <c r="H10"/>
  <c r="G11"/>
  <c r="H11"/>
  <c r="G12"/>
  <c r="H12"/>
  <c r="G13"/>
  <c r="H13"/>
  <c r="H113" i="65139"/>
  <c r="H99" i="300" l="1"/>
  <c r="G99"/>
  <c r="H31"/>
  <c r="G106"/>
  <c r="H106"/>
  <c r="H60"/>
  <c r="G48"/>
  <c r="G60"/>
  <c r="G70"/>
  <c r="G84"/>
  <c r="G89"/>
  <c r="H48"/>
  <c r="H70"/>
  <c r="H84"/>
  <c r="H89"/>
  <c r="E36" i="304"/>
  <c r="G37" i="300"/>
  <c r="H37"/>
  <c r="G34"/>
  <c r="H34"/>
  <c r="G21"/>
  <c r="H21"/>
  <c r="H15"/>
  <c r="F22" i="304" s="1"/>
  <c r="G9" i="300"/>
  <c r="H9"/>
  <c r="N13" i="65094"/>
  <c r="N32" i="65095"/>
  <c r="O32" s="1"/>
  <c r="N31" i="65093"/>
  <c r="O30" i="65080"/>
  <c r="N29" i="65078"/>
  <c r="O28" i="65077"/>
  <c r="N33"/>
  <c r="N32" i="65076"/>
  <c r="O29" i="65075"/>
  <c r="N36"/>
  <c r="O28" i="65066"/>
  <c r="O36" i="65075" l="1"/>
  <c r="P36"/>
  <c r="O33" i="65077"/>
  <c r="P33"/>
  <c r="O29" i="65078"/>
  <c r="P29"/>
  <c r="O31" i="65093"/>
  <c r="P31"/>
  <c r="O13" i="65094"/>
  <c r="P13"/>
  <c r="O32" i="65076"/>
  <c r="P32"/>
  <c r="F36" i="304"/>
  <c r="F23"/>
  <c r="F27"/>
  <c r="F31"/>
  <c r="F21"/>
  <c r="H24" i="300"/>
  <c r="G24"/>
  <c r="E24" i="304" s="1"/>
  <c r="E21"/>
  <c r="E23"/>
  <c r="E26"/>
  <c r="E27"/>
  <c r="E31"/>
  <c r="G15" i="300"/>
  <c r="G47"/>
  <c r="H47"/>
  <c r="F25" i="304" l="1"/>
  <c r="F30"/>
  <c r="F24"/>
  <c r="F35"/>
  <c r="H7" i="300"/>
  <c r="E25" i="304"/>
  <c r="E22"/>
  <c r="G7" i="300"/>
  <c r="F37" i="304" l="1"/>
  <c r="F32"/>
  <c r="F20"/>
  <c r="E34"/>
  <c r="N16" i="65122"/>
  <c r="K45" i="300"/>
  <c r="L45" s="1"/>
  <c r="F45"/>
  <c r="N16" i="65075"/>
  <c r="D28" i="65124"/>
  <c r="N8" i="65080"/>
  <c r="P8" s="1"/>
  <c r="H238" i="65139"/>
  <c r="G235"/>
  <c r="I235" s="1"/>
  <c r="H118"/>
  <c r="H104"/>
  <c r="H85"/>
  <c r="H178"/>
  <c r="E19" i="304"/>
  <c r="H191" i="65139"/>
  <c r="N28" i="65085"/>
  <c r="H242" i="65139"/>
  <c r="H232"/>
  <c r="H230"/>
  <c r="H229"/>
  <c r="H228"/>
  <c r="G227"/>
  <c r="H226"/>
  <c r="H210"/>
  <c r="H205"/>
  <c r="H204"/>
  <c r="H196"/>
  <c r="H192"/>
  <c r="H179"/>
  <c r="H177"/>
  <c r="I175"/>
  <c r="H171"/>
  <c r="H169"/>
  <c r="N13" i="65098"/>
  <c r="N8"/>
  <c r="N13" i="65096"/>
  <c r="N8"/>
  <c r="N13" i="65071"/>
  <c r="N8"/>
  <c r="N13" i="65105"/>
  <c r="P13" s="1"/>
  <c r="N13" i="65097"/>
  <c r="N8"/>
  <c r="N13" i="65095"/>
  <c r="N8"/>
  <c r="N8" i="65094"/>
  <c r="N13" i="65093"/>
  <c r="N8"/>
  <c r="N13" i="65089"/>
  <c r="N8"/>
  <c r="N13" i="65088"/>
  <c r="N8"/>
  <c r="N13" i="65087"/>
  <c r="P13" s="1"/>
  <c r="N8"/>
  <c r="N13" i="65086"/>
  <c r="N8"/>
  <c r="N13" i="65085"/>
  <c r="N8"/>
  <c r="N13" i="65084"/>
  <c r="N8"/>
  <c r="N13" i="65083"/>
  <c r="N8"/>
  <c r="N13" i="65122"/>
  <c r="N8"/>
  <c r="N13" i="65081"/>
  <c r="N8"/>
  <c r="N13" i="65082"/>
  <c r="N8"/>
  <c r="N13" i="65080"/>
  <c r="P13" s="1"/>
  <c r="N13" i="65079"/>
  <c r="N8"/>
  <c r="P8" s="1"/>
  <c r="N13" i="65078"/>
  <c r="N8"/>
  <c r="N13" i="65077"/>
  <c r="N8"/>
  <c r="N16" i="65076"/>
  <c r="P16" s="1"/>
  <c r="N11"/>
  <c r="N13" i="65075"/>
  <c r="N8"/>
  <c r="P8" s="1"/>
  <c r="N13" i="65115"/>
  <c r="N8"/>
  <c r="N13" i="65100"/>
  <c r="N8"/>
  <c r="N13" i="65074"/>
  <c r="N8"/>
  <c r="N13" i="65070"/>
  <c r="N8"/>
  <c r="N13" i="65069"/>
  <c r="P13" s="1"/>
  <c r="N8"/>
  <c r="N13" i="65068"/>
  <c r="N8"/>
  <c r="N13" i="65123"/>
  <c r="N8"/>
  <c r="N13" i="65099"/>
  <c r="P13" s="1"/>
  <c r="N8"/>
  <c r="N13" i="65067"/>
  <c r="N8"/>
  <c r="N13" i="65066"/>
  <c r="O13" s="1"/>
  <c r="N8"/>
  <c r="O8" s="1"/>
  <c r="N18" i="65065"/>
  <c r="N13"/>
  <c r="N13" i="16"/>
  <c r="N8"/>
  <c r="H163" i="65139"/>
  <c r="H161"/>
  <c r="H160"/>
  <c r="H159"/>
  <c r="H158"/>
  <c r="H157"/>
  <c r="G156"/>
  <c r="H154"/>
  <c r="H153"/>
  <c r="H152"/>
  <c r="H148"/>
  <c r="H147"/>
  <c r="H146"/>
  <c r="H145"/>
  <c r="H144"/>
  <c r="H143"/>
  <c r="H142"/>
  <c r="H141"/>
  <c r="H140"/>
  <c r="H139"/>
  <c r="H138"/>
  <c r="H137"/>
  <c r="I131"/>
  <c r="H130"/>
  <c r="G129"/>
  <c r="G125"/>
  <c r="I125" s="1"/>
  <c r="H123"/>
  <c r="G122"/>
  <c r="H121"/>
  <c r="H120"/>
  <c r="H119"/>
  <c r="G117"/>
  <c r="H116"/>
  <c r="H115"/>
  <c r="H114"/>
  <c r="H112"/>
  <c r="H111"/>
  <c r="H110"/>
  <c r="H109"/>
  <c r="H108"/>
  <c r="G107"/>
  <c r="H105"/>
  <c r="H103"/>
  <c r="H99"/>
  <c r="H98"/>
  <c r="H97"/>
  <c r="H93"/>
  <c r="H92"/>
  <c r="G91"/>
  <c r="H90"/>
  <c r="H89"/>
  <c r="H88"/>
  <c r="H82"/>
  <c r="G81"/>
  <c r="H80"/>
  <c r="G79"/>
  <c r="H75"/>
  <c r="G74"/>
  <c r="H74" s="1"/>
  <c r="H73"/>
  <c r="H71"/>
  <c r="H69"/>
  <c r="H68"/>
  <c r="G67"/>
  <c r="H65"/>
  <c r="H64"/>
  <c r="H63"/>
  <c r="H60"/>
  <c r="H59"/>
  <c r="H58"/>
  <c r="H57"/>
  <c r="G56"/>
  <c r="H52"/>
  <c r="H51"/>
  <c r="G46"/>
  <c r="I46" s="1"/>
  <c r="H45"/>
  <c r="H44"/>
  <c r="H43"/>
  <c r="H42"/>
  <c r="H41"/>
  <c r="H40"/>
  <c r="H39"/>
  <c r="G38"/>
  <c r="H36"/>
  <c r="G35"/>
  <c r="H34"/>
  <c r="G33"/>
  <c r="H32"/>
  <c r="H31"/>
  <c r="H30"/>
  <c r="H29"/>
  <c r="G28"/>
  <c r="I28" s="1"/>
  <c r="H26"/>
  <c r="H25"/>
  <c r="H24"/>
  <c r="H23"/>
  <c r="H22"/>
  <c r="H21"/>
  <c r="G20"/>
  <c r="H18"/>
  <c r="H17"/>
  <c r="G16"/>
  <c r="H14"/>
  <c r="H13"/>
  <c r="H12"/>
  <c r="H11"/>
  <c r="H10"/>
  <c r="H8"/>
  <c r="G72" i="65137"/>
  <c r="G65"/>
  <c r="G64"/>
  <c r="L18" i="300"/>
  <c r="L19"/>
  <c r="E44" i="65125"/>
  <c r="F44"/>
  <c r="G10" i="65137"/>
  <c r="G12"/>
  <c r="G13"/>
  <c r="G14"/>
  <c r="G15"/>
  <c r="G16"/>
  <c r="E17"/>
  <c r="F17"/>
  <c r="G17"/>
  <c r="G18"/>
  <c r="G19"/>
  <c r="G20"/>
  <c r="G21"/>
  <c r="G22"/>
  <c r="G27"/>
  <c r="G28"/>
  <c r="G31"/>
  <c r="G33"/>
  <c r="G34"/>
  <c r="G35"/>
  <c r="G36"/>
  <c r="G37"/>
  <c r="G38"/>
  <c r="E40"/>
  <c r="F40"/>
  <c r="G40"/>
  <c r="G41"/>
  <c r="G42"/>
  <c r="G43"/>
  <c r="G44"/>
  <c r="G45"/>
  <c r="G46"/>
  <c r="E47"/>
  <c r="F47"/>
  <c r="G47"/>
  <c r="G48"/>
  <c r="G49"/>
  <c r="G50"/>
  <c r="G51"/>
  <c r="G52"/>
  <c r="G53"/>
  <c r="E54"/>
  <c r="F54"/>
  <c r="G54"/>
  <c r="G55"/>
  <c r="G56"/>
  <c r="G57"/>
  <c r="G58"/>
  <c r="G59"/>
  <c r="G60"/>
  <c r="G62"/>
  <c r="G63"/>
  <c r="E61"/>
  <c r="G66"/>
  <c r="G67"/>
  <c r="G71"/>
  <c r="G73"/>
  <c r="G74"/>
  <c r="G75"/>
  <c r="G78"/>
  <c r="G79"/>
  <c r="G80"/>
  <c r="G81"/>
  <c r="G82"/>
  <c r="G83"/>
  <c r="G84"/>
  <c r="G85"/>
  <c r="C5" i="65124"/>
  <c r="D5"/>
  <c r="C6"/>
  <c r="D6"/>
  <c r="C7"/>
  <c r="D7"/>
  <c r="C8"/>
  <c r="D8"/>
  <c r="C9"/>
  <c r="D9"/>
  <c r="C10"/>
  <c r="D10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D24"/>
  <c r="C25"/>
  <c r="D25"/>
  <c r="C26"/>
  <c r="D26"/>
  <c r="C27"/>
  <c r="D27"/>
  <c r="C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D41"/>
  <c r="N16" i="65105"/>
  <c r="N28"/>
  <c r="O28" s="1"/>
  <c r="N16" i="65098"/>
  <c r="P16" s="1"/>
  <c r="N28"/>
  <c r="O28" s="1"/>
  <c r="N16" i="65097"/>
  <c r="N28"/>
  <c r="O28" s="1"/>
  <c r="N16" i="65096"/>
  <c r="N28"/>
  <c r="N16" i="65095"/>
  <c r="N16" i="65094"/>
  <c r="N28"/>
  <c r="N16" i="65093"/>
  <c r="G35" i="65124"/>
  <c r="N16" i="65089"/>
  <c r="N28"/>
  <c r="N16" i="65088"/>
  <c r="N28"/>
  <c r="P28" s="1"/>
  <c r="N16" i="65087"/>
  <c r="N28"/>
  <c r="P28" s="1"/>
  <c r="N16" i="65086"/>
  <c r="N28"/>
  <c r="N16" i="65085"/>
  <c r="N16" i="65084"/>
  <c r="P16" s="1"/>
  <c r="N28"/>
  <c r="P28" s="1"/>
  <c r="N16" i="65083"/>
  <c r="P16" s="1"/>
  <c r="N28"/>
  <c r="N28" i="65122"/>
  <c r="N16" i="65081"/>
  <c r="P16" s="1"/>
  <c r="N28"/>
  <c r="N16" i="65082"/>
  <c r="N28"/>
  <c r="N16" i="65080"/>
  <c r="N42"/>
  <c r="N45"/>
  <c r="N49"/>
  <c r="N16" i="65079"/>
  <c r="G23" i="65124"/>
  <c r="N38" i="65079"/>
  <c r="N16" i="65078"/>
  <c r="O33"/>
  <c r="N16" i="65077"/>
  <c r="J21" i="65124"/>
  <c r="N8" i="65076"/>
  <c r="N19"/>
  <c r="F20" i="65124" s="1"/>
  <c r="O37" i="65076"/>
  <c r="N43"/>
  <c r="K20" i="65124"/>
  <c r="J19"/>
  <c r="N16" i="65115"/>
  <c r="N28"/>
  <c r="N16" i="65100"/>
  <c r="N28"/>
  <c r="O28" s="1"/>
  <c r="N16" i="65074"/>
  <c r="P16" s="1"/>
  <c r="O28"/>
  <c r="N16" i="65071"/>
  <c r="P16" s="1"/>
  <c r="N29"/>
  <c r="P29" s="1"/>
  <c r="N16" i="65070"/>
  <c r="P16" s="1"/>
  <c r="N30"/>
  <c r="O30" s="1"/>
  <c r="N16" i="65069"/>
  <c r="N28"/>
  <c r="N16" i="65068"/>
  <c r="N33" s="1"/>
  <c r="P33" s="1"/>
  <c r="N28"/>
  <c r="N16" i="65123"/>
  <c r="N28"/>
  <c r="O28" s="1"/>
  <c r="N16" i="65099"/>
  <c r="N28"/>
  <c r="N16" i="65067"/>
  <c r="N16" i="65066"/>
  <c r="O16" s="1"/>
  <c r="G7" i="65124"/>
  <c r="N31" i="65066"/>
  <c r="O31" s="1"/>
  <c r="N8" i="65065"/>
  <c r="N21"/>
  <c r="N34"/>
  <c r="N46"/>
  <c r="O46" s="1"/>
  <c r="N49"/>
  <c r="N16" i="16"/>
  <c r="F5" i="65124" s="1"/>
  <c r="N28" i="16"/>
  <c r="L8" i="300"/>
  <c r="F10"/>
  <c r="K10"/>
  <c r="F11"/>
  <c r="K11"/>
  <c r="F12"/>
  <c r="K12"/>
  <c r="F13"/>
  <c r="F9" s="1"/>
  <c r="D21" i="304" s="1"/>
  <c r="K13" i="300"/>
  <c r="F21"/>
  <c r="D23" i="304" s="1"/>
  <c r="L25" i="300"/>
  <c r="L26"/>
  <c r="L27"/>
  <c r="L28"/>
  <c r="L29"/>
  <c r="L30"/>
  <c r="L32"/>
  <c r="F33"/>
  <c r="K33"/>
  <c r="M33" s="1"/>
  <c r="L35"/>
  <c r="F36"/>
  <c r="K36"/>
  <c r="L38"/>
  <c r="F39"/>
  <c r="K39"/>
  <c r="F42"/>
  <c r="K42"/>
  <c r="F43"/>
  <c r="K43"/>
  <c r="L44"/>
  <c r="F49"/>
  <c r="K49"/>
  <c r="F51"/>
  <c r="K51"/>
  <c r="M51" s="1"/>
  <c r="F52"/>
  <c r="K52"/>
  <c r="F53"/>
  <c r="K53"/>
  <c r="F54"/>
  <c r="K54"/>
  <c r="L54" s="1"/>
  <c r="F55"/>
  <c r="K55"/>
  <c r="F56"/>
  <c r="K56"/>
  <c r="F59"/>
  <c r="K59"/>
  <c r="F61"/>
  <c r="K61"/>
  <c r="F62"/>
  <c r="K62"/>
  <c r="F66"/>
  <c r="K66"/>
  <c r="F67"/>
  <c r="K67"/>
  <c r="L67" s="1"/>
  <c r="L68"/>
  <c r="F69"/>
  <c r="K69"/>
  <c r="F71"/>
  <c r="K71"/>
  <c r="M71" s="1"/>
  <c r="F72"/>
  <c r="K72"/>
  <c r="F73"/>
  <c r="K73"/>
  <c r="F74"/>
  <c r="K74"/>
  <c r="F75"/>
  <c r="K75"/>
  <c r="F76"/>
  <c r="K76"/>
  <c r="F77"/>
  <c r="K77"/>
  <c r="F79"/>
  <c r="K79"/>
  <c r="F80"/>
  <c r="K80"/>
  <c r="F85"/>
  <c r="K85"/>
  <c r="M85" s="1"/>
  <c r="F86"/>
  <c r="K86"/>
  <c r="F87"/>
  <c r="K87"/>
  <c r="F88"/>
  <c r="K88"/>
  <c r="L88" s="1"/>
  <c r="F90"/>
  <c r="K90"/>
  <c r="F91"/>
  <c r="K91"/>
  <c r="M91" s="1"/>
  <c r="D26" i="304"/>
  <c r="F102" i="300"/>
  <c r="K102"/>
  <c r="F103"/>
  <c r="K103"/>
  <c r="F104"/>
  <c r="K104"/>
  <c r="L107"/>
  <c r="L108"/>
  <c r="F109"/>
  <c r="K109"/>
  <c r="F111"/>
  <c r="K111"/>
  <c r="F117"/>
  <c r="F114" s="1"/>
  <c r="K117"/>
  <c r="K114" s="1"/>
  <c r="G34" i="304"/>
  <c r="H34"/>
  <c r="I20" i="65124"/>
  <c r="F41"/>
  <c r="F34"/>
  <c r="F33"/>
  <c r="F32"/>
  <c r="F30"/>
  <c r="F24"/>
  <c r="F22"/>
  <c r="F17"/>
  <c r="F12"/>
  <c r="F8"/>
  <c r="J41"/>
  <c r="D42" i="65125"/>
  <c r="C42" s="1"/>
  <c r="J38" i="65124"/>
  <c r="D39" i="65125"/>
  <c r="C39" s="1"/>
  <c r="G37" i="65124"/>
  <c r="J35"/>
  <c r="D37" i="65125"/>
  <c r="C37" s="1"/>
  <c r="J34" i="65124"/>
  <c r="D36" i="65125"/>
  <c r="C36" s="1"/>
  <c r="J32" i="65124"/>
  <c r="J30"/>
  <c r="D32" i="65125"/>
  <c r="C32" s="1"/>
  <c r="J29" i="65124"/>
  <c r="D30" i="65125"/>
  <c r="C30" s="1"/>
  <c r="J27" i="65124"/>
  <c r="J26"/>
  <c r="D28" i="65125"/>
  <c r="C28" s="1"/>
  <c r="J25" i="65124"/>
  <c r="D24" i="65125"/>
  <c r="C24" s="1"/>
  <c r="G22" i="65124"/>
  <c r="D21" i="65125"/>
  <c r="C21" s="1"/>
  <c r="F19" i="65124"/>
  <c r="J17"/>
  <c r="J16"/>
  <c r="D17" i="65125"/>
  <c r="C17" s="1"/>
  <c r="D15"/>
  <c r="C15" s="1"/>
  <c r="J12" i="65124"/>
  <c r="D14" i="65125"/>
  <c r="C14" s="1"/>
  <c r="J10" i="65124"/>
  <c r="D12" i="65125"/>
  <c r="C12" s="1"/>
  <c r="J5" i="65124"/>
  <c r="E16"/>
  <c r="J9"/>
  <c r="E5"/>
  <c r="H67" i="65139"/>
  <c r="H47"/>
  <c r="F38" i="65124"/>
  <c r="E39"/>
  <c r="E37"/>
  <c r="E36"/>
  <c r="E34"/>
  <c r="E33"/>
  <c r="E30"/>
  <c r="E29"/>
  <c r="N33" i="65084"/>
  <c r="E28" i="65124"/>
  <c r="E27"/>
  <c r="E26"/>
  <c r="E25"/>
  <c r="E23"/>
  <c r="E22"/>
  <c r="E19"/>
  <c r="E18"/>
  <c r="N33" i="65074"/>
  <c r="P33" s="1"/>
  <c r="E14" i="65124"/>
  <c r="E10"/>
  <c r="N33" i="65123"/>
  <c r="E8" i="65124"/>
  <c r="E6"/>
  <c r="E40"/>
  <c r="E38"/>
  <c r="E15"/>
  <c r="H156" i="65139"/>
  <c r="G6"/>
  <c r="I6" s="1"/>
  <c r="H16"/>
  <c r="H7"/>
  <c r="H28"/>
  <c r="H107"/>
  <c r="E7" i="65124"/>
  <c r="E12"/>
  <c r="N33" i="65087"/>
  <c r="E17" i="65124"/>
  <c r="N33" i="65100"/>
  <c r="P33" s="1"/>
  <c r="E31" i="65124"/>
  <c r="H56" i="65139"/>
  <c r="N33" i="65089"/>
  <c r="N33" i="65085"/>
  <c r="G6" i="65124"/>
  <c r="F13"/>
  <c r="D16" i="65125"/>
  <c r="C16" s="1"/>
  <c r="G20" i="65124"/>
  <c r="G21"/>
  <c r="J23"/>
  <c r="J24"/>
  <c r="F27"/>
  <c r="F36"/>
  <c r="E35"/>
  <c r="N33" i="65069"/>
  <c r="N33" i="65115"/>
  <c r="P33" s="1"/>
  <c r="N33" i="65083"/>
  <c r="P33" s="1"/>
  <c r="D8" i="65125"/>
  <c r="C8" s="1"/>
  <c r="D18"/>
  <c r="C18" s="1"/>
  <c r="D22"/>
  <c r="C22" s="1"/>
  <c r="J20" i="65124"/>
  <c r="N54" i="65076"/>
  <c r="P54" s="1"/>
  <c r="F23" i="65124"/>
  <c r="D33" i="65125"/>
  <c r="C33" s="1"/>
  <c r="J31" i="65124"/>
  <c r="D40" i="65125"/>
  <c r="C40" s="1"/>
  <c r="J39" i="65124"/>
  <c r="D10" i="65125"/>
  <c r="C10" s="1"/>
  <c r="J8" i="65124"/>
  <c r="J13"/>
  <c r="D23" i="65125"/>
  <c r="C23" s="1"/>
  <c r="F21" i="65124"/>
  <c r="K24"/>
  <c r="I24"/>
  <c r="I42" s="1"/>
  <c r="D29" i="65125"/>
  <c r="C29" s="1"/>
  <c r="J28" i="65124"/>
  <c r="F31"/>
  <c r="J37"/>
  <c r="F37"/>
  <c r="F39"/>
  <c r="J40"/>
  <c r="D43" i="65125"/>
  <c r="C43" s="1"/>
  <c r="N33" i="65122"/>
  <c r="P33" s="1"/>
  <c r="N55" i="65065"/>
  <c r="P55" s="1"/>
  <c r="J6" i="65124"/>
  <c r="J14"/>
  <c r="J18"/>
  <c r="D26" i="65125"/>
  <c r="C26" s="1"/>
  <c r="D25"/>
  <c r="C25" s="1"/>
  <c r="D41"/>
  <c r="C41" s="1"/>
  <c r="N37" i="65095"/>
  <c r="P37" s="1"/>
  <c r="N34" i="65071"/>
  <c r="P34" s="1"/>
  <c r="N33" i="65098"/>
  <c r="P33" s="1"/>
  <c r="H190" i="65139"/>
  <c r="D38" i="65125"/>
  <c r="C38" s="1"/>
  <c r="N36" i="65093"/>
  <c r="G24" i="65124"/>
  <c r="G195" i="65139"/>
  <c r="G165"/>
  <c r="H165" s="1"/>
  <c r="C24" i="65124"/>
  <c r="G19"/>
  <c r="G202" i="65139"/>
  <c r="I202" s="1"/>
  <c r="H131"/>
  <c r="H129"/>
  <c r="H150"/>
  <c r="H167"/>
  <c r="H101"/>
  <c r="H126"/>
  <c r="H133"/>
  <c r="H236"/>
  <c r="E17" i="304"/>
  <c r="E29"/>
  <c r="E18"/>
  <c r="H95" i="65139"/>
  <c r="N33" i="65081"/>
  <c r="E16" i="304"/>
  <c r="N38" i="65077" l="1"/>
  <c r="P38" s="1"/>
  <c r="N35" i="65070"/>
  <c r="L72" i="300"/>
  <c r="M72"/>
  <c r="L49"/>
  <c r="M49"/>
  <c r="O43" i="65076"/>
  <c r="P43"/>
  <c r="L53" i="300"/>
  <c r="M53"/>
  <c r="O38" i="65079"/>
  <c r="P38"/>
  <c r="L87" i="300"/>
  <c r="M87"/>
  <c r="L55"/>
  <c r="M55"/>
  <c r="O49" i="65080"/>
  <c r="P49"/>
  <c r="O42"/>
  <c r="P42"/>
  <c r="O28" i="65082"/>
  <c r="P28"/>
  <c r="O28" i="65122"/>
  <c r="P28"/>
  <c r="O28" i="65083"/>
  <c r="P28"/>
  <c r="O28" i="65085"/>
  <c r="P28"/>
  <c r="O28" i="65089"/>
  <c r="P28"/>
  <c r="L69" i="300"/>
  <c r="M69"/>
  <c r="O28" i="65096"/>
  <c r="P28"/>
  <c r="G194" i="65139"/>
  <c r="I195"/>
  <c r="I67"/>
  <c r="G62"/>
  <c r="I129"/>
  <c r="G124"/>
  <c r="K99" i="300"/>
  <c r="F99"/>
  <c r="D27" i="304" s="1"/>
  <c r="O16" i="65105"/>
  <c r="P16"/>
  <c r="O13" i="65098"/>
  <c r="P13"/>
  <c r="O16" i="65097"/>
  <c r="P16"/>
  <c r="O13"/>
  <c r="P13"/>
  <c r="O8"/>
  <c r="P8"/>
  <c r="O16" i="65096"/>
  <c r="P16"/>
  <c r="O13"/>
  <c r="P13"/>
  <c r="O16" i="65095"/>
  <c r="P16"/>
  <c r="O13"/>
  <c r="P13"/>
  <c r="O8"/>
  <c r="P8"/>
  <c r="O16" i="65094"/>
  <c r="P16"/>
  <c r="O8"/>
  <c r="P8"/>
  <c r="O16" i="65093"/>
  <c r="P16"/>
  <c r="O13"/>
  <c r="P13"/>
  <c r="O36"/>
  <c r="P36"/>
  <c r="O8"/>
  <c r="P8"/>
  <c r="O16" i="65089"/>
  <c r="P16"/>
  <c r="O13"/>
  <c r="P13"/>
  <c r="O33"/>
  <c r="P33"/>
  <c r="O8"/>
  <c r="P8"/>
  <c r="O16" i="65088"/>
  <c r="P16"/>
  <c r="N33"/>
  <c r="P33" s="1"/>
  <c r="O13"/>
  <c r="P13"/>
  <c r="O8"/>
  <c r="P8"/>
  <c r="O8" i="65087"/>
  <c r="P8"/>
  <c r="O33"/>
  <c r="P33"/>
  <c r="O16"/>
  <c r="P16"/>
  <c r="O28" i="65086"/>
  <c r="P28"/>
  <c r="O16"/>
  <c r="P16"/>
  <c r="O13"/>
  <c r="P13"/>
  <c r="O8"/>
  <c r="P8"/>
  <c r="O16" i="65085"/>
  <c r="P16"/>
  <c r="O13"/>
  <c r="P13"/>
  <c r="O33"/>
  <c r="P33"/>
  <c r="O8"/>
  <c r="P8"/>
  <c r="O13" i="65084"/>
  <c r="P13"/>
  <c r="O8"/>
  <c r="P8"/>
  <c r="O33"/>
  <c r="P33"/>
  <c r="O13" i="65083"/>
  <c r="P13"/>
  <c r="O8"/>
  <c r="P8"/>
  <c r="O16" i="65122"/>
  <c r="P16"/>
  <c r="O13"/>
  <c r="P13"/>
  <c r="O8"/>
  <c r="P8"/>
  <c r="O28" i="65081"/>
  <c r="P28"/>
  <c r="O13"/>
  <c r="P13"/>
  <c r="O33"/>
  <c r="P33"/>
  <c r="O8"/>
  <c r="P8"/>
  <c r="O16" i="65082"/>
  <c r="P16"/>
  <c r="O13"/>
  <c r="P13"/>
  <c r="O8"/>
  <c r="P8"/>
  <c r="O45" i="65080"/>
  <c r="P45"/>
  <c r="L80" i="300"/>
  <c r="M80"/>
  <c r="L56"/>
  <c r="M56"/>
  <c r="O16" i="65080"/>
  <c r="P16"/>
  <c r="L86" i="300"/>
  <c r="M86"/>
  <c r="O16" i="65079"/>
  <c r="P16"/>
  <c r="O13"/>
  <c r="P13"/>
  <c r="O16" i="65078"/>
  <c r="P16"/>
  <c r="O13"/>
  <c r="P13"/>
  <c r="O8"/>
  <c r="P8"/>
  <c r="L52" i="300"/>
  <c r="M52"/>
  <c r="O16" i="65077"/>
  <c r="P16"/>
  <c r="O13"/>
  <c r="P13"/>
  <c r="O8"/>
  <c r="P8"/>
  <c r="L104" i="300"/>
  <c r="M104"/>
  <c r="O19" i="65076"/>
  <c r="P19"/>
  <c r="O11"/>
  <c r="P11"/>
  <c r="L103" i="300"/>
  <c r="M103"/>
  <c r="O8" i="65076"/>
  <c r="P8"/>
  <c r="O16" i="65075"/>
  <c r="P16"/>
  <c r="O13"/>
  <c r="P13"/>
  <c r="O16" i="65115"/>
  <c r="P16"/>
  <c r="O13"/>
  <c r="P13"/>
  <c r="O8"/>
  <c r="P8"/>
  <c r="O16" i="65100"/>
  <c r="P16"/>
  <c r="O13"/>
  <c r="P13"/>
  <c r="O8"/>
  <c r="P8"/>
  <c r="O13" i="65074"/>
  <c r="P13"/>
  <c r="O8"/>
  <c r="P8"/>
  <c r="O13" i="65071"/>
  <c r="P13"/>
  <c r="O8"/>
  <c r="P8"/>
  <c r="O13" i="65070"/>
  <c r="P13"/>
  <c r="O8"/>
  <c r="P8"/>
  <c r="L61" i="300"/>
  <c r="M61"/>
  <c r="P35" i="65070"/>
  <c r="O28" i="65069"/>
  <c r="P28"/>
  <c r="O16"/>
  <c r="P16"/>
  <c r="F24" i="65137"/>
  <c r="P33" i="65069"/>
  <c r="O8"/>
  <c r="P8"/>
  <c r="O28" i="65068"/>
  <c r="P28"/>
  <c r="O16"/>
  <c r="P16"/>
  <c r="O13"/>
  <c r="P13"/>
  <c r="O8"/>
  <c r="P8"/>
  <c r="O16" i="65123"/>
  <c r="P16"/>
  <c r="O13"/>
  <c r="P13"/>
  <c r="O33"/>
  <c r="P33"/>
  <c r="O8"/>
  <c r="P8"/>
  <c r="O16" i="65099"/>
  <c r="P16"/>
  <c r="O8"/>
  <c r="P8"/>
  <c r="O16" i="65067"/>
  <c r="P16"/>
  <c r="O13"/>
  <c r="P13"/>
  <c r="O8"/>
  <c r="P8"/>
  <c r="L77" i="300"/>
  <c r="M77"/>
  <c r="O34" i="65065"/>
  <c r="P34"/>
  <c r="O21"/>
  <c r="P21"/>
  <c r="O18"/>
  <c r="P18"/>
  <c r="O13"/>
  <c r="P13"/>
  <c r="L12" i="300"/>
  <c r="M12"/>
  <c r="O8" i="65065"/>
  <c r="P8"/>
  <c r="O16" i="16"/>
  <c r="P16"/>
  <c r="O13"/>
  <c r="P13"/>
  <c r="O8"/>
  <c r="P8"/>
  <c r="L117" i="300"/>
  <c r="M117"/>
  <c r="L102"/>
  <c r="M102"/>
  <c r="L66"/>
  <c r="M66"/>
  <c r="L59"/>
  <c r="M59"/>
  <c r="F41" i="304"/>
  <c r="F28"/>
  <c r="L90" i="300"/>
  <c r="M90"/>
  <c r="L79"/>
  <c r="M79"/>
  <c r="L76"/>
  <c r="M76"/>
  <c r="L75"/>
  <c r="M75"/>
  <c r="L74"/>
  <c r="M74"/>
  <c r="L73"/>
  <c r="M73"/>
  <c r="L43"/>
  <c r="M43"/>
  <c r="L42"/>
  <c r="M42"/>
  <c r="L39"/>
  <c r="M39"/>
  <c r="L13"/>
  <c r="M13"/>
  <c r="L11"/>
  <c r="M11"/>
  <c r="L10"/>
  <c r="M10"/>
  <c r="O8" i="65096"/>
  <c r="P8"/>
  <c r="O8" i="65098"/>
  <c r="P8"/>
  <c r="F10" i="65124"/>
  <c r="O49" i="65065"/>
  <c r="P49"/>
  <c r="G19" i="65139"/>
  <c r="I19" s="1"/>
  <c r="I20"/>
  <c r="H33"/>
  <c r="I33"/>
  <c r="H35"/>
  <c r="I35"/>
  <c r="H38"/>
  <c r="I38"/>
  <c r="H79"/>
  <c r="I79"/>
  <c r="H81"/>
  <c r="I81"/>
  <c r="G84"/>
  <c r="I84" s="1"/>
  <c r="I86"/>
  <c r="H91"/>
  <c r="I91"/>
  <c r="H117"/>
  <c r="I117"/>
  <c r="H122"/>
  <c r="I122"/>
  <c r="G19" i="304"/>
  <c r="I19" s="1"/>
  <c r="I227" i="65139"/>
  <c r="G15"/>
  <c r="I15" s="1"/>
  <c r="I16"/>
  <c r="G55"/>
  <c r="I55" s="1"/>
  <c r="I56"/>
  <c r="I95"/>
  <c r="G106"/>
  <c r="I107"/>
  <c r="G155"/>
  <c r="I156"/>
  <c r="I135"/>
  <c r="J36" i="65124"/>
  <c r="O28" i="65094"/>
  <c r="O33" i="65083"/>
  <c r="M99" i="300"/>
  <c r="K9"/>
  <c r="D19" i="65125"/>
  <c r="C19" s="1"/>
  <c r="O33" i="65122"/>
  <c r="O55" i="65065"/>
  <c r="J7" i="65124"/>
  <c r="L109" i="300"/>
  <c r="K106"/>
  <c r="M106" s="1"/>
  <c r="F106"/>
  <c r="N33" i="65086"/>
  <c r="O8" i="65079"/>
  <c r="N43"/>
  <c r="P43" s="1"/>
  <c r="O8" i="65075"/>
  <c r="N41"/>
  <c r="P41" s="1"/>
  <c r="F89" i="300"/>
  <c r="F84"/>
  <c r="F70"/>
  <c r="L85"/>
  <c r="K84"/>
  <c r="K70"/>
  <c r="F60"/>
  <c r="F48"/>
  <c r="L62"/>
  <c r="K60"/>
  <c r="L91"/>
  <c r="K89"/>
  <c r="L51"/>
  <c r="K48"/>
  <c r="N33" i="65082"/>
  <c r="D27" i="65125"/>
  <c r="C27" s="1"/>
  <c r="F25" i="65124"/>
  <c r="F18"/>
  <c r="L18" s="1"/>
  <c r="L111" i="300"/>
  <c r="L71"/>
  <c r="F6" i="65124"/>
  <c r="N41" i="65078"/>
  <c r="J22" i="65124"/>
  <c r="L22" s="1"/>
  <c r="H227" i="65139"/>
  <c r="H20"/>
  <c r="H135"/>
  <c r="H86"/>
  <c r="H125"/>
  <c r="O33" i="65088"/>
  <c r="N34" i="65100"/>
  <c r="H94" i="65139"/>
  <c r="O8" i="65080"/>
  <c r="N53"/>
  <c r="P53" s="1"/>
  <c r="H6" i="65124"/>
  <c r="H42" s="1"/>
  <c r="G27" i="65139"/>
  <c r="I27" s="1"/>
  <c r="H6"/>
  <c r="H27"/>
  <c r="H175"/>
  <c r="F61" i="65137"/>
  <c r="G61" s="1"/>
  <c r="E21" i="65124"/>
  <c r="L21" s="1"/>
  <c r="G37" i="65139"/>
  <c r="F37" i="300"/>
  <c r="L33"/>
  <c r="K31"/>
  <c r="L27" i="65124"/>
  <c r="E41"/>
  <c r="O13" i="65105"/>
  <c r="F40" i="65124"/>
  <c r="O16" i="65098"/>
  <c r="N34"/>
  <c r="O33"/>
  <c r="D35" i="65125"/>
  <c r="C35" s="1"/>
  <c r="O28" i="65088"/>
  <c r="D34" i="65125"/>
  <c r="C34" s="1"/>
  <c r="O28" i="65087"/>
  <c r="E32" i="65124"/>
  <c r="O13" i="65087"/>
  <c r="D31" i="65125"/>
  <c r="C31" s="1"/>
  <c r="O28" i="65084"/>
  <c r="F29" i="65124"/>
  <c r="L29" s="1"/>
  <c r="O16" i="65084"/>
  <c r="F28" i="65124"/>
  <c r="L28" s="1"/>
  <c r="O16" i="65083"/>
  <c r="F26" i="65124"/>
  <c r="L26" s="1"/>
  <c r="O16" i="65081"/>
  <c r="E24" i="65124"/>
  <c r="L24" s="1"/>
  <c r="O13" i="65080"/>
  <c r="E20" i="65124"/>
  <c r="O16" i="65076"/>
  <c r="D20" i="65125"/>
  <c r="C20" s="1"/>
  <c r="O28" i="65115"/>
  <c r="O33" i="65100"/>
  <c r="F16" i="65124"/>
  <c r="L16" s="1"/>
  <c r="O16" i="65074"/>
  <c r="O33"/>
  <c r="J15" i="65124"/>
  <c r="O29" i="65071"/>
  <c r="F15" i="65124"/>
  <c r="O16" i="65071"/>
  <c r="N35"/>
  <c r="O34"/>
  <c r="F14" i="65124"/>
  <c r="L14" s="1"/>
  <c r="O16" i="65070"/>
  <c r="E13" i="65124"/>
  <c r="O13" i="65069"/>
  <c r="N34"/>
  <c r="O33"/>
  <c r="N34" i="65068"/>
  <c r="O33"/>
  <c r="D11" i="65125"/>
  <c r="C11" s="1"/>
  <c r="O28" i="65099"/>
  <c r="N33"/>
  <c r="E9" i="65124"/>
  <c r="O13" i="65099"/>
  <c r="L8" i="65124"/>
  <c r="D7" i="65125"/>
  <c r="C7" s="1"/>
  <c r="O28" i="16"/>
  <c r="G29" i="65137"/>
  <c r="O35" i="65070"/>
  <c r="N34" i="65115"/>
  <c r="O33"/>
  <c r="N38" i="65095"/>
  <c r="P38" s="1"/>
  <c r="O37"/>
  <c r="N39" i="65077"/>
  <c r="P39" s="1"/>
  <c r="O38"/>
  <c r="N55" i="65076"/>
  <c r="P55" s="1"/>
  <c r="O54"/>
  <c r="H195" i="65139"/>
  <c r="H166"/>
  <c r="G189"/>
  <c r="G27" i="304"/>
  <c r="L99" i="300"/>
  <c r="L93"/>
  <c r="L94"/>
  <c r="K21"/>
  <c r="M21" s="1"/>
  <c r="L22"/>
  <c r="E77" i="65137"/>
  <c r="G24"/>
  <c r="G21" i="304"/>
  <c r="L37" i="65124"/>
  <c r="L38"/>
  <c r="L12"/>
  <c r="L36"/>
  <c r="L34"/>
  <c r="K34" i="300"/>
  <c r="N33" i="65067"/>
  <c r="L5" i="65124"/>
  <c r="G234" i="65139"/>
  <c r="H235"/>
  <c r="E14" i="304"/>
  <c r="E40" s="1"/>
  <c r="H19"/>
  <c r="N33" i="65096"/>
  <c r="P33" s="1"/>
  <c r="F35" i="65124"/>
  <c r="L35" s="1"/>
  <c r="J33"/>
  <c r="L33" s="1"/>
  <c r="E8" i="65137"/>
  <c r="D42" i="65124"/>
  <c r="F9"/>
  <c r="F34" i="300"/>
  <c r="F31"/>
  <c r="N36" i="65066"/>
  <c r="O36" s="1"/>
  <c r="D9" i="65125"/>
  <c r="C9" s="1"/>
  <c r="F7" i="65124"/>
  <c r="L7" s="1"/>
  <c r="E23" i="65137"/>
  <c r="N33" i="16"/>
  <c r="N33" i="65097"/>
  <c r="P33" s="1"/>
  <c r="E30" i="65137"/>
  <c r="L39" i="65124"/>
  <c r="L40"/>
  <c r="G25" i="65137"/>
  <c r="N37" i="65093"/>
  <c r="P37" s="1"/>
  <c r="E68" i="65137"/>
  <c r="L32" i="65124"/>
  <c r="L31"/>
  <c r="L30"/>
  <c r="L25"/>
  <c r="K42"/>
  <c r="L23"/>
  <c r="L20"/>
  <c r="F17" i="300"/>
  <c r="F15" s="1"/>
  <c r="D22" i="304" s="1"/>
  <c r="L19" i="65124"/>
  <c r="L17"/>
  <c r="L15"/>
  <c r="L13"/>
  <c r="L10"/>
  <c r="G42"/>
  <c r="K37" i="300"/>
  <c r="H203" i="65139"/>
  <c r="G193"/>
  <c r="I193" s="1"/>
  <c r="H202"/>
  <c r="H84"/>
  <c r="H55"/>
  <c r="H46"/>
  <c r="H19"/>
  <c r="H15"/>
  <c r="E35" i="304"/>
  <c r="H194" i="65139" l="1"/>
  <c r="I194"/>
  <c r="H234"/>
  <c r="I234"/>
  <c r="I94"/>
  <c r="G83"/>
  <c r="H83" s="1"/>
  <c r="O33" i="65086"/>
  <c r="P33"/>
  <c r="O33" i="65082"/>
  <c r="P33"/>
  <c r="N44" i="65079"/>
  <c r="P44" s="1"/>
  <c r="O41" i="65078"/>
  <c r="P41"/>
  <c r="O34" i="65115"/>
  <c r="P34"/>
  <c r="O35" i="65071"/>
  <c r="P35"/>
  <c r="O34" i="65069"/>
  <c r="P34"/>
  <c r="O34" i="65068"/>
  <c r="P34"/>
  <c r="O33" i="65099"/>
  <c r="P33"/>
  <c r="O33" i="65067"/>
  <c r="P33"/>
  <c r="P33" i="16"/>
  <c r="L34" i="300"/>
  <c r="M34"/>
  <c r="G36" i="304"/>
  <c r="M114" i="300"/>
  <c r="H21" i="304"/>
  <c r="I21"/>
  <c r="H27"/>
  <c r="I27"/>
  <c r="L31" i="300"/>
  <c r="M31"/>
  <c r="L48"/>
  <c r="M48"/>
  <c r="L89"/>
  <c r="M89"/>
  <c r="L60"/>
  <c r="M60"/>
  <c r="L70"/>
  <c r="M70"/>
  <c r="L9"/>
  <c r="M9"/>
  <c r="F33" i="304"/>
  <c r="F42"/>
  <c r="L37" i="300"/>
  <c r="M37"/>
  <c r="O34" i="65100"/>
  <c r="P34"/>
  <c r="L84" i="300"/>
  <c r="M84"/>
  <c r="O34" i="65098"/>
  <c r="P34"/>
  <c r="H62" i="65139"/>
  <c r="I62"/>
  <c r="H134"/>
  <c r="I134"/>
  <c r="H155"/>
  <c r="I155"/>
  <c r="I106"/>
  <c r="H106"/>
  <c r="G5"/>
  <c r="H5" s="1"/>
  <c r="I37"/>
  <c r="G100"/>
  <c r="I124"/>
  <c r="G26" i="65137"/>
  <c r="G70"/>
  <c r="G32"/>
  <c r="L43" i="65124"/>
  <c r="N42" i="65075"/>
  <c r="N43" s="1"/>
  <c r="H124" i="65139"/>
  <c r="H37"/>
  <c r="N42" i="65078"/>
  <c r="N37" i="65140"/>
  <c r="N38" s="1"/>
  <c r="G69" i="65137"/>
  <c r="E42" i="65124"/>
  <c r="L21" i="300"/>
  <c r="O41" i="65075"/>
  <c r="N34" i="65089"/>
  <c r="O43" i="65079"/>
  <c r="L6" i="65124"/>
  <c r="N34" i="65122"/>
  <c r="N35" i="65098"/>
  <c r="N35" i="65069"/>
  <c r="F47" i="300"/>
  <c r="D25" i="304" s="1"/>
  <c r="L9" i="65124"/>
  <c r="J42"/>
  <c r="O53" i="65080"/>
  <c r="O33" i="16"/>
  <c r="N34"/>
  <c r="P34" s="1"/>
  <c r="G233" i="65139"/>
  <c r="D36" i="304"/>
  <c r="D35" s="1"/>
  <c r="D37" s="1"/>
  <c r="N43" i="65078"/>
  <c r="N35" i="65068"/>
  <c r="D44" i="65125"/>
  <c r="F42" i="65124"/>
  <c r="G188" i="65139"/>
  <c r="H189"/>
  <c r="G23" i="304"/>
  <c r="N34" i="65097"/>
  <c r="O33"/>
  <c r="N34" i="65096"/>
  <c r="O33"/>
  <c r="N34" i="65094"/>
  <c r="P34" s="1"/>
  <c r="O33"/>
  <c r="N38" i="65093"/>
  <c r="O37"/>
  <c r="N35" i="65115"/>
  <c r="E30" i="304"/>
  <c r="E32" s="1"/>
  <c r="D31"/>
  <c r="D30" s="1"/>
  <c r="D32" s="1"/>
  <c r="G26"/>
  <c r="H26" s="1"/>
  <c r="N45" i="65079"/>
  <c r="O44"/>
  <c r="N39" i="65095"/>
  <c r="O38"/>
  <c r="N40" i="65077"/>
  <c r="P40" s="1"/>
  <c r="O39"/>
  <c r="N56" i="65076"/>
  <c r="O55"/>
  <c r="G31" i="304"/>
  <c r="L106" i="300"/>
  <c r="C44" i="65125"/>
  <c r="L17" i="300"/>
  <c r="L114"/>
  <c r="G11" i="65137"/>
  <c r="K47" i="300"/>
  <c r="M47" s="1"/>
  <c r="F24"/>
  <c r="E7" i="65137"/>
  <c r="K24" i="300"/>
  <c r="M24" s="1"/>
  <c r="G18" i="304"/>
  <c r="H193" i="65139"/>
  <c r="E37" i="304"/>
  <c r="G29" l="1"/>
  <c r="I233" i="65139"/>
  <c r="G78"/>
  <c r="G61" s="1"/>
  <c r="G16" i="304" s="1"/>
  <c r="I83" i="65139"/>
  <c r="O34" i="65097"/>
  <c r="P34"/>
  <c r="O39" i="65095"/>
  <c r="P39"/>
  <c r="O38" i="65093"/>
  <c r="P38"/>
  <c r="O45" i="65079"/>
  <c r="P45"/>
  <c r="O43" i="65078"/>
  <c r="P43"/>
  <c r="O42"/>
  <c r="P42"/>
  <c r="O56" i="65076"/>
  <c r="P56"/>
  <c r="O42" i="65075"/>
  <c r="P42"/>
  <c r="O43"/>
  <c r="P43"/>
  <c r="O35" i="65069"/>
  <c r="P35"/>
  <c r="O35" i="65068"/>
  <c r="P35"/>
  <c r="G30" i="304"/>
  <c r="I30" s="1"/>
  <c r="I31"/>
  <c r="H18"/>
  <c r="I18"/>
  <c r="H23"/>
  <c r="I23"/>
  <c r="O34" i="65122"/>
  <c r="P34"/>
  <c r="H36" i="304"/>
  <c r="I36"/>
  <c r="O35" i="65115"/>
  <c r="P35"/>
  <c r="O34" i="65089"/>
  <c r="P34"/>
  <c r="F38" i="304"/>
  <c r="O34" i="65096"/>
  <c r="P34"/>
  <c r="O35" i="65098"/>
  <c r="P35"/>
  <c r="H100" i="65139"/>
  <c r="I100"/>
  <c r="G15" i="304"/>
  <c r="I5" i="65139"/>
  <c r="F68" i="65137"/>
  <c r="G68" s="1"/>
  <c r="G76"/>
  <c r="N35" i="65089"/>
  <c r="O40" i="65077"/>
  <c r="G9" i="65137"/>
  <c r="F8"/>
  <c r="G8" s="1"/>
  <c r="N35" i="16"/>
  <c r="O34"/>
  <c r="H233" i="65139"/>
  <c r="N35" i="65097"/>
  <c r="H78" i="65139"/>
  <c r="F23" i="65137"/>
  <c r="G23" s="1"/>
  <c r="H188" i="65139"/>
  <c r="N35" i="65096"/>
  <c r="H31" i="304"/>
  <c r="O34" i="65094"/>
  <c r="N35"/>
  <c r="E20" i="304"/>
  <c r="E28" s="1"/>
  <c r="E33" s="1"/>
  <c r="D24"/>
  <c r="D20" s="1"/>
  <c r="G35"/>
  <c r="I35" s="1"/>
  <c r="G24"/>
  <c r="L24" i="300"/>
  <c r="G25" i="304"/>
  <c r="L47" i="300"/>
  <c r="O35" i="65123"/>
  <c r="O34"/>
  <c r="F7" i="300"/>
  <c r="G32" i="304" l="1"/>
  <c r="I32" s="1"/>
  <c r="H29"/>
  <c r="I29"/>
  <c r="I78" i="65139"/>
  <c r="H61"/>
  <c r="O35" i="65097"/>
  <c r="P35"/>
  <c r="H30" i="304"/>
  <c r="O35" i="16"/>
  <c r="P35"/>
  <c r="H25" i="304"/>
  <c r="I25"/>
  <c r="H24"/>
  <c r="I24"/>
  <c r="H32"/>
  <c r="H16"/>
  <c r="I16"/>
  <c r="O35" i="65089"/>
  <c r="P35"/>
  <c r="H15" i="304"/>
  <c r="I15"/>
  <c r="O35" i="65094"/>
  <c r="P35"/>
  <c r="O35" i="65096"/>
  <c r="P35"/>
  <c r="G162" i="65139"/>
  <c r="I61"/>
  <c r="F77" i="65137"/>
  <c r="G86"/>
  <c r="H182" i="65139"/>
  <c r="G174"/>
  <c r="E41" i="304"/>
  <c r="E42" s="1"/>
  <c r="D41"/>
  <c r="D42" s="1"/>
  <c r="D28"/>
  <c r="D33" s="1"/>
  <c r="D38" s="1"/>
  <c r="G37"/>
  <c r="H35"/>
  <c r="E38"/>
  <c r="H37" l="1"/>
  <c r="I37"/>
  <c r="I162" i="65139"/>
  <c r="H162"/>
  <c r="G173"/>
  <c r="I173" s="1"/>
  <c r="I174"/>
  <c r="G77" i="65137"/>
  <c r="H174" i="65139"/>
  <c r="H173" l="1"/>
  <c r="G172"/>
  <c r="I172" s="1"/>
  <c r="H172" l="1"/>
  <c r="G164"/>
  <c r="I164" s="1"/>
  <c r="H164" l="1"/>
  <c r="G231"/>
  <c r="I231" s="1"/>
  <c r="G17" i="304"/>
  <c r="I17" s="1"/>
  <c r="G243" i="65139" l="1"/>
  <c r="H231"/>
  <c r="H17" i="304"/>
  <c r="G14"/>
  <c r="I14" s="1"/>
  <c r="I243" i="65139" l="1"/>
  <c r="H14" i="304"/>
  <c r="G40"/>
  <c r="I40" s="1"/>
  <c r="H243" i="65139"/>
  <c r="H40" i="304" l="1"/>
  <c r="O9" i="65105"/>
  <c r="N8"/>
  <c r="C41" i="65124"/>
  <c r="C42" s="1"/>
  <c r="L16" i="300"/>
  <c r="O8" i="65105" l="1"/>
  <c r="P8"/>
  <c r="L41" i="65124"/>
  <c r="L42" s="1"/>
  <c r="N33" i="65105"/>
  <c r="K15" i="300"/>
  <c r="P33" i="65105" l="1"/>
  <c r="K122" i="300"/>
  <c r="M122" s="1"/>
  <c r="K7"/>
  <c r="M15"/>
  <c r="F30" i="65137"/>
  <c r="F7" s="1"/>
  <c r="N34" i="65105"/>
  <c r="O33"/>
  <c r="L15" i="300"/>
  <c r="G22" i="304"/>
  <c r="N35" i="65105"/>
  <c r="O35" l="1"/>
  <c r="P35"/>
  <c r="O34"/>
  <c r="P34"/>
  <c r="H22" i="304"/>
  <c r="I22"/>
  <c r="L7" i="300"/>
  <c r="M7"/>
  <c r="G39" i="65137"/>
  <c r="L122" i="300"/>
  <c r="G20" i="304"/>
  <c r="G30" i="65137"/>
  <c r="G7"/>
  <c r="H20" i="304" l="1"/>
  <c r="I20"/>
  <c r="G41"/>
  <c r="G28"/>
  <c r="H41" l="1"/>
  <c r="I41"/>
  <c r="G33"/>
  <c r="I33" s="1"/>
  <c r="I28"/>
  <c r="G42"/>
  <c r="I42" s="1"/>
  <c r="H28"/>
  <c r="H33" l="1"/>
  <c r="G38"/>
  <c r="I38" s="1"/>
  <c r="H42"/>
  <c r="L44" i="65124"/>
  <c r="H38" i="304" l="1"/>
  <c r="L45" i="65124"/>
</calcChain>
</file>

<file path=xl/sharedStrings.xml><?xml version="1.0" encoding="utf-8"?>
<sst xmlns="http://schemas.openxmlformats.org/spreadsheetml/2006/main" count="2803" uniqueCount="934">
  <si>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</si>
  <si>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</si>
  <si>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</si>
  <si>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</si>
  <si>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</si>
  <si>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</si>
  <si>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</si>
  <si>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</si>
  <si>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</si>
  <si>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</si>
  <si>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</si>
  <si>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082</t>
  </si>
  <si>
    <t xml:space="preserve">Usluge kulture </t>
  </si>
  <si>
    <t>083</t>
  </si>
  <si>
    <t>084</t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</si>
  <si>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</si>
  <si>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</si>
  <si>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</si>
  <si>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</si>
  <si>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</si>
  <si>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</si>
  <si>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</si>
  <si>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</si>
  <si>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</si>
  <si>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</si>
  <si>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</si>
  <si>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</si>
  <si>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</si>
  <si>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</si>
  <si>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</si>
  <si>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</si>
  <si>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</si>
  <si>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</si>
  <si>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</si>
  <si>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</si>
  <si>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</si>
  <si>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</si>
  <si>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</si>
  <si>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</si>
  <si>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</si>
  <si>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</si>
  <si>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</si>
  <si>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</si>
  <si>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</si>
  <si>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</si>
  <si>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105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</si>
  <si>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</si>
  <si>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</si>
  <si>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</si>
  <si>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</si>
  <si>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</si>
  <si>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</si>
  <si>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</si>
  <si>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</si>
  <si>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Ukupni rashodi (zbroj funkcija) (2+11+17+24+34+41+48+55+62+71)</t>
  </si>
  <si>
    <t>INDEX
4/3</t>
  </si>
  <si>
    <t xml:space="preserve">IiR Zaštita životne sredine </t>
  </si>
  <si>
    <t xml:space="preserve">Religijske i druge zajedničke usluge </t>
  </si>
  <si>
    <t>Opće javne usluge       (3+…..+10)</t>
  </si>
  <si>
    <t>Izvršni i zakonodavni organi, financijski i fiskalni poslovi, vanjski poslovi</t>
  </si>
  <si>
    <t>Transferi općeg karaktera između različitih razina vlasti</t>
  </si>
  <si>
    <t>Obrana      (12+….+16)</t>
  </si>
  <si>
    <t>Vojna obrana</t>
  </si>
  <si>
    <t>Civilna obrana</t>
  </si>
  <si>
    <t>Inozemna vojna pomoć</t>
  </si>
  <si>
    <t>IiR Obrana</t>
  </si>
  <si>
    <t>Obrana n. k.</t>
  </si>
  <si>
    <t>Promet</t>
  </si>
  <si>
    <t>Zaštita raznovrsnosti flore i faune i zaštita okoliša</t>
  </si>
  <si>
    <t>Vodoopskrba</t>
  </si>
  <si>
    <t>Izvanbolničke usluge</t>
  </si>
  <si>
    <t xml:space="preserve">Usluge emitiranja i izdavaštva </t>
  </si>
  <si>
    <t>Obrazovanje koje nije definirano razinom</t>
  </si>
  <si>
    <t>Obitelj i djeca</t>
  </si>
  <si>
    <t>Neuposlenost</t>
  </si>
  <si>
    <t>I - PRIHODI, PRIMICI I FINANCIRANJE</t>
  </si>
  <si>
    <t xml:space="preserve">II - RASHODI I IZDACI  </t>
  </si>
  <si>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</si>
  <si>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</si>
  <si>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</si>
  <si>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</si>
  <si>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</si>
  <si>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</si>
  <si>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</si>
  <si>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</si>
  <si>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</si>
  <si>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</si>
  <si>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</si>
  <si>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</si>
  <si>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</si>
  <si>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</si>
  <si>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</si>
  <si>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</si>
  <si>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</si>
  <si>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</si>
  <si>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Grantovi političkim strankama</t>
  </si>
  <si>
    <t xml:space="preserve"> Tekuća pričuva Vlade</t>
  </si>
  <si>
    <t xml:space="preserve"> Tekuća pričuva predsjednika Vlade</t>
  </si>
  <si>
    <t xml:space="preserve"> Grantovi za povratak raseljenih osoba</t>
  </si>
  <si>
    <t xml:space="preserve"> Grantovi za informiranje</t>
  </si>
  <si>
    <t xml:space="preserve"> Grantovi za financiranje vjerskih zajednica</t>
  </si>
  <si>
    <t>616000</t>
  </si>
  <si>
    <t xml:space="preserve"> Rekonstrukcija i investicijsko održavanje</t>
  </si>
  <si>
    <t>614200</t>
  </si>
  <si>
    <t>614300</t>
  </si>
  <si>
    <t>614100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</si>
  <si>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</si>
  <si>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</si>
  <si>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</si>
  <si>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</si>
  <si>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</si>
  <si>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</si>
  <si>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</si>
  <si>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</si>
  <si>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</si>
  <si>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</si>
  <si>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</si>
  <si>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</si>
  <si>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0003</t>
  </si>
  <si>
    <t>0004</t>
  </si>
  <si>
    <t>12</t>
  </si>
  <si>
    <t>MINISTARSTVO UNUTARNJIH POSLOVA ŽUPANIJE POSAVSKE</t>
  </si>
  <si>
    <t>13</t>
  </si>
  <si>
    <t>14</t>
  </si>
  <si>
    <t>02</t>
  </si>
  <si>
    <t>05</t>
  </si>
  <si>
    <t>15</t>
  </si>
  <si>
    <t>16</t>
  </si>
  <si>
    <t>17</t>
  </si>
  <si>
    <t>18</t>
  </si>
  <si>
    <t>19</t>
  </si>
  <si>
    <t>20</t>
  </si>
  <si>
    <t>03</t>
  </si>
  <si>
    <t>0005</t>
  </si>
  <si>
    <t>0006</t>
  </si>
  <si>
    <t>0007</t>
  </si>
  <si>
    <t>21</t>
  </si>
  <si>
    <t>22</t>
  </si>
  <si>
    <t>23</t>
  </si>
  <si>
    <t>KANTONALNI SUD ODŽAK</t>
  </si>
  <si>
    <t>24</t>
  </si>
  <si>
    <t>26</t>
  </si>
  <si>
    <t>27</t>
  </si>
  <si>
    <t xml:space="preserve"> UKUPNI IZDACI </t>
  </si>
  <si>
    <t xml:space="preserve"> Grantovi za šumarstvo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</si>
  <si>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</si>
  <si>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</si>
  <si>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</si>
  <si>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</si>
  <si>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</si>
  <si>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</si>
  <si>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 xml:space="preserve"> </t>
  </si>
  <si>
    <t xml:space="preserve"> Grant za zaštitu okoliša</t>
  </si>
  <si>
    <t xml:space="preserve"> Vozački ispiti-vlastiti prihodi</t>
  </si>
  <si>
    <t>28</t>
  </si>
  <si>
    <t>ŽUPANIJSKA UPRAVA ZA INSPEKCIJSKE POSLOVE</t>
  </si>
  <si>
    <t>I PRIHODI OD POREZA</t>
  </si>
  <si>
    <t>Ekonomski kod</t>
  </si>
  <si>
    <t xml:space="preserve"> Otplate domaćeg pozajmljivanja</t>
  </si>
  <si>
    <t xml:space="preserve"> Izdaci za negativne tečajne razlike</t>
  </si>
  <si>
    <t>II NEPOREZNI PRIHODI</t>
  </si>
  <si>
    <t>1.Porez na dobit pojedinaca i poduzeća</t>
  </si>
  <si>
    <t>3.Porez na imovinu</t>
  </si>
  <si>
    <t>5.Porez na dohodak</t>
  </si>
  <si>
    <t>6.Prihodi od neizravnih poreza</t>
  </si>
  <si>
    <t>7.Ostali porezi</t>
  </si>
  <si>
    <t>3.Novčane kazne</t>
  </si>
  <si>
    <t xml:space="preserve"> Kamate na domaće pozajmljivanje-OPEC fond</t>
  </si>
  <si>
    <t>06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</si>
  <si>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</si>
  <si>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</si>
  <si>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</si>
  <si>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</si>
  <si>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</si>
  <si>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</si>
  <si>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</si>
  <si>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</si>
  <si>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>614500</t>
  </si>
  <si>
    <t xml:space="preserve"> Agencija za državnu službu ŽP</t>
  </si>
  <si>
    <t>615100</t>
  </si>
  <si>
    <t>1.Prihodi od poduzetničkih aktivnosti i imovine i prihodi od pozitivnih tečajnih razlika</t>
  </si>
  <si>
    <t xml:space="preserve"> Kamate na domaće pozajmljivanje-Koreja</t>
  </si>
  <si>
    <t>Izdaci za otplate dugova</t>
  </si>
  <si>
    <t xml:space="preserve"> Kamate na domaće pozajmljivanje-OPEC</t>
  </si>
  <si>
    <t xml:space="preserve"> Otplate domaćeg pozajmljivanja - OPEC</t>
  </si>
  <si>
    <t xml:space="preserve"> Kamate na domaće pozajmljivanje-Austrija</t>
  </si>
  <si>
    <t xml:space="preserve"> Grant za razvoj turizma</t>
  </si>
  <si>
    <t xml:space="preserve"> Grantovi za financiranje višeg i visokog obrazovanja    
 i Zavoda za školstvo</t>
  </si>
  <si>
    <t xml:space="preserve"> Grant za Crveni križ Županije Posavske</t>
  </si>
  <si>
    <t>ŽUPANIJSKO PRAVOBRANITELJSTVO</t>
  </si>
  <si>
    <t xml:space="preserve"> Grant za Gospodarsku komoru ŽP</t>
  </si>
  <si>
    <t>SADRŽAJ</t>
  </si>
  <si>
    <t>1.</t>
  </si>
  <si>
    <t xml:space="preserve">Opći dio </t>
  </si>
  <si>
    <t>2.</t>
  </si>
  <si>
    <t>Prihodi, primici i financiranje</t>
  </si>
  <si>
    <t>3.</t>
  </si>
  <si>
    <t>4.</t>
  </si>
  <si>
    <t>Posebni dio</t>
  </si>
  <si>
    <t>Skupština Županije Posavske</t>
  </si>
  <si>
    <t>Vlada Županije Posavske</t>
  </si>
  <si>
    <t>Ministarstvo unutarnjih poslova Županije Posavske</t>
  </si>
  <si>
    <t>Stranica</t>
  </si>
  <si>
    <t>Kantonalni sud Odžak</t>
  </si>
  <si>
    <t>Županijsko pravobraniteljstvo</t>
  </si>
  <si>
    <t>Županijska uprava za inspekcijske poslove</t>
  </si>
  <si>
    <t>RB</t>
  </si>
  <si>
    <t>5.</t>
  </si>
  <si>
    <t>O P I S</t>
  </si>
  <si>
    <t xml:space="preserve"> Grant za Kuću nade Odžak</t>
  </si>
  <si>
    <t xml:space="preserve"> Grant za Sveučilište u Mostaru</t>
  </si>
  <si>
    <t xml:space="preserve"> Grantovi nižim razinama vlasti</t>
  </si>
  <si>
    <t xml:space="preserve">   Porezi na dobit pojedinaca (zaostale uplate poreza)</t>
  </si>
  <si>
    <t xml:space="preserve">   Porez na dobit od gospodarskih i profesionalnih djelatnosti</t>
  </si>
  <si>
    <t xml:space="preserve">   Porez na prihod od imovine i imovinskih prava</t>
  </si>
  <si>
    <t xml:space="preserve">   Porez na dobit</t>
  </si>
  <si>
    <t xml:space="preserve">   Porez po odbitku</t>
  </si>
  <si>
    <t xml:space="preserve">   Porez na dobit poduzeća</t>
  </si>
  <si>
    <t>2.Porezi na plaću i radnu snagu (zaostale uplate poreza)</t>
  </si>
  <si>
    <t xml:space="preserve">   Porezi na plaću i druga osobna primanja</t>
  </si>
  <si>
    <t xml:space="preserve">   Porezi na dodatna primanja</t>
  </si>
  <si>
    <t xml:space="preserve">   Porez na imovinu od fizičkih osoba</t>
  </si>
  <si>
    <t xml:space="preserve">   Porez na imovinu od pravnih osoba</t>
  </si>
  <si>
    <t xml:space="preserve">   Porez na imovinu za motorna vozila</t>
  </si>
  <si>
    <t xml:space="preserve">   Porez na naslijeđe i darove</t>
  </si>
  <si>
    <t xml:space="preserve">   Porez na promet nepokretnosti - fizičkih osoba</t>
  </si>
  <si>
    <t xml:space="preserve">   Porez na promet nepokretnosti - pravnih osoba</t>
  </si>
  <si>
    <t>4.Domaći porezi na dobra i usluge (zaostale obveze na 
   temelju poreza na promet dobara i usluga)</t>
  </si>
  <si>
    <t xml:space="preserve">   Porez na promet proizvoda (opća stopa od 20%)</t>
  </si>
  <si>
    <t xml:space="preserve">   Kaznena kamata</t>
  </si>
  <si>
    <t xml:space="preserve">   Porez na promet usluga, osim usluga u građevinarstvu</t>
  </si>
  <si>
    <t xml:space="preserve">   Porezi na prodaju dobara i usluga, ukupni promet ili 
   dodanu vrijednost</t>
  </si>
  <si>
    <t xml:space="preserve">   Porez na promet posebnih usluga</t>
  </si>
  <si>
    <t xml:space="preserve">   Porez na dobitke od igara na sreću</t>
  </si>
  <si>
    <t xml:space="preserve">   Ostali porezi na promet proizvoda i usluga</t>
  </si>
  <si>
    <t xml:space="preserve">   Porez na promet osnovnih proizvoda poljoprivrede, ribarstva i 
   proizvoda koji služe za ljudsku prehranu</t>
  </si>
  <si>
    <t xml:space="preserve">   Porez na dohodak</t>
  </si>
  <si>
    <t xml:space="preserve">   Prihodi od poreza na dohodak po konačnom obračunu</t>
  </si>
  <si>
    <t xml:space="preserve">   Prihodi od poreza na dohodak fiz.osoba od nesam.djelatnosti</t>
  </si>
  <si>
    <t xml:space="preserve">   Prihodi od poreza na dohodak fizi.osoba od samost.djelatnosti</t>
  </si>
  <si>
    <t xml:space="preserve">   Prihodi od poreza na dohodak fiz.os.od imovine i imov.prava</t>
  </si>
  <si>
    <t xml:space="preserve">   Prihodi od poreza na dohodak fiz.osoba od ulaganja kapitala</t>
  </si>
  <si>
    <t xml:space="preserve">   Prihodi od poreza na dohodak fizičkih osoba na dobitke od 
   nagradnih igara i igara na sreću</t>
  </si>
  <si>
    <t xml:space="preserve">   Prihodi od poreza na dohodak od dr.samostalnih djelatnosti</t>
  </si>
  <si>
    <t xml:space="preserve">   Prihodi od neizravnih poreza</t>
  </si>
  <si>
    <t xml:space="preserve">   Prihodi od neizravnih poreza koji pripadaju županijama</t>
  </si>
  <si>
    <t xml:space="preserve">   Prihodi od neizravnih poreza koji pripadaju Direkciji cesta</t>
  </si>
  <si>
    <t xml:space="preserve">   Ostali porezi</t>
  </si>
  <si>
    <t xml:space="preserve">   Pos.porez na plaću za zašt.od prir.i dr.nesr.(zaost.obveze)</t>
  </si>
  <si>
    <t xml:space="preserve">   Poseban porez za zaštitu od prirodnih i drugih nesreća po 
   osnovi ugovora o djelu i povr.i privr.poslova (zaostale obveze)</t>
  </si>
  <si>
    <t xml:space="preserve">   Prihodi od nefinanc.jav.poduzeća i financ.jav.institucija</t>
  </si>
  <si>
    <t xml:space="preserve">   Prihodi od davanja prava na eksploataciju prirodnih resursa</t>
  </si>
  <si>
    <t xml:space="preserve">   Ostali prihodi od imovine</t>
  </si>
  <si>
    <t xml:space="preserve">   Prihodi od kamate za depozite u banci</t>
  </si>
  <si>
    <t xml:space="preserve">   Kamata i divid.primljene od pozajmica i udj.u kapitalu</t>
  </si>
  <si>
    <t xml:space="preserve">   Kamate primljene od pozajmica Federaciji</t>
  </si>
  <si>
    <t xml:space="preserve">   Prihodi od pozitivnih tečajnih razlika</t>
  </si>
  <si>
    <t xml:space="preserve">   Administrativne pristojbe</t>
  </si>
  <si>
    <t xml:space="preserve">   Županijske administrativne pristojbe</t>
  </si>
  <si>
    <t xml:space="preserve">   Sudske pristojbe</t>
  </si>
  <si>
    <t xml:space="preserve">   Županijske sudske pristojbe</t>
  </si>
  <si>
    <t xml:space="preserve">   Ostale proračunske naknade</t>
  </si>
  <si>
    <t xml:space="preserve">   Županijske naknade</t>
  </si>
  <si>
    <t xml:space="preserve">   Ostale županijske naknade</t>
  </si>
  <si>
    <t xml:space="preserve">   Naknade za korištenje šuma</t>
  </si>
  <si>
    <t xml:space="preserve">   Naknada za obavljeni tehn.pregl.vozila koja pripada županijama</t>
  </si>
  <si>
    <t xml:space="preserve">   Naknada za opće korisne funkcije šuma</t>
  </si>
  <si>
    <t xml:space="preserve">   Naknada za korištenje državnih šuma</t>
  </si>
  <si>
    <t xml:space="preserve">   Naknada za opće korisne funkc.šuma utvrđene žup.propisima</t>
  </si>
  <si>
    <t xml:space="preserve">   Naknada za obavljanje stručnih poslova u privatnim šumama 
   utvrđena županijskim propisima</t>
  </si>
  <si>
    <t xml:space="preserve">   Naknada za korištenje podataka premjera i katastra</t>
  </si>
  <si>
    <t xml:space="preserve">   Naknada za vršenje usluga iz oblasti premjera i katastra</t>
  </si>
  <si>
    <t xml:space="preserve">   Vodne naknade</t>
  </si>
  <si>
    <t xml:space="preserve">   Posebna vodna naknada za zaštitu od poplava</t>
  </si>
  <si>
    <t xml:space="preserve">   Opća vodna naknada</t>
  </si>
  <si>
    <t xml:space="preserve">   Cestovne naknade</t>
  </si>
  <si>
    <t xml:space="preserve">   Naknada za uporabu cesta za vozila pravnih osoba</t>
  </si>
  <si>
    <t xml:space="preserve">   Naknada za uporabu cesta za vozila građana</t>
  </si>
  <si>
    <t xml:space="preserve">   Naknada za korištenje cestovnog zemljišta</t>
  </si>
  <si>
    <t xml:space="preserve">   Zaostale obveze po osnovi naknada za korištenje šuma</t>
  </si>
  <si>
    <t xml:space="preserve">   Naknada za korištenje općekorisnih funkcija šuma</t>
  </si>
  <si>
    <t xml:space="preserve">   Naknada za zaštitu okoliša</t>
  </si>
  <si>
    <t xml:space="preserve">   Naknada zagađivača okoliša pravnih osoba</t>
  </si>
  <si>
    <t xml:space="preserve">   Prihodi od pružanja javnih usluga</t>
  </si>
  <si>
    <t xml:space="preserve">   Federalna naknada za izvršene veterinarsko-zdravstvene 
   preglede i kontrolu u zemlji</t>
  </si>
  <si>
    <t xml:space="preserve">   Posebna vodna naknada za zaštitu voda za transportna 
   sredstva koja za pogon koriste naftu ili naftne derivate</t>
  </si>
  <si>
    <t xml:space="preserve">   Posebna vodna naknada za zaštitu voda (ispuštanje otpadnih 
   voda, uzgoj ribe, upotrebu umj.đubriva i kemik.za zašt.bilja)</t>
  </si>
  <si>
    <t xml:space="preserve">   Posebna vodna naknada za korištenje površinskih i 
   podzemnih voda za javnu vodoopskrbu</t>
  </si>
  <si>
    <t xml:space="preserve">   Posebne naknade za okoliš koje plaćaju pravne osobe pri 
   svakoj registraciji motornih vozila</t>
  </si>
  <si>
    <t xml:space="preserve">   Posebne naknade za okoliš koje plaćaju fizičke osobe pri 
   svakoj registraciji motornih vozila</t>
  </si>
  <si>
    <t xml:space="preserve">   Posebne naknade za zaštitu od prirodnih i dr.nesreća</t>
  </si>
  <si>
    <t xml:space="preserve">   Naknada za vatrogasne jedinice iz premije osiguranja imovine 
   od požara i prirodnih sila</t>
  </si>
  <si>
    <t xml:space="preserve">   Naknada iz funkcionalne premije osiguranja od 
   autoodgovornosti za vatrogasne jedinice</t>
  </si>
  <si>
    <t xml:space="preserve">   Naknada za zajedničke profesionalne vatrogasne jedinice iz 
   premije osiguranja imovine od požara i prirodnih sila</t>
  </si>
  <si>
    <t xml:space="preserve">   Prihodi od pružanja usluga građanima</t>
  </si>
  <si>
    <t xml:space="preserve">   Prihodi od pružanja usluga pravnim osobama</t>
  </si>
  <si>
    <t xml:space="preserve">   Prihodi od pružanja usluga drugima</t>
  </si>
  <si>
    <t xml:space="preserve">   Prihodi od pružanja usluga drugim razinama vlasti</t>
  </si>
  <si>
    <t xml:space="preserve">   Vlastiti prihodi proračunskih korisnika</t>
  </si>
  <si>
    <t xml:space="preserve">   Neplanirane uplate - prihodi</t>
  </si>
  <si>
    <t xml:space="preserve">   Prihodi od trošk.naplate po osn.pokret.postupka prin.naplate</t>
  </si>
  <si>
    <t xml:space="preserve">   Ostale neplanirane uplate</t>
  </si>
  <si>
    <t xml:space="preserve">   Novčane kazne</t>
  </si>
  <si>
    <t xml:space="preserve">   Novčane kazne po županijskim propisima</t>
  </si>
  <si>
    <t xml:space="preserve">   Ostali prihodi</t>
  </si>
  <si>
    <t xml:space="preserve">   Novčane kazne za prekršaje koje su registrirane u registru 
   novčanih kazni i troškovi prekršajnog postupka</t>
  </si>
  <si>
    <t>3. Donacije</t>
  </si>
  <si>
    <t xml:space="preserve">   Donacije</t>
  </si>
  <si>
    <t xml:space="preserve">   Domaće donacije</t>
  </si>
  <si>
    <t xml:space="preserve">   Donacije iz inozemstva</t>
  </si>
  <si>
    <t>V  PRIHODI PO OSNOVI ZAOSTALIH OBVEZA</t>
  </si>
  <si>
    <t xml:space="preserve">   Uplate zaostalih obveza od por.na promet visokotar.proizvoda</t>
  </si>
  <si>
    <t xml:space="preserve">   Uplate zaost.obveza od nakn.Za puteve iz cijene naft.derivata</t>
  </si>
  <si>
    <t>VI KAPITALNI PRIMICI</t>
  </si>
  <si>
    <t xml:space="preserve">   Kapitalni primici od prodaje stalnih sredstava</t>
  </si>
  <si>
    <t>1.Kapitalni primici od prodaje stalnih sredstava</t>
  </si>
  <si>
    <t xml:space="preserve">   Porez na imovinu</t>
  </si>
  <si>
    <t xml:space="preserve">   Porezi na plaće (zaostale uplate poreza)</t>
  </si>
  <si>
    <t xml:space="preserve">2.Naknade i pristojbe i prihodi od pružanja javnih usluga </t>
  </si>
  <si>
    <t xml:space="preserve">   Naknade za korištenje, zaštitu i unapređenje šuma 
   utvrđene županijskim propisima</t>
  </si>
  <si>
    <t xml:space="preserve">   Naknade i pristojbe za veterinarske i sanitarne preglede 
   životinja i biljaka</t>
  </si>
  <si>
    <t xml:space="preserve">       9.1.  Izdaci za otplate dugova</t>
  </si>
  <si>
    <t xml:space="preserve">      99999999 Riznica ŽP - Proračunska potpora</t>
  </si>
  <si>
    <t>UKUPNO POREZNI I NEPOREZNI PRIHODI (I+II)</t>
  </si>
  <si>
    <t>UKUPNO PRIHODI (I+II+III+IV+V)</t>
  </si>
  <si>
    <t xml:space="preserve">   Naknade za korištenje poljopr.zemljišta u nepoljopr.svrhe</t>
  </si>
  <si>
    <t xml:space="preserve"> Grantovi za poljoprivredu</t>
  </si>
  <si>
    <t xml:space="preserve"> Grantovi za vodoprivredu</t>
  </si>
  <si>
    <t xml:space="preserve"> Grant za uređenje poljoprivrednog zemljišta</t>
  </si>
  <si>
    <t xml:space="preserve"> Transfer za sufinanciranje prijevoza učenika</t>
  </si>
  <si>
    <t>Proračunski
korisnik</t>
  </si>
  <si>
    <t>Bruto plaće
611100</t>
  </si>
  <si>
    <t>Nakn.trošk.zaposlenih
611200</t>
  </si>
  <si>
    <t xml:space="preserve">Tekući grantovi
614000 </t>
  </si>
  <si>
    <t>Kapitalni grantovi
615000</t>
  </si>
  <si>
    <t>Izdaci za kamate
616000</t>
  </si>
  <si>
    <t>Otplate dugova
823000</t>
  </si>
  <si>
    <t>UKUPNO</t>
  </si>
  <si>
    <t>NAZIV</t>
  </si>
  <si>
    <t>Dopr.posl.
612000</t>
  </si>
  <si>
    <t>Mat.trošk.
613000</t>
  </si>
  <si>
    <t>Nab.staln.
sredstava
821000</t>
  </si>
  <si>
    <t>UKUPNO:</t>
  </si>
  <si>
    <t>Tekuća pričuva</t>
  </si>
  <si>
    <t>Proračun</t>
  </si>
  <si>
    <t>Izvor financiranja</t>
  </si>
  <si>
    <t>3=4+5+6</t>
  </si>
  <si>
    <t>1. Primljeni tekući grantovi od inozemnih vlada i 
   međunarodnih organizacija</t>
  </si>
  <si>
    <t xml:space="preserve">   Primljeni tekući grantovi od inoz.vlada i međ.organizacija</t>
  </si>
  <si>
    <t xml:space="preserve">   Primljeni tekući grantovi od međunarodnih organizacija</t>
  </si>
  <si>
    <t>2. Primljeni tekući grantovi od ostalih razina vlasti</t>
  </si>
  <si>
    <t xml:space="preserve">   Primljeni tekući grantovi od ostalih razina vlasti i fondova</t>
  </si>
  <si>
    <t xml:space="preserve">   Primljeni tekući grantovi od ostalih razina vlasti</t>
  </si>
  <si>
    <t xml:space="preserve">   Primljeni tekući grantovi od FBiH</t>
  </si>
  <si>
    <t>IV KAPITALNI GRANTOVI</t>
  </si>
  <si>
    <t>1. Primljeni kapitalni grantovi od inozemnih vlada i 
   međunarodnih organizacija</t>
  </si>
  <si>
    <t xml:space="preserve">   Primljeni kapitalni grantovi od inozemnih vlada i 
   međunarodnih organizacija</t>
  </si>
  <si>
    <t xml:space="preserve">   Primljeni kapitalni grantovi od inozemnih vlada</t>
  </si>
  <si>
    <t>2. Kapitalni grantovi od ostalih razina vlasti</t>
  </si>
  <si>
    <t xml:space="preserve">   Kapitalni grantovi od ostalih razina vlasti i fondova</t>
  </si>
  <si>
    <t xml:space="preserve">   Primljeni kapitalni grantovi od Federacije</t>
  </si>
  <si>
    <t>UKUPNO PRIHODI, TEKUĆI I KAPITALNI GRANTOVI I PRIMICI:</t>
  </si>
  <si>
    <t>Rashodi i izdaci</t>
  </si>
  <si>
    <t>Pokriće deficita</t>
  </si>
  <si>
    <t>III TEKUĆI GRANTOVI (GRANTOVI I DONACIJE)</t>
  </si>
  <si>
    <t>Funk. kod</t>
  </si>
  <si>
    <t>Opis</t>
  </si>
  <si>
    <t>011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</si>
  <si>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</si>
  <si>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</si>
  <si>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</si>
  <si>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</si>
  <si>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</si>
  <si>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</si>
  <si>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</si>
  <si>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</si>
  <si>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</si>
  <si>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</si>
  <si>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</si>
  <si>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</si>
  <si>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</si>
  <si>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021</t>
  </si>
  <si>
    <t>022</t>
  </si>
  <si>
    <t>023</t>
  </si>
  <si>
    <t>024</t>
  </si>
  <si>
    <t>025</t>
  </si>
  <si>
    <t>031</t>
  </si>
  <si>
    <t>Policijske usluge</t>
  </si>
  <si>
    <t>032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</si>
  <si>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</si>
  <si>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</si>
  <si>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</si>
  <si>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</si>
  <si>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</si>
  <si>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</si>
  <si>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</si>
  <si>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</si>
  <si>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</si>
  <si>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</si>
  <si>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</si>
  <si>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</si>
  <si>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</si>
  <si>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</si>
  <si>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</si>
  <si>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</si>
  <si>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</si>
  <si>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</si>
  <si>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</si>
  <si>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</si>
  <si>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</si>
  <si>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</si>
  <si>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</si>
  <si>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</si>
  <si>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</si>
  <si>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</si>
  <si>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</si>
  <si>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</si>
  <si>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</si>
  <si>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</si>
  <si>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</si>
  <si>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</si>
  <si>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</si>
  <si>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</si>
  <si>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</si>
  <si>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055</t>
  </si>
  <si>
    <t>056</t>
  </si>
  <si>
    <t>Zaštita životne sredine n. k.</t>
  </si>
  <si>
    <t>Stambeni i zajednički poslovi    (42+….+47)</t>
  </si>
  <si>
    <t>061</t>
  </si>
  <si>
    <t>Stambeni razvoj</t>
  </si>
  <si>
    <t>062</t>
  </si>
  <si>
    <t>Razvoj zajednice</t>
  </si>
  <si>
    <t>063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</si>
  <si>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</si>
  <si>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</si>
  <si>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</si>
  <si>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</si>
  <si>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</si>
  <si>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</si>
  <si>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</si>
  <si>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</si>
  <si>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</si>
  <si>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</si>
  <si>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</si>
  <si>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 xml:space="preserve"> Nabavka stalnih sredstava u obliku prava</t>
  </si>
  <si>
    <t xml:space="preserve">   Porez na ukupan prihod fizičkih osoba</t>
  </si>
  <si>
    <t xml:space="preserve">   Porez na promet proizvoda (niža stopa)</t>
  </si>
  <si>
    <t xml:space="preserve">   Posebna vodna naknada za vađenje materijala iz vodotoka</t>
  </si>
  <si>
    <t xml:space="preserve">   Ostali povrati</t>
  </si>
  <si>
    <t xml:space="preserve">       5.1.  Izdaci za nabavku stalnih sredstava</t>
  </si>
  <si>
    <t xml:space="preserve">   Naknada za postavljanje reklamnih panoa</t>
  </si>
  <si>
    <t xml:space="preserve">   Prihodi od mjenice</t>
  </si>
  <si>
    <t xml:space="preserve"> Naknade troškova zaposlenih - volonteri ()</t>
  </si>
  <si>
    <t xml:space="preserve"> Ugovorene i druge posebne usluge-volonteri ()</t>
  </si>
  <si>
    <t xml:space="preserve">   Primici od prodaje zemljišta</t>
  </si>
  <si>
    <t xml:space="preserve">   Primici od prodaje prometnih vozila</t>
  </si>
  <si>
    <t xml:space="preserve"> Potpora riznici</t>
  </si>
  <si>
    <t>Namjenski prihodi</t>
  </si>
  <si>
    <t>Grantovi i donacije</t>
  </si>
  <si>
    <t xml:space="preserve">   Primljeni tekući grantovi od inozemnih vlada</t>
  </si>
  <si>
    <t xml:space="preserve">   Primljeni kapitalni grantovi od Države</t>
  </si>
  <si>
    <t>URED ZA RAZVOJ I EUROPSKE INTEGRACIJE ŽUPANIJE POSAVSKE</t>
  </si>
  <si>
    <t xml:space="preserve"> Ugovorene i druge posebne usluge-prostorni plan</t>
  </si>
  <si>
    <t xml:space="preserve"> o/č Izdaci za tekuće održavanje</t>
  </si>
  <si>
    <t xml:space="preserve"> o/č Tekuće održavanje cesta</t>
  </si>
  <si>
    <t xml:space="preserve"> o/č Izdaci osiguranja, bank. usluga i usluga p.p.</t>
  </si>
  <si>
    <t xml:space="preserve"> o/č Izdaci za negativne tečajne razlike</t>
  </si>
  <si>
    <t xml:space="preserve"> o/č Ugovorene i druge posebne usluge</t>
  </si>
  <si>
    <t xml:space="preserve"> o/č Agencija za državnu službu</t>
  </si>
  <si>
    <t xml:space="preserve"> o/č Potpora riznici</t>
  </si>
  <si>
    <t xml:space="preserve"> o/č Vozački ispiti-vlastiti prihodi</t>
  </si>
  <si>
    <t xml:space="preserve"> o/č Ugovorene i druge posebne usluge-prostorni plan</t>
  </si>
  <si>
    <t xml:space="preserve"> o/č Grant za Sveučilište u Mostaru</t>
  </si>
  <si>
    <t xml:space="preserve"> o/č Grantovi nižim razinama vlasti</t>
  </si>
  <si>
    <t xml:space="preserve"> o/č Transfer za zdravstvene institucije i centre za soc.rad</t>
  </si>
  <si>
    <t xml:space="preserve"> o/č Grant za zaštitu okoliša</t>
  </si>
  <si>
    <t xml:space="preserve"> o/č Grant za razvoj turizma</t>
  </si>
  <si>
    <t xml:space="preserve"> o/č Grantovi za šumarstvo</t>
  </si>
  <si>
    <t xml:space="preserve"> o/č Grantovi za financiranje višeg i visokog obrazovanja i 
       Zavoda za školstvo</t>
  </si>
  <si>
    <t xml:space="preserve"> o/č Transfer za sufinanciranje prijevoza učenika</t>
  </si>
  <si>
    <t xml:space="preserve"> o/č Grant za sufinanciranje nabavke udžbenika učenicima </t>
  </si>
  <si>
    <t xml:space="preserve"> o/č Grantovi za povratak raseljenih osoba</t>
  </si>
  <si>
    <t xml:space="preserve"> o/č Isplate stipendija</t>
  </si>
  <si>
    <t xml:space="preserve"> o/č Grant za sufinanciranje osn.i srednjeg obrazovanja djece s 
       posebnim potrebama</t>
  </si>
  <si>
    <t xml:space="preserve"> o/č Grantovi za branitelje i stradalnike dom. rata</t>
  </si>
  <si>
    <t xml:space="preserve"> o/č Grant za zaštitu od prirodnih i drugih nesreća</t>
  </si>
  <si>
    <t xml:space="preserve"> o/č Grantovi političkim strankama</t>
  </si>
  <si>
    <t xml:space="preserve"> o/č Grantovi neprofitnim organizacijama i udrugama građana</t>
  </si>
  <si>
    <t xml:space="preserve"> o/č Grant za Crveni križ Županije Posavske</t>
  </si>
  <si>
    <t xml:space="preserve"> o/č Grant za Kuću nade Odžak</t>
  </si>
  <si>
    <t xml:space="preserve"> o/č Grant za Udrugu roditelja djece s posebnim potrebama 
      Angelus Domaljevac</t>
  </si>
  <si>
    <t xml:space="preserve"> o/č Grant za Gospodarsku komoru ŽP</t>
  </si>
  <si>
    <t xml:space="preserve"> o/č Grantovi za informiranje</t>
  </si>
  <si>
    <t xml:space="preserve"> o/č Grantovi za financiranje vjerskih zajednica</t>
  </si>
  <si>
    <t xml:space="preserve"> o/č Grantovi za poljoprivredu</t>
  </si>
  <si>
    <t xml:space="preserve"> o/č Grantovi za vodoprivredu</t>
  </si>
  <si>
    <t xml:space="preserve"> o/č Grant za uređenje poljoprivrednog zemljišta</t>
  </si>
  <si>
    <t xml:space="preserve"> o/č Ostali grantovi-povrat i drugo</t>
  </si>
  <si>
    <t xml:space="preserve"> o/č Ostali grantovi-izvršenje sudskih presuda i rješenja o 
      izvršenju</t>
  </si>
  <si>
    <t xml:space="preserve"> Tekući grantovi drugim razinama vlasti i fondovima</t>
  </si>
  <si>
    <t xml:space="preserve"> Tekući grantovi pojedincima</t>
  </si>
  <si>
    <t xml:space="preserve"> Tekući grantovi neprofitnim organizacijama</t>
  </si>
  <si>
    <t xml:space="preserve"> Subvencije privatnim poduzećima i poduzetnicima</t>
  </si>
  <si>
    <t xml:space="preserve"> Drugi tekući rashodi</t>
  </si>
  <si>
    <t>Ekon. 
kod</t>
  </si>
  <si>
    <t xml:space="preserve"> Ostali grantovi-izvršenje sudskih presuda i rješenja
 o izvršenju</t>
  </si>
  <si>
    <t xml:space="preserve"> Otplate domaćeg pozajmljivanja - Austrija</t>
  </si>
  <si>
    <t xml:space="preserve"> Otplate domaćeg pozajmljivanja - Koreja</t>
  </si>
  <si>
    <t xml:space="preserve">   Grantovi od izvanproračunskih fondova</t>
  </si>
  <si>
    <t xml:space="preserve"> o/č Grant za sufinanciranje profesionalne vatrogasne postrojbe</t>
  </si>
  <si>
    <t>Ured za razvoj i europske integracije Županije Posavske</t>
  </si>
  <si>
    <t>Javni red i sihurnost       (18+….+23)</t>
  </si>
  <si>
    <t xml:space="preserve">Usluge protupožarne zaštite </t>
  </si>
  <si>
    <t xml:space="preserve">   Prihodi od zakupa javnog vodnog dobra na površ.vodama I kateg.</t>
  </si>
  <si>
    <t xml:space="preserve">   Ostali prih.za korišt., zaštitu i unapređ.šuma po žup.propisima</t>
  </si>
  <si>
    <t xml:space="preserve">   Posebna naknada za zaštitu od prir.i drugih nesreća gdje 
   je osnovica sumarni iznos neto prim.po osnovi dr.samostalne 
   djelatnosti i povremenog samostalnog rada</t>
  </si>
  <si>
    <t xml:space="preserve">   Posebna vodna naknada za korištenje površ..i podzemnih 
   voda za industrijske procese, uključujući i termoelektrane</t>
  </si>
  <si>
    <t xml:space="preserve">   Poseb.vodna naknada za korištenje površ.i podzem.voda za
   flaš.vode i min.vode za uzgoj ribe u ribnj.za navod.i dr.namj.</t>
  </si>
  <si>
    <t xml:space="preserve">   Posebna naknada za zaštitu od prirodnih i drugih nesreća 
   gdje je osnovica sumarni iznos neto plaće za isplatu</t>
  </si>
  <si>
    <t xml:space="preserve">   Posebna vodna naknada za korištenje vode za proizvodnju 
   električne energije</t>
  </si>
  <si>
    <t xml:space="preserve">   Naknade i pristojbe po Fed.zakonima i dr.propisima</t>
  </si>
  <si>
    <t xml:space="preserve"> Grant za Obrtničku komoru ŽP</t>
  </si>
  <si>
    <t xml:space="preserve"> o/č Grant za Obrtničku komoru ŽP</t>
  </si>
  <si>
    <t xml:space="preserve"> Grant za sufinanc.nabavke udžbenika učenicima</t>
  </si>
  <si>
    <t xml:space="preserve"> o/č Grant za Udrugu osoba s posebnim potrebama Put u  
      život Orašje</t>
  </si>
  <si>
    <t xml:space="preserve">   Grant od Federalnog zavoda za zapošljavanje - osnovne škole</t>
  </si>
  <si>
    <t xml:space="preserve"> Grant za razvoj poduzetništva, obrta i zadruga</t>
  </si>
  <si>
    <t xml:space="preserve"> o/č Grant za razvoj poduzetništva, obrta i zadruga</t>
  </si>
  <si>
    <t xml:space="preserve">   Porez na temelju autorskih prava, patenata i tehn.unapređenja</t>
  </si>
  <si>
    <t xml:space="preserve">   Prihodi od neizravnih poreza na ime financ.autocesta u FBiH</t>
  </si>
  <si>
    <t xml:space="preserve">   Prihodi od zakupa korištenja sportsko-gospodarskih lovišta</t>
  </si>
  <si>
    <t xml:space="preserve">   Federalna naknada za uvjerenje o veterin.-zdravstvenom 
   stanju životinja iz uvoza</t>
  </si>
  <si>
    <t xml:space="preserve">   Povrati naknada troškova zaposlenih</t>
  </si>
  <si>
    <t xml:space="preserve">   Kapitalni grantovi od nevladinih izvora</t>
  </si>
  <si>
    <t xml:space="preserve">   Kapitalni grantovi od poduzeća</t>
  </si>
  <si>
    <t xml:space="preserve">   Primljeni tekući grantovi od gradova</t>
  </si>
  <si>
    <t>Subanalitika</t>
  </si>
  <si>
    <t>BA6017</t>
  </si>
  <si>
    <t>BA6006</t>
  </si>
  <si>
    <t>BA6014</t>
  </si>
  <si>
    <t>BA6016</t>
  </si>
  <si>
    <t>BA6001</t>
  </si>
  <si>
    <t>BA6008</t>
  </si>
  <si>
    <t>BA6009</t>
  </si>
  <si>
    <t>BA6013</t>
  </si>
  <si>
    <t>BA6015</t>
  </si>
  <si>
    <t>BA6007</t>
  </si>
  <si>
    <t>BA6018</t>
  </si>
  <si>
    <t>AA6001</t>
  </si>
  <si>
    <t>BA6010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</si>
  <si>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</si>
  <si>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</si>
  <si>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</si>
  <si>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</si>
  <si>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</si>
  <si>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</si>
  <si>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</si>
  <si>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</si>
  <si>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HA6001</t>
  </si>
  <si>
    <t>IA6004</t>
  </si>
  <si>
    <t>IA6002</t>
  </si>
  <si>
    <t>IA6003</t>
  </si>
  <si>
    <t>JA6004</t>
  </si>
  <si>
    <t>JA6008</t>
  </si>
  <si>
    <t>JA6005</t>
  </si>
  <si>
    <t>JA6007</t>
  </si>
  <si>
    <t>KA6007</t>
  </si>
  <si>
    <t>KA6004</t>
  </si>
  <si>
    <t xml:space="preserve"> Grantovi za kulturu</t>
  </si>
  <si>
    <t>KA6009</t>
  </si>
  <si>
    <t>KA6003</t>
  </si>
  <si>
    <t>KA6008</t>
  </si>
  <si>
    <t>KA6001</t>
  </si>
  <si>
    <t>KA6006</t>
  </si>
  <si>
    <t>LA6001</t>
  </si>
  <si>
    <t>NA6002</t>
  </si>
  <si>
    <t>NA6003</t>
  </si>
  <si>
    <t xml:space="preserve"> Grantovi za zdravstvene potrebe</t>
  </si>
  <si>
    <t xml:space="preserve"> Grantovi za socijalne potrebe</t>
  </si>
  <si>
    <t xml:space="preserve"> o/č Grantovi za zdravstvene potrebe</t>
  </si>
  <si>
    <t xml:space="preserve"> o/č Grantovi za socijalne potrebe</t>
  </si>
  <si>
    <t xml:space="preserve"> o/č Grantovi za kulturu</t>
  </si>
  <si>
    <t>iz prorač.
sredstava</t>
  </si>
  <si>
    <t>iz ostalih izvora</t>
  </si>
  <si>
    <t>8=6+7</t>
  </si>
  <si>
    <t xml:space="preserve"> Grantovi neprofitnim organizacijama i udrugama građana</t>
  </si>
  <si>
    <t>822, 823</t>
  </si>
  <si>
    <t>813, 814, 815</t>
  </si>
  <si>
    <t>Ekonomski 
kod</t>
  </si>
  <si>
    <t xml:space="preserve">     1.1.  Prihodi od poreza</t>
  </si>
  <si>
    <t xml:space="preserve">     1.2.  Neporezni prihodi</t>
  </si>
  <si>
    <t xml:space="preserve">     1.3.  Tekući grantovi (grantovi i donacije)</t>
  </si>
  <si>
    <t xml:space="preserve">     1.4.  Kapitalni grantovi</t>
  </si>
  <si>
    <t xml:space="preserve">     1.5.  Prihodi po osnovi zaostalih obveza</t>
  </si>
  <si>
    <t xml:space="preserve">     2.1.  Rashodi - Tekuća pričuva</t>
  </si>
  <si>
    <t xml:space="preserve">     2.2.  Plaće i naknade troškova zaposlenih</t>
  </si>
  <si>
    <t xml:space="preserve">     2.3.  Doprinosi poslodavca i ostali doprinosi</t>
  </si>
  <si>
    <t xml:space="preserve">     2.4.  Izdaci za materijal, sitan inventar i usluge</t>
  </si>
  <si>
    <t xml:space="preserve">     2.5.  Tekući grantovi i drugi tekući rashodi</t>
  </si>
  <si>
    <t xml:space="preserve">     2.6.  Kapitalni grantovi</t>
  </si>
  <si>
    <t xml:space="preserve">     2.7.  Izdaci za kamate</t>
  </si>
  <si>
    <t xml:space="preserve">   1. PRORAČUNSKI PRIHODI (1.1.+1.2.+1.3.+1.4.+1.5.)</t>
  </si>
  <si>
    <t xml:space="preserve">   2. PRORAČUNSKI RASHODI (2.1.+2.2.)</t>
  </si>
  <si>
    <t xml:space="preserve">   3. TEKUĆA BILANCA (1-2)</t>
  </si>
  <si>
    <t xml:space="preserve">   4. PRIMICI OD PRODAJE NEFINANCIJSKE IMOVINE</t>
  </si>
  <si>
    <t xml:space="preserve">   5. IZDACI ZA NABAVKU NEFINANCIJSKE IMOVINE</t>
  </si>
  <si>
    <t xml:space="preserve">   6. NETO NABAVKA NEFINANCIJSKE IMOVINE (4-5)</t>
  </si>
  <si>
    <t xml:space="preserve">   7. UKUPAN SUFICIT/DEFICIT (3+6)</t>
  </si>
  <si>
    <t xml:space="preserve">   8. PRIMICI OD FINANCIJSKE IMOVINE I ZADUŽIVANJA</t>
  </si>
  <si>
    <t xml:space="preserve">   9. IZDACI ZA NABAVKU FINANCIJSKE IMOVINE I     OTPLATE DUGOVA</t>
  </si>
  <si>
    <t xml:space="preserve">   10. NETO FINANCIRANJE (8-9)</t>
  </si>
  <si>
    <t xml:space="preserve">   11. UKUPAN FINANCIJSKI REZULTAT (7+10)</t>
  </si>
  <si>
    <t xml:space="preserve">   UKUPNO PRIHODI, PRIMICI I FINANCIRANJE</t>
  </si>
  <si>
    <t xml:space="preserve">   UKUPNO RASHODI I IZDACI</t>
  </si>
  <si>
    <t xml:space="preserve">   UKUPNO POKRIĆE AKUMULIRANOG DEFICITA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</si>
  <si>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</si>
  <si>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</si>
  <si>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</si>
  <si>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</si>
  <si>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</si>
  <si>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</si>
  <si>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</si>
  <si>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</si>
  <si>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</si>
  <si>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</si>
  <si>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</si>
  <si>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</si>
  <si>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</si>
  <si>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</si>
  <si>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</si>
  <si>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</si>
  <si>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</si>
  <si>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</si>
  <si>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</si>
  <si>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</si>
  <si>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</si>
  <si>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</si>
  <si>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</si>
  <si>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</si>
  <si>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</si>
  <si>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</si>
  <si>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</si>
  <si>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</si>
  <si>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</si>
  <si>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</si>
  <si>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</si>
  <si>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</si>
  <si>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</si>
  <si>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</si>
  <si>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</si>
  <si>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</si>
  <si>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</si>
  <si>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</si>
  <si>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</si>
  <si>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 Grant za sufinanciranje osn.i srednjeg obrazovanja djece s 
 posebnim potrebama</t>
  </si>
  <si>
    <t xml:space="preserve"> Grant za sufinanc.profesionalne vatrogasne postrojbe</t>
  </si>
  <si>
    <t xml:space="preserve">      20030002 Osnovna škola V.Nazora Odžak - Federalno ministarstvo 
      obrazovanja i nauke</t>
  </si>
  <si>
    <t xml:space="preserve">      20030004 Osnovna škola fra I.Starčevića Tolisa - Federalno ministarstvo 
      obrazovanja i nauke</t>
  </si>
  <si>
    <t xml:space="preserve">      23010001 Uprava za civilnu zaštitu</t>
  </si>
  <si>
    <t xml:space="preserve">      99999999 Riznica</t>
  </si>
  <si>
    <t xml:space="preserve"> Transfer za zdravstvene institucije i centre za soc.rad</t>
  </si>
  <si>
    <t xml:space="preserve"> Grant za Udr.rod.djece s pos.potr.Angelus Domaljevac</t>
  </si>
  <si>
    <t xml:space="preserve"> Grant za Udr.osoba s pos.potrebama Put u život Orašje</t>
  </si>
  <si>
    <t xml:space="preserve">   Prihodi od iznajmljivanja zemljišta</t>
  </si>
  <si>
    <t>KA6010</t>
  </si>
  <si>
    <t>KA6011</t>
  </si>
  <si>
    <t>HA6003</t>
  </si>
  <si>
    <t>HA6004</t>
  </si>
  <si>
    <t>Usluge sporta i rekreacije</t>
  </si>
  <si>
    <t xml:space="preserve"> o/č Grantovi za sport</t>
  </si>
  <si>
    <t xml:space="preserve"> Grantovi za sport</t>
  </si>
  <si>
    <t xml:space="preserve">   Naknada zagađivača okoliša fizičkih osoba</t>
  </si>
  <si>
    <t xml:space="preserve">   Prihodi od prodanih pristojbenih biljega</t>
  </si>
  <si>
    <t xml:space="preserve">   Kamate primljene od pozajmica Državi</t>
  </si>
  <si>
    <t xml:space="preserve">   11010001 Vlada ŽP - Brčko Distrikt</t>
  </si>
  <si>
    <t xml:space="preserve">      20010001 Ministarstvo prosvjete, znanosti, kulture i sporta - Ured za 
      Hrvate izvan RH</t>
  </si>
  <si>
    <t xml:space="preserve">      19010001 Ministarstvo poljoprivrede, vodoprivrede i šumarstva - Feder. 
      Ministarstvo prostornog uređenja - Ljetni nasip Kopanice</t>
  </si>
  <si>
    <t xml:space="preserve">      20010001 Ministarstvo prosvjete, znanosti, kulture i sporta - Federalno
      ministarstvo obrazovanja i nauke</t>
  </si>
  <si>
    <t xml:space="preserve">      20020004 Srednja strukovna škola Orašje - Federalno 
      ministarstvo obrazovanja i nauke</t>
  </si>
  <si>
    <t xml:space="preserve">   Kapitalni grantovi od županija</t>
  </si>
  <si>
    <t xml:space="preserve">      20020004 Srednja strukovna škola Orašje - Min.poljoprivrede, 
      vodoprivrede i šumarstva ŽP</t>
  </si>
  <si>
    <t xml:space="preserve">      20020002 Srednja škola P.Zečevića Odžak-Strolit,Peplast i ST Company</t>
  </si>
  <si>
    <t xml:space="preserve">      20030006 Osnovna škola A.G.Matoša Vidovice- BH Telecom d.d.</t>
  </si>
  <si>
    <t xml:space="preserve">      20030007 Osnovna škola Braće Radića Domaljevac - BH Telecom d.d.</t>
  </si>
  <si>
    <t xml:space="preserve">      20030006 Osnovna škola A.G.Matoša Vidovice</t>
  </si>
  <si>
    <t xml:space="preserve">   Grant od Federalnog zavoda za zapošljavanje-Min.pravosuđa i uprave</t>
  </si>
  <si>
    <t>50 (56)</t>
  </si>
  <si>
    <t>19 (19)</t>
  </si>
  <si>
    <t>KA6012</t>
  </si>
  <si>
    <t>KA6013</t>
  </si>
  <si>
    <t xml:space="preserve"> Grantovi za branitelje i stradalnike Domovinskog rata</t>
  </si>
  <si>
    <t>FA6003</t>
  </si>
  <si>
    <t>FA6004</t>
  </si>
  <si>
    <t>615500</t>
  </si>
  <si>
    <t xml:space="preserve"> Rekonstrukcija i investicijsko održavanje regionalnih cesta</t>
  </si>
  <si>
    <t xml:space="preserve"> Rekonstrukcija i investicijsko održavanje lokalnih cesta</t>
  </si>
  <si>
    <t>IA6005</t>
  </si>
  <si>
    <t>IA6006</t>
  </si>
  <si>
    <t>BA6020</t>
  </si>
  <si>
    <t>URED ZA OBNOVU, STAMBENO ZBRINJAVANJE I RASELJENE OSOBE VLADE ŽUPANIJE POSAVSKE</t>
  </si>
  <si>
    <t>Ured za obnovu, stambeno zbrinjavanje i raseljene osobe Vlade ŽP</t>
  </si>
  <si>
    <t>Zajednička služba Vlade Županije Posavske</t>
  </si>
  <si>
    <t>ZAJEDNIČKA SLUŽBA VLADE ŽUPANIJE POSAVSKE</t>
  </si>
  <si>
    <t>Služba za odnose s javnošću Vlade Županije Posavske</t>
  </si>
  <si>
    <t>SLUŽBA ZA ODNOSE S JAVNOŠĆU VLADE ŽUPANIJE POSAVSKE</t>
  </si>
  <si>
    <t>Ured za zakonodavstvo Vlade Županije Posavske</t>
  </si>
  <si>
    <t>URED ZA ZAKONODAVSTVO VLADE ŽUPANIJE POSAVSKE</t>
  </si>
  <si>
    <t>Ministarstvo pravosuđa i uprave Županije Posavske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</si>
  <si>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</si>
  <si>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</si>
  <si>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</si>
  <si>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</si>
  <si>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</si>
  <si>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</si>
  <si>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</si>
  <si>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MINISTARSTVO PRAVOSUĐA I UPRAVE ŽUPANIJE POSAVSKE</t>
  </si>
  <si>
    <t>MINISTARSTVO PRAVOSUĐA I UPRAVE ŽUPANIJE POSAVSKE - OPĆINSKO PRAVOBRANITELJSTVO ORAŠJE</t>
  </si>
  <si>
    <t>MINISTARSTVO PRAVOSUĐA I UPRAVE ŽUPANIJE POSAVSKE - OPĆINSKO PRAVOBRANITELJSTVO ODŽAK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</si>
  <si>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</si>
  <si>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</si>
  <si>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</si>
  <si>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</si>
  <si>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</si>
  <si>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</si>
  <si>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</si>
  <si>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ŽUPANIJSKA UPRAVA CIVILNE ZAŠTITE</t>
  </si>
  <si>
    <t>Županijska uprava civilne zaštite</t>
  </si>
  <si>
    <t>Ured za obnovu, stambeno zbrinjavanje i raseljene osobe Vlade Županije Posavske</t>
  </si>
  <si>
    <t>Agencija za privatizaciju u Županiji Posavskoj</t>
  </si>
  <si>
    <t>Ministarstvo pravosuđa i uprave ŽP - Općinsko pravobraniteljstvo Odžak</t>
  </si>
  <si>
    <t>Ministarstvo pravosuđa i uprave ŽP - Općinsko pravobraniteljstvo Orašje</t>
  </si>
  <si>
    <t>Ministarstvo pravosuđa i uprave Županije Posavske - Općinsko pravobraniteljstvo Orašje</t>
  </si>
  <si>
    <t>Ministarstvo pravosuđa i uprave Županije Posavske - Općinsko pravobraniteljstvo Odžak</t>
  </si>
  <si>
    <t>Ministarstvo pravosuđa i uprave Županije Posavske - Županijski Zavod za pružanje pravne pomoći</t>
  </si>
  <si>
    <t>Kantonalno tužiteljstvo Posavskog kantona Orašje</t>
  </si>
  <si>
    <t>Ministarstvo pravosuđa i uprave Županije Posavske - Općinski sud u Orašju</t>
  </si>
  <si>
    <t xml:space="preserve"> MINISTARSTVO PRAVOSUĐA I UPRAVE ŽUPANIJE POSAVSKE - OPĆINSKI SUD U ORAŠJU</t>
  </si>
  <si>
    <t>MINISTARSTVO PRAVOSUĐA I UPRAVE ŽUPANIJE POSAVSKE - ŽUPANIJSKI ZAVOD ZA PRUŽANJE PRAVNE POMOĆI</t>
  </si>
  <si>
    <t>MINISTARSTVO PROSVJETE, ZNANOSTI, KULTURE I SPORTA ŽUPANIJE POSAVSKE - OSNOVNA ŠKOLA ORAŠJE U ORAŠJU</t>
  </si>
  <si>
    <t>AGENCIJA ZA PRIVATIZACIJU U ŽUPANIJI POSAVSKOJ</t>
  </si>
  <si>
    <t>KANTONALNO TUŽITELJSTVO POSAVSKOG KANTONA ORAŠJE</t>
  </si>
  <si>
    <t>Ministarstvo prosvjete, znanosti, kulture i sporta ŽP - Osnovna škola Orašje u Orašju</t>
  </si>
  <si>
    <t>Ministarstvo pravosuđa i uprave ŽP - Općinski sud u Orašju</t>
  </si>
  <si>
    <t>Ministarstvo pravosuđa i uprave ŽP - Žup.Zavod za pružanje prav.pomoći</t>
  </si>
  <si>
    <t>Ministarstvo gospodarstva, rada i prostornog uređenja Žup.Posavske</t>
  </si>
  <si>
    <t>Ministarstvo poljoprivrede, vodoprivrede i šumarstva Žup.Posavske</t>
  </si>
  <si>
    <t>Ministarstvo prosvjete... - Osnovna škola Orašje u Orašju</t>
  </si>
  <si>
    <t xml:space="preserve"> Kapitalni grant za razvoj poduzetništva, obrta i zadruga</t>
  </si>
  <si>
    <t xml:space="preserve"> Kapitalni grant za uređenje poljoprivrednog zemljišta</t>
  </si>
  <si>
    <t>9 (10)</t>
  </si>
  <si>
    <t>10 (11)</t>
  </si>
  <si>
    <t>7 (9)</t>
  </si>
  <si>
    <t>URED ZA RASELJENE</t>
  </si>
  <si>
    <t>Ured za raseljene</t>
  </si>
  <si>
    <t>45.</t>
  </si>
  <si>
    <t>4 (5)</t>
  </si>
  <si>
    <t xml:space="preserve">   Grant od Federalnog zavoda za zapošljavanje - pripravnici</t>
  </si>
  <si>
    <t>25 (26)</t>
  </si>
  <si>
    <t xml:space="preserve"> Kapitalni grant za vodoprivredu</t>
  </si>
  <si>
    <t>MINISTARSTVO PROSVJETE, ZNANOSTI, KULTURE I SPORTA ŽUPANIJE POSAVSKE - SREDNJA STRUKOVNA ŠKOLA ORAŠJE U ORAŠJU</t>
  </si>
  <si>
    <t>MINISTARSTVO PROSVJETE, ZNANOSTI, KULTURE I SPORTA ŽUPANIJE POSAVSKE - ŠKOLSKI CENTAR FRA MARTINA NEDIĆA U ORAŠJU</t>
  </si>
  <si>
    <t>MINISTARSTVO PROSVJETE, ZNANOSTI, KULTURE I SPORTA ŽUPANIJE POSAVSKE - SREDNJA ŠKOLA PERE ZEČEVIĆA U ODŽAKU</t>
  </si>
  <si>
    <t>MINISTARSTVO PROSVJETE, ZNANOSTI, KULTURE I SPORTA ŽUPANIJE POSAVSKE - OSNOVNA ŠKOLA VLADIMIRA NAZORA U ODŽAKU</t>
  </si>
  <si>
    <t>MINISTARSTVO PROSVJETE, ZNANOSTI, KULTURE I SPORTA ŽUPANIJE POSAVSKE - OSNOVNA ŠKOLA STJEPANA RADIĆA U BOKU</t>
  </si>
  <si>
    <t>MINISTARSTVO PROSVJETE, ZNANOSTI, KULTURE I SPORTA ŽUPANIJE POSAVSKE - OSNOVNA ŠKOLA RUĐERA BOŠKOVIĆA U DONJOJ MAHALI</t>
  </si>
  <si>
    <t>MINISTARSTVO PROSVJETE, ZNANOSTI, KULTURE I SPORTA ŽUPANIJE POSAVSKE - OSNOVNA ŠKOLA ANTUNA GUSTAVA MATOŠA U VIDOVICAMA</t>
  </si>
  <si>
    <t>MINISTARSTVO PROSVJETE, ZNANOSTI, KULTURE I SPORTA ŽUPANIJE POSAVSKE - OSNOVNA ŠKOLA BRAĆE RADIĆA U DOMALJEVCU</t>
  </si>
  <si>
    <t>Ministarstvo prosvjete, znanosti, kulture i sporta ŽP - Srednja škola Pere Zečevića u Odžaku</t>
  </si>
  <si>
    <t>Ministarstvo prosvjete, znanosti, kulture i sporta ŽP - Školski centar fra Martina Nedića u Orašju</t>
  </si>
  <si>
    <t>Ministarstvo prosvjete, znanosti, kulture i sporta ŽP - Srednja strukovna škola Orašje u Orašju</t>
  </si>
  <si>
    <t>Ministarstvo prosvjete, znanosti, kulture i sporta ŽP - Osnovna škola Vladimira Nazora u Odžaku</t>
  </si>
  <si>
    <t>Ministarstvo prosvjete, znanosti, kulture i sporta ŽP - Osn.škola Ruđera Boškovića u Donjoj Mahali</t>
  </si>
  <si>
    <t>Ministarstvo prosvjete, znanosti, kulture i sporta ŽP - Osnovna škola fra Ilije Starčevića u Tolisi</t>
  </si>
  <si>
    <t>Ministarstvo prosvjete, znanosti, kulture i sporta ŽP - Osn.škola Stjepana Radića u Boku</t>
  </si>
  <si>
    <t>Ministarstvo prosvj., znan., kult.i sporta ŽP - Osnovna škola Antuna Gustava Matoša u Vidovicama</t>
  </si>
  <si>
    <t>Ministarstvo prosvjete, znanosti, kulture i sporta ŽP - Osnovna škola Braće Radića u Domaljevcu</t>
  </si>
  <si>
    <t>MINISTARSTVO PROSVJETE, ZNANOSTI, KULTURE I SPORTA ŽUPANIJE POSAVSKE - OSNOVNA ŠKOLA FRA ILIJE STARČEVIĆA U TOLISI</t>
  </si>
  <si>
    <t>Ministarstvo prosvjete, znanosti, kulture i sporta ŽP - Osnovna škola Stjepana Radića u Boku</t>
  </si>
  <si>
    <t>Ministarstvo prosvjete... - Srednja škola Pere Zečevića u Odžaku</t>
  </si>
  <si>
    <t>Ministarstvo prosvjete... - Školski centar Fra Martina Nedića u Orašju</t>
  </si>
  <si>
    <t>Ministarstvo prosvjete... - Srednja strukovna škola Orašje u Orašju</t>
  </si>
  <si>
    <t>Ministarstvo prosvjete... - Osnovna škola Vladimira Nazora u Odžaku</t>
  </si>
  <si>
    <t>Ministarstvo prosvjete... - Osn.škola Ruđera Boškovića u Donjoj Mahali</t>
  </si>
  <si>
    <t>Ministarstvo prosvjete... - Osnovna škola Fra Ilije Starčevića u Tolisi</t>
  </si>
  <si>
    <t>Ministarstvo prosvjete... - Osnovna škola Stjepana Radića u Boku</t>
  </si>
  <si>
    <t>Ministarstvo prosvjete.. - Osnovna škola Antuna Gustava Matoša u Vidovicama</t>
  </si>
  <si>
    <t>Ministarstvo prosvjete... - Osnovna škola Braće Radića u Domaljevcu</t>
  </si>
  <si>
    <t>Funkcija</t>
  </si>
  <si>
    <t>0111</t>
  </si>
  <si>
    <t>13=11+12</t>
  </si>
  <si>
    <t>0133</t>
  </si>
  <si>
    <t>0310</t>
  </si>
  <si>
    <t>0360</t>
  </si>
  <si>
    <t>0330</t>
  </si>
  <si>
    <t>0490</t>
  </si>
  <si>
    <t>0112</t>
  </si>
  <si>
    <t>1090</t>
  </si>
  <si>
    <t>0421</t>
  </si>
  <si>
    <t>0980</t>
  </si>
  <si>
    <t>0941</t>
  </si>
  <si>
    <t>0820</t>
  </si>
  <si>
    <t>0810</t>
  </si>
  <si>
    <t>0912
0921</t>
  </si>
  <si>
    <t>0830</t>
  </si>
  <si>
    <t>0840</t>
  </si>
  <si>
    <t>0922</t>
  </si>
  <si>
    <t>0912</t>
  </si>
  <si>
    <t>0320</t>
  </si>
  <si>
    <t>31 (32)</t>
  </si>
  <si>
    <t xml:space="preserve"> Povjerenstva po Zakonu o drž.službenicima i namještenic.</t>
  </si>
  <si>
    <t xml:space="preserve"> o/č Povjerenstva po Zakonu o drž.službenicima i namještenic.</t>
  </si>
  <si>
    <t>EA6001</t>
  </si>
  <si>
    <t>JA6009</t>
  </si>
  <si>
    <t>JA6010</t>
  </si>
  <si>
    <t xml:space="preserve"> o/č Grant za pomoć pri stambenom zbrinjavanju mladih obitelji 
      i socijalnih kategorija</t>
  </si>
  <si>
    <t xml:space="preserve"> Grant za pomoć pri stambenom zbrinjavanju mladih obitelji 
 i socijalnih kategorija</t>
  </si>
  <si>
    <t xml:space="preserve">   Prihodi  od iznajmljivanja vozila</t>
  </si>
  <si>
    <t xml:space="preserve">      20010001 Ministarstvo prosvjete, znanosti, kulture i sporta - 
      Poboljšanje kvalitete prakt.nastave u srednjem obraz.</t>
  </si>
  <si>
    <t xml:space="preserve">      20010001 Ministarstvo prosvjete, znanosti, kulture i sporta - Ured za 
      obnovu i stambeno zbrinjavanje</t>
  </si>
  <si>
    <t xml:space="preserve">      12010001 Zajednička služba Vlade Županije Posavske</t>
  </si>
  <si>
    <t xml:space="preserve">      19010001 Ministarstvo poljoprivrede, vodoprivrede i šumarstva ŽP</t>
  </si>
  <si>
    <t>Bosna i Hercegovina
Federacija Bosne i 
Hercegovine
Županija Posavska
V L A D A</t>
  </si>
  <si>
    <t>Bosnia and Herzegovina
Federation of Bosnia and Herzegovina
Posavina County
THE GOVERNMENT</t>
  </si>
  <si>
    <t>TABLIČNI PREGLED</t>
  </si>
  <si>
    <t>IZVRŠENJE PRORAČUNA ŽUPANIJE POSAVSKE</t>
  </si>
  <si>
    <t>Završni dio</t>
  </si>
  <si>
    <t>48 (56)</t>
  </si>
  <si>
    <t>55 (55)</t>
  </si>
  <si>
    <t>52 (54)</t>
  </si>
  <si>
    <t>107 (111)</t>
  </si>
  <si>
    <t>38 (40)</t>
  </si>
  <si>
    <t>44 (46)</t>
  </si>
  <si>
    <t>18 (18)</t>
  </si>
  <si>
    <t>28 (28)</t>
  </si>
  <si>
    <t>966 (1000)</t>
  </si>
  <si>
    <t>PRORAČUN za 2020./ Izmjene i dopune Proračuna za 2020.</t>
  </si>
  <si>
    <t>21 (22)</t>
  </si>
  <si>
    <t>216 (217)</t>
  </si>
  <si>
    <t>EA6002</t>
  </si>
  <si>
    <t xml:space="preserve"> Ugovorene i dr.pos.usluge-troškovi izvršenja mjere pritvora</t>
  </si>
  <si>
    <t xml:space="preserve"> o/č Ugovorene i dr.pos.usluge-troškovi izvršenja mjere pritvora</t>
  </si>
  <si>
    <t xml:space="preserve"> Izdaci za inozemne kamate-Koreja</t>
  </si>
  <si>
    <t xml:space="preserve"> Izdaci za inozemne kamate-Austrija</t>
  </si>
  <si>
    <t xml:space="preserve"> Vanjske otplate-Koreja</t>
  </si>
  <si>
    <t xml:space="preserve"> Vanjske otplate-Austrija</t>
  </si>
  <si>
    <t xml:space="preserve"> Otplate domaćeg pozajmljivanja-Koreja</t>
  </si>
  <si>
    <t xml:space="preserve"> Otplate domaćeg pozajmljivanja-Austrija</t>
  </si>
  <si>
    <t>15 (16)</t>
  </si>
  <si>
    <t xml:space="preserve"> Grantovi za šport</t>
  </si>
  <si>
    <t>41 (46)</t>
  </si>
  <si>
    <t>50 (51)</t>
  </si>
  <si>
    <t>11 (12)</t>
  </si>
  <si>
    <t xml:space="preserve"> Vanjske otplate - Koreja</t>
  </si>
  <si>
    <t xml:space="preserve"> Vanjske otplate - Austrija</t>
  </si>
  <si>
    <t>950 (985)</t>
  </si>
  <si>
    <r>
      <t xml:space="preserve">  o/t Prihodi od neizravnih poreza na ime financ.autocesta u FBiH </t>
    </r>
    <r>
      <rPr>
        <b/>
        <i/>
        <sz val="10"/>
        <color indexed="8"/>
        <rFont val="Calibri"/>
        <family val="2"/>
        <charset val="238"/>
      </rPr>
      <t>(razgr.)</t>
    </r>
  </si>
  <si>
    <r>
      <t xml:space="preserve">  o/t Prihodi od neizravnih poreza nkoji pripadaju Direkciji cesta </t>
    </r>
    <r>
      <rPr>
        <b/>
        <i/>
        <sz val="10"/>
        <color indexed="8"/>
        <rFont val="Calibri"/>
        <family val="2"/>
        <charset val="238"/>
      </rPr>
      <t>(razgr.)</t>
    </r>
  </si>
  <si>
    <t xml:space="preserve">  o/t Prihodi od neizravnih poreza koji pripadaju Direkciji cesta</t>
  </si>
  <si>
    <t xml:space="preserve">  o/t Prihodi od neizravnih poreza na ime financ.autocesta u FBiH</t>
  </si>
  <si>
    <t xml:space="preserve">      19010001 Minist.poljopr., vodoprivrede i šumarstva</t>
  </si>
  <si>
    <r>
      <t xml:space="preserve">      99999999 Riznica </t>
    </r>
    <r>
      <rPr>
        <b/>
        <i/>
        <sz val="10"/>
        <color indexed="8"/>
        <rFont val="Calibri"/>
        <family val="2"/>
        <charset val="238"/>
      </rPr>
      <t>(razgraničenja)</t>
    </r>
  </si>
  <si>
    <r>
      <t xml:space="preserve">      19010001 Minist.poljopr., vodoprivrede i šumarstva </t>
    </r>
    <r>
      <rPr>
        <b/>
        <i/>
        <sz val="10"/>
        <color indexed="8"/>
        <rFont val="Calibri"/>
        <family val="2"/>
        <charset val="238"/>
      </rPr>
      <t>(razgraničenja)</t>
    </r>
  </si>
  <si>
    <r>
      <t xml:space="preserve">      19010001 Minist.poljopr., vodoprivrede i šumarstva </t>
    </r>
    <r>
      <rPr>
        <b/>
        <i/>
        <sz val="10"/>
        <color indexed="8"/>
        <rFont val="Calibri"/>
        <family val="2"/>
        <charset val="238"/>
      </rPr>
      <t>(razgr.)</t>
    </r>
  </si>
  <si>
    <r>
      <t xml:space="preserve">      23010001 Uprava za civilnu zaštitu </t>
    </r>
    <r>
      <rPr>
        <b/>
        <i/>
        <sz val="10"/>
        <color indexed="8"/>
        <rFont val="Calibri"/>
        <family val="2"/>
        <charset val="238"/>
      </rPr>
      <t>(razgr.)</t>
    </r>
  </si>
  <si>
    <t xml:space="preserve">      20030001 Osnovna škola Orašje u Orašju - Ured za Hrvate izvan RH</t>
  </si>
  <si>
    <r>
      <t xml:space="preserve">      27010001 Kant.tužiteljstvo - IPA </t>
    </r>
    <r>
      <rPr>
        <b/>
        <i/>
        <sz val="10"/>
        <color indexed="8"/>
        <rFont val="Calibri"/>
        <family val="2"/>
        <charset val="238"/>
      </rPr>
      <t>(razgr.)</t>
    </r>
  </si>
  <si>
    <t xml:space="preserve">      17010001 Ministarstvo zdravstva i socijalne politike - Civilne žrtve rata</t>
  </si>
  <si>
    <t xml:space="preserve">      20010001 Ministarstvo prosvjete, znanosti, kulture i sporta - Nabavka 
      besplatnih udžbenika</t>
  </si>
  <si>
    <t xml:space="preserve">      99999999 Riznica ŽP - Paket markofinancijske potpore EU</t>
  </si>
  <si>
    <t xml:space="preserve">      99999999 Riznica ŽP -  Potpora iz sredstava MMF-a</t>
  </si>
  <si>
    <r>
      <t xml:space="preserve">      20020004 Sred.struk.škola Orašje-Ured za Hrvate izvan RH </t>
    </r>
    <r>
      <rPr>
        <b/>
        <i/>
        <sz val="10"/>
        <color indexed="8"/>
        <rFont val="Calibri"/>
        <family val="2"/>
        <charset val="238"/>
      </rPr>
      <t>(razgr.)</t>
    </r>
  </si>
  <si>
    <t xml:space="preserve">      20010001 Ministarstvo prosvjete, znanosti, kulture i sporta - UNICEF</t>
  </si>
  <si>
    <t xml:space="preserve">  Prihodi po osnovi premije i provizije za izdano jamstvo</t>
  </si>
  <si>
    <t xml:space="preserve">  Prihodi po osnovi obračunate provizije za izdano jamstvo</t>
  </si>
  <si>
    <t>54 (54)</t>
  </si>
  <si>
    <t xml:space="preserve"> o/č Ugovorene i druge posebne usluge-volonterski rad (2) (24)</t>
  </si>
  <si>
    <t xml:space="preserve"> Naknade troškova zaposlenih - volonteri (2) (24)</t>
  </si>
  <si>
    <t xml:space="preserve"> Ugovorene i dr. posebne usluge-volonteri (2) (24)</t>
  </si>
  <si>
    <r>
      <t>IZVRŠENJE PRORAČUNA ŽUPANIJE POSAVSKE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za razdoblje 01.01.-30.09.2020. godine</t>
    </r>
  </si>
  <si>
    <t>Izvršenje Proračuna ŽP za razd.01.01.-30.09.20.g.(po korisn.i ek.klasif.izdataka)</t>
  </si>
  <si>
    <t>Funkc.klasifikacija rashoda i izdataka Proračuna ŽP za razd.01.01.-30.09.20.g.</t>
  </si>
  <si>
    <t>Izdaci za nab.st.sredst.za razd. 01.01.-30.09.20.g.(po pror.korisn.i izv.financ.)</t>
  </si>
  <si>
    <t>za razdoblje 01.01.-30.09.2020. godine</t>
  </si>
  <si>
    <t>Izvršenje PRORAČUNA za 
01.01.-30.09.19.g</t>
  </si>
  <si>
    <t>Izvršenje PRORAČUNA za 
01.01.-30.09.2020.g.</t>
  </si>
  <si>
    <t>INDEKS
I-IX 2020/
2020
(5/3)</t>
  </si>
  <si>
    <t>INDEKS
I-IX 2020/
I-IX 2019
(5/4)</t>
  </si>
  <si>
    <t>Izvršenje Proračuna 01.01.-30.09.19.</t>
  </si>
  <si>
    <t>Izvršenje PRORAČUNA 
za 01.01.-30.09.2020.g.</t>
  </si>
  <si>
    <t>INDEKS
I-IX 2020/
2020
(6/4)</t>
  </si>
  <si>
    <t>INDEKS
I-IX 2020/
I-IX 2019
(6/5)</t>
  </si>
  <si>
    <t>Izvršenje 
Proračuna 
01.01.-30.09.19.</t>
  </si>
  <si>
    <t>Izvršenje PRORAČUNa za 01.01.-30.09.2020.g.</t>
  </si>
  <si>
    <t>INDEKS
I-IX 2020/
2020 
(8/4)</t>
  </si>
  <si>
    <t>INDEKS
I-IX 2020/
I-IX 2019 
(8/5)</t>
  </si>
  <si>
    <t>Izvršenje PRORAČUNA za 01.01.-30.09.2020.G.</t>
  </si>
  <si>
    <t>INDEKS
I-IX 2020/
2020 (13/9)</t>
  </si>
  <si>
    <t>INDEKS
I-IX 2020/
I-IX 2019 (13/10)</t>
  </si>
  <si>
    <t>IZVRŠENJE PRORAČUNA ŽUPANIJE POSAVSKE ZA RAZDOBLJE 01.01.-30.09.2020.GODINE (po korisnicima i ekonomskim klasifikacijama izdataka)</t>
  </si>
  <si>
    <t>FUNKCIJSKA KLASIFIKACIJA RASHODA I IZDATAKA PRORAČUNA ŽUPANIJE POSAVSKE ZA RAZDOBLJE 01.01.-30.09.2020.GODINE</t>
  </si>
  <si>
    <t>Izvršenje PRORAČUNA za 01.01.-30.09.2020.</t>
  </si>
  <si>
    <t>IZDACI ZA NABAVKU STALNIH SREDSTAVA ŽUPANIJE POSAVSKE ZA RAZDOBLJE 01.01.-30.09.2020.G.(po proračunskim korisnicima i izvorima financiranja)</t>
  </si>
  <si>
    <t>Izvršenje PRORAČUNA za 01.01.-30.09.2020.g.</t>
  </si>
  <si>
    <t>PRORAČUN za 2020./Izmjene i dopune PRORAČUNA za 2020.</t>
  </si>
  <si>
    <t>Povećanje/ smanjenje PRORAČUNA za 2020.</t>
  </si>
  <si>
    <t xml:space="preserve">PRORAČUN 
za 2020./ Izmjene i dopune PRORAČUNA za 2020. </t>
  </si>
  <si>
    <t>PRORAČUN za 
2020./Izmjene i dopune Proračuna za 2020.</t>
  </si>
  <si>
    <t xml:space="preserve">      20020003 ŠC Fra M.Nedića u Orašju- Ured za Hrvate uzvan RH</t>
  </si>
  <si>
    <t xml:space="preserve">      20030005 OŠ S.Radića u Boku - Ured za Hrvate uzvan RH</t>
  </si>
  <si>
    <t xml:space="preserve">   Kapitalni grantovi od općina</t>
  </si>
  <si>
    <t xml:space="preserve">      14020003 Općinski sud u Orašju</t>
  </si>
  <si>
    <t>40 (46)</t>
  </si>
  <si>
    <t>104 (111)</t>
  </si>
  <si>
    <t>30 (31)</t>
  </si>
  <si>
    <t>41 (41)</t>
  </si>
  <si>
    <t>49 (49)</t>
  </si>
  <si>
    <t>26 (26)</t>
  </si>
  <si>
    <t>932 (953)</t>
  </si>
  <si>
    <t xml:space="preserve">   Ostale kazne - OŠ Orašje u Orašju</t>
  </si>
  <si>
    <t xml:space="preserve">      20020003 ŠC Fra M.Nedića u Orašju - Saniranje šteta od olujnog nevremena</t>
  </si>
  <si>
    <t>50 (54)</t>
  </si>
  <si>
    <t>50 (53)</t>
  </si>
  <si>
    <t>44 (48)</t>
  </si>
  <si>
    <t>109 (112)</t>
  </si>
  <si>
    <t>29 (29)</t>
  </si>
  <si>
    <t>36 (37)</t>
  </si>
  <si>
    <t>41 (42)</t>
  </si>
  <si>
    <t>19 (20)</t>
  </si>
  <si>
    <t>27 (27)</t>
  </si>
  <si>
    <t>939 (958)</t>
  </si>
  <si>
    <t xml:space="preserve">      15010001 Min.gospod.,rada i prost.uređenja-Prostorni plan</t>
  </si>
  <si>
    <t xml:space="preserve">      20010001 Ministarstvo prosvjete, znanosti, kulture i sporta - Federalno
      ministarstvo prostornog uređenja - utopljavanje škola</t>
  </si>
  <si>
    <t xml:space="preserve">                      Orašje, studeni 2020. godine</t>
  </si>
  <si>
    <t>Orašje, studeni 2020. godine</t>
  </si>
</sst>
</file>

<file path=xl/styles.xml><?xml version="1.0" encoding="utf-8"?>
<styleSheet xmlns="http://schemas.openxmlformats.org/spreadsheetml/2006/main">
  <numFmts count="5"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  <numFmt numFmtId="166" formatCode="_-* #,##0_-;\-* #,##0_-;_-* &quot;-&quot;??_-;_-@_-"/>
    <numFmt numFmtId="167" formatCode="000"/>
  </numFmts>
  <fonts count="48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0"/>
      <name val="Arial"/>
      <family val="2"/>
      <charset val="238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name val="Arial"/>
      <family val="2"/>
      <charset val="238"/>
    </font>
    <font>
      <i/>
      <sz val="10"/>
      <color indexed="8"/>
      <name val="Calibri"/>
      <family val="2"/>
      <charset val="238"/>
    </font>
    <font>
      <i/>
      <sz val="11"/>
      <name val="Arial"/>
      <family val="2"/>
      <charset val="238"/>
    </font>
    <font>
      <i/>
      <sz val="11"/>
      <color rgb="FF9C0006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5" fontId="11" fillId="0" borderId="0" applyFont="0" applyFill="0" applyBorder="0" applyAlignment="0" applyProtection="0"/>
    <xf numFmtId="0" fontId="29" fillId="5" borderId="0" applyNumberFormat="0" applyBorder="0" applyAlignment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52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 vertical="center" textRotation="90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/>
    </xf>
    <xf numFmtId="0" fontId="3" fillId="0" borderId="4" xfId="3" applyFont="1" applyBorder="1"/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0" fontId="4" fillId="0" borderId="4" xfId="3" applyFont="1" applyBorder="1"/>
    <xf numFmtId="0" fontId="2" fillId="0" borderId="4" xfId="3" applyFill="1" applyBorder="1"/>
    <xf numFmtId="3" fontId="3" fillId="0" borderId="4" xfId="3" applyNumberFormat="1" applyFont="1" applyBorder="1"/>
    <xf numFmtId="0" fontId="2" fillId="0" borderId="5" xfId="3" applyBorder="1"/>
    <xf numFmtId="0" fontId="2" fillId="0" borderId="6" xfId="3" applyBorder="1"/>
    <xf numFmtId="0" fontId="2" fillId="0" borderId="0" xfId="3" applyAlignment="1">
      <alignment horizontal="center"/>
    </xf>
    <xf numFmtId="3" fontId="3" fillId="0" borderId="4" xfId="3" applyNumberFormat="1" applyFont="1" applyBorder="1" applyAlignment="1">
      <alignment horizontal="right"/>
    </xf>
    <xf numFmtId="0" fontId="2" fillId="0" borderId="4" xfId="3" applyFont="1" applyBorder="1"/>
    <xf numFmtId="0" fontId="3" fillId="0" borderId="4" xfId="3" applyFont="1" applyBorder="1" applyAlignment="1">
      <alignment horizontal="left"/>
    </xf>
    <xf numFmtId="0" fontId="3" fillId="0" borderId="7" xfId="3" applyFont="1" applyBorder="1"/>
    <xf numFmtId="0" fontId="0" fillId="0" borderId="4" xfId="0" applyBorder="1"/>
    <xf numFmtId="0" fontId="2" fillId="0" borderId="8" xfId="3" applyBorder="1"/>
    <xf numFmtId="0" fontId="3" fillId="0" borderId="8" xfId="3" applyFont="1" applyBorder="1"/>
    <xf numFmtId="0" fontId="3" fillId="0" borderId="4" xfId="0" applyFont="1" applyBorder="1"/>
    <xf numFmtId="0" fontId="2" fillId="0" borderId="9" xfId="3" applyBorder="1"/>
    <xf numFmtId="0" fontId="2" fillId="0" borderId="3" xfId="3" applyBorder="1" applyAlignment="1">
      <alignment horizontal="center"/>
    </xf>
    <xf numFmtId="0" fontId="2" fillId="0" borderId="5" xfId="3" applyBorder="1" applyAlignment="1">
      <alignment horizontal="center"/>
    </xf>
    <xf numFmtId="3" fontId="2" fillId="0" borderId="4" xfId="3" applyNumberFormat="1" applyBorder="1"/>
    <xf numFmtId="3" fontId="4" fillId="0" borderId="4" xfId="3" applyNumberFormat="1" applyFont="1" applyBorder="1"/>
    <xf numFmtId="3" fontId="2" fillId="0" borderId="6" xfId="3" applyNumberFormat="1" applyBorder="1"/>
    <xf numFmtId="0" fontId="2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3" applyFont="1" applyBorder="1" applyAlignment="1">
      <alignment horizontal="left"/>
    </xf>
    <xf numFmtId="0" fontId="0" fillId="0" borderId="10" xfId="0" applyBorder="1"/>
    <xf numFmtId="0" fontId="2" fillId="0" borderId="10" xfId="3" applyFill="1" applyBorder="1"/>
    <xf numFmtId="3" fontId="4" fillId="0" borderId="4" xfId="3" applyNumberFormat="1" applyFont="1" applyBorder="1" applyAlignment="1">
      <alignment horizontal="right"/>
    </xf>
    <xf numFmtId="0" fontId="4" fillId="0" borderId="4" xfId="0" applyFont="1" applyBorder="1"/>
    <xf numFmtId="0" fontId="3" fillId="0" borderId="0" xfId="0" applyFont="1"/>
    <xf numFmtId="0" fontId="2" fillId="0" borderId="12" xfId="3" applyFont="1" applyBorder="1"/>
    <xf numFmtId="0" fontId="10" fillId="0" borderId="0" xfId="0" applyFont="1"/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12" xfId="3" applyFont="1" applyBorder="1"/>
    <xf numFmtId="0" fontId="2" fillId="0" borderId="13" xfId="3" applyBorder="1" applyAlignment="1">
      <alignment horizontal="center"/>
    </xf>
    <xf numFmtId="0" fontId="2" fillId="0" borderId="14" xfId="3" applyBorder="1"/>
    <xf numFmtId="0" fontId="2" fillId="0" borderId="0" xfId="3" applyFont="1"/>
    <xf numFmtId="3" fontId="2" fillId="0" borderId="4" xfId="3" applyNumberForma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/>
    <xf numFmtId="3" fontId="2" fillId="0" borderId="15" xfId="3" applyNumberFormat="1" applyBorder="1"/>
    <xf numFmtId="2" fontId="3" fillId="0" borderId="0" xfId="3" applyNumberFormat="1" applyFont="1"/>
    <xf numFmtId="3" fontId="2" fillId="0" borderId="0" xfId="3" applyNumberFormat="1"/>
    <xf numFmtId="3" fontId="3" fillId="0" borderId="0" xfId="3" applyNumberFormat="1" applyFont="1"/>
    <xf numFmtId="3" fontId="3" fillId="0" borderId="8" xfId="0" applyNumberFormat="1" applyFont="1" applyBorder="1"/>
    <xf numFmtId="3" fontId="0" fillId="0" borderId="8" xfId="0" applyNumberFormat="1" applyBorder="1"/>
    <xf numFmtId="3" fontId="2" fillId="0" borderId="0" xfId="3" applyNumberFormat="1" applyFont="1"/>
    <xf numFmtId="0" fontId="4" fillId="0" borderId="0" xfId="3" applyFont="1"/>
    <xf numFmtId="0" fontId="4" fillId="0" borderId="3" xfId="3" applyFont="1" applyBorder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3" fontId="4" fillId="0" borderId="8" xfId="0" applyNumberFormat="1" applyFont="1" applyBorder="1"/>
    <xf numFmtId="3" fontId="0" fillId="0" borderId="0" xfId="0" applyNumberFormat="1"/>
    <xf numFmtId="0" fontId="6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0" fillId="0" borderId="0" xfId="3" applyFont="1"/>
    <xf numFmtId="0" fontId="2" fillId="0" borderId="4" xfId="3" applyFont="1" applyFill="1" applyBorder="1"/>
    <xf numFmtId="0" fontId="2" fillId="0" borderId="0" xfId="3" applyFont="1" applyFill="1"/>
    <xf numFmtId="0" fontId="2" fillId="0" borderId="0" xfId="3" applyFill="1"/>
    <xf numFmtId="0" fontId="3" fillId="0" borderId="0" xfId="3" applyFont="1" applyFill="1"/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4" fillId="0" borderId="4" xfId="3" applyFont="1" applyFill="1" applyBorder="1"/>
    <xf numFmtId="3" fontId="4" fillId="0" borderId="4" xfId="3" applyNumberFormat="1" applyFont="1" applyFill="1" applyBorder="1"/>
    <xf numFmtId="3" fontId="4" fillId="0" borderId="4" xfId="3" applyNumberFormat="1" applyFont="1" applyFill="1" applyBorder="1" applyProtection="1">
      <protection locked="0"/>
    </xf>
    <xf numFmtId="0" fontId="3" fillId="2" borderId="4" xfId="0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right"/>
    </xf>
    <xf numFmtId="49" fontId="3" fillId="0" borderId="3" xfId="3" applyNumberFormat="1" applyFont="1" applyFill="1" applyBorder="1" applyAlignment="1">
      <alignment horizontal="center"/>
    </xf>
    <xf numFmtId="49" fontId="3" fillId="0" borderId="4" xfId="3" applyNumberFormat="1" applyFont="1" applyFill="1" applyBorder="1" applyAlignment="1">
      <alignment horizontal="center"/>
    </xf>
    <xf numFmtId="3" fontId="3" fillId="0" borderId="0" xfId="3" applyNumberFormat="1" applyFont="1" applyAlignment="1">
      <alignment horizontal="center"/>
    </xf>
    <xf numFmtId="0" fontId="5" fillId="0" borderId="0" xfId="3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4" fontId="2" fillId="0" borderId="0" xfId="3" applyNumberFormat="1"/>
    <xf numFmtId="4" fontId="7" fillId="0" borderId="0" xfId="3" applyNumberFormat="1" applyFont="1" applyAlignment="1">
      <alignment horizontal="left"/>
    </xf>
    <xf numFmtId="0" fontId="3" fillId="0" borderId="10" xfId="3" applyFont="1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3" fontId="2" fillId="0" borderId="4" xfId="3" applyNumberFormat="1" applyFont="1" applyFill="1" applyBorder="1"/>
    <xf numFmtId="3" fontId="10" fillId="0" borderId="4" xfId="3" applyNumberFormat="1" applyFont="1" applyFill="1" applyBorder="1"/>
    <xf numFmtId="3" fontId="3" fillId="0" borderId="6" xfId="3" applyNumberFormat="1" applyFont="1" applyBorder="1"/>
    <xf numFmtId="3" fontId="4" fillId="0" borderId="0" xfId="0" applyNumberFormat="1" applyFont="1"/>
    <xf numFmtId="3" fontId="4" fillId="0" borderId="8" xfId="0" applyNumberFormat="1" applyFont="1" applyFill="1" applyBorder="1"/>
    <xf numFmtId="164" fontId="9" fillId="0" borderId="14" xfId="3" applyNumberFormat="1" applyFont="1" applyBorder="1" applyAlignment="1"/>
    <xf numFmtId="0" fontId="2" fillId="0" borderId="3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8" xfId="3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10" fillId="0" borderId="0" xfId="3" applyFont="1" applyAlignment="1">
      <alignment vertical="center"/>
    </xf>
    <xf numFmtId="0" fontId="2" fillId="0" borderId="0" xfId="3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3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Fill="1" applyBorder="1" applyAlignment="1">
      <alignment vertical="center" wrapText="1"/>
    </xf>
    <xf numFmtId="3" fontId="4" fillId="0" borderId="10" xfId="3" applyNumberFormat="1" applyFont="1" applyBorder="1" applyAlignment="1">
      <alignment vertical="center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10" fillId="0" borderId="4" xfId="0" applyFont="1" applyBorder="1" applyAlignment="1">
      <alignment wrapText="1"/>
    </xf>
    <xf numFmtId="0" fontId="0" fillId="0" borderId="3" xfId="0" applyBorder="1" applyAlignment="1">
      <alignment horizontal="right"/>
    </xf>
    <xf numFmtId="3" fontId="8" fillId="0" borderId="8" xfId="0" applyNumberFormat="1" applyFont="1" applyBorder="1"/>
    <xf numFmtId="4" fontId="8" fillId="0" borderId="18" xfId="0" applyNumberFormat="1" applyFont="1" applyBorder="1"/>
    <xf numFmtId="0" fontId="8" fillId="0" borderId="0" xfId="0" applyFont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wrapText="1"/>
    </xf>
    <xf numFmtId="3" fontId="10" fillId="0" borderId="8" xfId="0" applyNumberFormat="1" applyFont="1" applyFill="1" applyBorder="1"/>
    <xf numFmtId="4" fontId="10" fillId="0" borderId="18" xfId="0" applyNumberFormat="1" applyFont="1" applyFill="1" applyBorder="1"/>
    <xf numFmtId="0" fontId="10" fillId="0" borderId="3" xfId="0" applyFont="1" applyBorder="1" applyAlignment="1">
      <alignment horizontal="right"/>
    </xf>
    <xf numFmtId="3" fontId="15" fillId="0" borderId="8" xfId="0" applyNumberFormat="1" applyFont="1" applyFill="1" applyBorder="1"/>
    <xf numFmtId="4" fontId="10" fillId="0" borderId="18" xfId="0" applyNumberFormat="1" applyFont="1" applyBorder="1"/>
    <xf numFmtId="3" fontId="10" fillId="0" borderId="8" xfId="0" applyNumberFormat="1" applyFont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4" xfId="0" applyFont="1" applyFill="1" applyBorder="1"/>
    <xf numFmtId="4" fontId="8" fillId="0" borderId="18" xfId="0" applyNumberFormat="1" applyFont="1" applyFill="1" applyBorder="1"/>
    <xf numFmtId="3" fontId="16" fillId="0" borderId="8" xfId="0" applyNumberFormat="1" applyFont="1" applyFill="1" applyBorder="1"/>
    <xf numFmtId="0" fontId="8" fillId="0" borderId="4" xfId="0" applyFont="1" applyFill="1" applyBorder="1"/>
    <xf numFmtId="3" fontId="8" fillId="0" borderId="8" xfId="0" applyNumberFormat="1" applyFont="1" applyFill="1" applyBorder="1"/>
    <xf numFmtId="0" fontId="16" fillId="0" borderId="3" xfId="0" applyFont="1" applyBorder="1" applyAlignment="1">
      <alignment horizontal="right"/>
    </xf>
    <xf numFmtId="0" fontId="8" fillId="0" borderId="4" xfId="0" applyFont="1" applyFill="1" applyBorder="1" applyAlignment="1">
      <alignment wrapText="1"/>
    </xf>
    <xf numFmtId="0" fontId="15" fillId="0" borderId="3" xfId="0" applyFont="1" applyBorder="1" applyAlignment="1">
      <alignment horizontal="right"/>
    </xf>
    <xf numFmtId="3" fontId="3" fillId="0" borderId="8" xfId="0" applyNumberFormat="1" applyFont="1" applyFill="1" applyBorder="1"/>
    <xf numFmtId="0" fontId="16" fillId="0" borderId="4" xfId="0" applyFont="1" applyFill="1" applyBorder="1" applyAlignment="1">
      <alignment wrapText="1"/>
    </xf>
    <xf numFmtId="0" fontId="16" fillId="0" borderId="4" xfId="0" applyFont="1" applyFill="1" applyBorder="1"/>
    <xf numFmtId="0" fontId="12" fillId="0" borderId="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3" fontId="12" fillId="0" borderId="4" xfId="0" applyNumberFormat="1" applyFont="1" applyBorder="1"/>
    <xf numFmtId="0" fontId="12" fillId="0" borderId="0" xfId="0" applyFont="1"/>
    <xf numFmtId="0" fontId="3" fillId="0" borderId="0" xfId="0" applyFont="1" applyFill="1" applyBorder="1" applyAlignment="1"/>
    <xf numFmtId="3" fontId="4" fillId="0" borderId="4" xfId="0" applyNumberFormat="1" applyFont="1" applyFill="1" applyBorder="1" applyAlignment="1">
      <alignment horizontal="right" vertic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3" fontId="0" fillId="0" borderId="8" xfId="0" applyNumberFormat="1" applyFill="1" applyBorder="1"/>
    <xf numFmtId="3" fontId="0" fillId="0" borderId="4" xfId="0" applyNumberFormat="1" applyBorder="1"/>
    <xf numFmtId="3" fontId="3" fillId="0" borderId="4" xfId="0" applyNumberFormat="1" applyFont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0" xfId="0" applyNumberFormat="1" applyFont="1" applyFill="1"/>
    <xf numFmtId="4" fontId="3" fillId="0" borderId="0" xfId="3" applyNumberFormat="1" applyFont="1" applyAlignment="1">
      <alignment horizontal="center"/>
    </xf>
    <xf numFmtId="0" fontId="0" fillId="0" borderId="1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 applyFill="1" applyBorder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/>
    <xf numFmtId="4" fontId="4" fillId="0" borderId="4" xfId="0" applyNumberFormat="1" applyFont="1" applyBorder="1"/>
    <xf numFmtId="0" fontId="10" fillId="0" borderId="4" xfId="3" applyFont="1" applyFill="1" applyBorder="1"/>
    <xf numFmtId="0" fontId="18" fillId="0" borderId="18" xfId="4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43" fontId="8" fillId="0" borderId="0" xfId="0" applyNumberFormat="1" applyFont="1" applyFill="1"/>
    <xf numFmtId="0" fontId="8" fillId="0" borderId="0" xfId="0" applyFont="1" applyFill="1"/>
    <xf numFmtId="0" fontId="23" fillId="0" borderId="4" xfId="0" applyFont="1" applyBorder="1"/>
    <xf numFmtId="0" fontId="24" fillId="0" borderId="4" xfId="0" applyFont="1" applyFill="1" applyBorder="1" applyAlignment="1">
      <alignment wrapText="1"/>
    </xf>
    <xf numFmtId="0" fontId="24" fillId="0" borderId="4" xfId="0" applyFont="1" applyBorder="1"/>
    <xf numFmtId="0" fontId="23" fillId="0" borderId="4" xfId="0" applyFont="1" applyBorder="1" applyAlignment="1">
      <alignment wrapText="1"/>
    </xf>
    <xf numFmtId="43" fontId="8" fillId="0" borderId="0" xfId="6" applyFont="1" applyFill="1"/>
    <xf numFmtId="9" fontId="8" fillId="0" borderId="0" xfId="0" applyNumberFormat="1" applyFont="1" applyFill="1"/>
    <xf numFmtId="0" fontId="23" fillId="0" borderId="4" xfId="0" applyFont="1" applyFill="1" applyBorder="1"/>
    <xf numFmtId="0" fontId="25" fillId="0" borderId="4" xfId="0" applyFont="1" applyFill="1" applyBorder="1"/>
    <xf numFmtId="0" fontId="23" fillId="0" borderId="4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0" fontId="0" fillId="0" borderId="24" xfId="0" applyBorder="1" applyAlignment="1">
      <alignment horizontal="right"/>
    </xf>
    <xf numFmtId="0" fontId="23" fillId="0" borderId="12" xfId="0" applyFont="1" applyBorder="1"/>
    <xf numFmtId="0" fontId="0" fillId="0" borderId="12" xfId="0" applyFill="1" applyBorder="1" applyAlignment="1">
      <alignment wrapText="1"/>
    </xf>
    <xf numFmtId="0" fontId="10" fillId="0" borderId="24" xfId="0" applyFont="1" applyBorder="1" applyAlignment="1">
      <alignment horizontal="right"/>
    </xf>
    <xf numFmtId="0" fontId="0" fillId="0" borderId="12" xfId="0" applyBorder="1"/>
    <xf numFmtId="3" fontId="10" fillId="0" borderId="26" xfId="0" applyNumberFormat="1" applyFont="1" applyBorder="1"/>
    <xf numFmtId="4" fontId="22" fillId="6" borderId="18" xfId="0" applyNumberFormat="1" applyFont="1" applyFill="1" applyBorder="1"/>
    <xf numFmtId="4" fontId="8" fillId="6" borderId="18" xfId="0" applyNumberFormat="1" applyFont="1" applyFill="1" applyBorder="1"/>
    <xf numFmtId="4" fontId="10" fillId="0" borderId="27" xfId="0" applyNumberFormat="1" applyFont="1" applyBorder="1"/>
    <xf numFmtId="4" fontId="10" fillId="0" borderId="27" xfId="0" applyNumberFormat="1" applyFont="1" applyFill="1" applyBorder="1"/>
    <xf numFmtId="4" fontId="22" fillId="0" borderId="18" xfId="0" applyNumberFormat="1" applyFont="1" applyBorder="1"/>
    <xf numFmtId="4" fontId="22" fillId="6" borderId="28" xfId="0" applyNumberFormat="1" applyFont="1" applyFill="1" applyBorder="1"/>
    <xf numFmtId="0" fontId="10" fillId="0" borderId="4" xfId="3" applyFont="1" applyBorder="1"/>
    <xf numFmtId="3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10" fontId="0" fillId="0" borderId="0" xfId="0" applyNumberFormat="1"/>
    <xf numFmtId="4" fontId="30" fillId="0" borderId="0" xfId="5" applyNumberFormat="1" applyFont="1"/>
    <xf numFmtId="4" fontId="26" fillId="6" borderId="18" xfId="0" applyNumberFormat="1" applyFont="1" applyFill="1" applyBorder="1"/>
    <xf numFmtId="4" fontId="27" fillId="0" borderId="18" xfId="0" applyNumberFormat="1" applyFont="1" applyFill="1" applyBorder="1"/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/>
    <xf numFmtId="3" fontId="12" fillId="6" borderId="4" xfId="0" applyNumberFormat="1" applyFont="1" applyFill="1" applyBorder="1"/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wrapText="1"/>
    </xf>
    <xf numFmtId="3" fontId="8" fillId="6" borderId="8" xfId="0" applyNumberFormat="1" applyFont="1" applyFill="1" applyBorder="1"/>
    <xf numFmtId="0" fontId="8" fillId="6" borderId="4" xfId="0" applyFont="1" applyFill="1" applyBorder="1"/>
    <xf numFmtId="0" fontId="8" fillId="6" borderId="4" xfId="1" applyNumberFormat="1" applyFont="1" applyFill="1" applyBorder="1" applyAlignment="1">
      <alignment wrapText="1"/>
    </xf>
    <xf numFmtId="3" fontId="8" fillId="6" borderId="4" xfId="0" applyNumberFormat="1" applyFont="1" applyFill="1" applyBorder="1"/>
    <xf numFmtId="0" fontId="12" fillId="6" borderId="4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3" fontId="3" fillId="6" borderId="8" xfId="0" applyNumberFormat="1" applyFont="1" applyFill="1" applyBorder="1"/>
    <xf numFmtId="0" fontId="16" fillId="6" borderId="3" xfId="0" applyFont="1" applyFill="1" applyBorder="1" applyAlignment="1">
      <alignment horizontal="center"/>
    </xf>
    <xf numFmtId="3" fontId="12" fillId="6" borderId="8" xfId="0" applyNumberFormat="1" applyFont="1" applyFill="1" applyBorder="1"/>
    <xf numFmtId="3" fontId="12" fillId="6" borderId="29" xfId="0" applyNumberFormat="1" applyFont="1" applyFill="1" applyBorder="1"/>
    <xf numFmtId="3" fontId="10" fillId="0" borderId="4" xfId="4" applyNumberFormat="1" applyFill="1" applyBorder="1"/>
    <xf numFmtId="3" fontId="3" fillId="0" borderId="4" xfId="4" applyNumberFormat="1" applyFont="1" applyFill="1" applyBorder="1"/>
    <xf numFmtId="3" fontId="10" fillId="0" borderId="10" xfId="4" applyNumberFormat="1" applyFill="1" applyBorder="1"/>
    <xf numFmtId="3" fontId="4" fillId="0" borderId="4" xfId="4" applyNumberFormat="1" applyFont="1" applyFill="1" applyBorder="1"/>
    <xf numFmtId="3" fontId="10" fillId="0" borderId="4" xfId="4" applyNumberFormat="1" applyFont="1" applyFill="1" applyBorder="1"/>
    <xf numFmtId="3" fontId="3" fillId="0" borderId="10" xfId="4" applyNumberFormat="1" applyFont="1" applyFill="1" applyBorder="1"/>
    <xf numFmtId="3" fontId="0" fillId="0" borderId="0" xfId="0" applyNumberFormat="1" applyFill="1"/>
    <xf numFmtId="3" fontId="4" fillId="0" borderId="4" xfId="3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3" fontId="2" fillId="0" borderId="8" xfId="0" applyNumberFormat="1" applyFont="1" applyBorder="1"/>
    <xf numFmtId="4" fontId="2" fillId="0" borderId="18" xfId="0" applyNumberFormat="1" applyFont="1" applyBorder="1"/>
    <xf numFmtId="4" fontId="2" fillId="0" borderId="30" xfId="0" applyNumberFormat="1" applyFont="1" applyBorder="1"/>
    <xf numFmtId="3" fontId="0" fillId="0" borderId="26" xfId="0" applyNumberFormat="1" applyFill="1" applyBorder="1"/>
    <xf numFmtId="3" fontId="3" fillId="7" borderId="4" xfId="4" applyNumberFormat="1" applyFont="1" applyFill="1" applyBorder="1"/>
    <xf numFmtId="3" fontId="10" fillId="7" borderId="4" xfId="4" applyNumberFormat="1" applyFill="1" applyBorder="1"/>
    <xf numFmtId="3" fontId="4" fillId="7" borderId="4" xfId="4" applyNumberFormat="1" applyFont="1" applyFill="1" applyBorder="1"/>
    <xf numFmtId="0" fontId="28" fillId="0" borderId="4" xfId="3" applyFont="1" applyBorder="1"/>
    <xf numFmtId="3" fontId="28" fillId="0" borderId="4" xfId="3" applyNumberFormat="1" applyFont="1" applyBorder="1"/>
    <xf numFmtId="0" fontId="28" fillId="0" borderId="4" xfId="3" applyFont="1" applyFill="1" applyBorder="1"/>
    <xf numFmtId="3" fontId="28" fillId="0" borderId="4" xfId="3" applyNumberFormat="1" applyFont="1" applyFill="1" applyBorder="1"/>
    <xf numFmtId="3" fontId="28" fillId="0" borderId="4" xfId="3" applyNumberFormat="1" applyFont="1" applyFill="1" applyBorder="1" applyProtection="1">
      <protection locked="0"/>
    </xf>
    <xf numFmtId="0" fontId="28" fillId="0" borderId="4" xfId="0" applyFont="1" applyBorder="1"/>
    <xf numFmtId="0" fontId="28" fillId="0" borderId="12" xfId="3" applyFont="1" applyBorder="1"/>
    <xf numFmtId="0" fontId="28" fillId="0" borderId="4" xfId="0" applyFont="1" applyFill="1" applyBorder="1" applyAlignment="1">
      <alignment wrapText="1"/>
    </xf>
    <xf numFmtId="0" fontId="28" fillId="0" borderId="4" xfId="0" applyFont="1" applyFill="1" applyBorder="1"/>
    <xf numFmtId="0" fontId="28" fillId="0" borderId="4" xfId="3" applyFont="1" applyFill="1" applyBorder="1" applyAlignment="1">
      <alignment wrapText="1"/>
    </xf>
    <xf numFmtId="0" fontId="28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Fill="1" applyBorder="1"/>
    <xf numFmtId="0" fontId="4" fillId="0" borderId="3" xfId="3" applyFont="1" applyBorder="1" applyAlignment="1">
      <alignment horizontal="center" vertical="top"/>
    </xf>
    <xf numFmtId="0" fontId="2" fillId="0" borderId="3" xfId="3" applyBorder="1" applyAlignment="1">
      <alignment horizontal="center" vertical="top"/>
    </xf>
    <xf numFmtId="0" fontId="28" fillId="0" borderId="3" xfId="3" applyFont="1" applyBorder="1" applyAlignment="1">
      <alignment horizontal="right" vertical="top"/>
    </xf>
    <xf numFmtId="0" fontId="2" fillId="0" borderId="3" xfId="3" applyFill="1" applyBorder="1" applyAlignment="1">
      <alignment horizontal="center" vertical="top"/>
    </xf>
    <xf numFmtId="0" fontId="28" fillId="0" borderId="3" xfId="3" applyFont="1" applyFill="1" applyBorder="1" applyAlignment="1">
      <alignment horizontal="right" vertical="top"/>
    </xf>
    <xf numFmtId="49" fontId="28" fillId="0" borderId="3" xfId="0" applyNumberFormat="1" applyFont="1" applyBorder="1" applyAlignment="1">
      <alignment horizontal="right" vertical="top"/>
    </xf>
    <xf numFmtId="49" fontId="28" fillId="0" borderId="3" xfId="0" applyNumberFormat="1" applyFont="1" applyFill="1" applyBorder="1" applyAlignment="1">
      <alignment horizontal="right" vertical="top"/>
    </xf>
    <xf numFmtId="0" fontId="3" fillId="0" borderId="3" xfId="3" applyFont="1" applyBorder="1" applyAlignment="1">
      <alignment vertical="top"/>
    </xf>
    <xf numFmtId="49" fontId="4" fillId="0" borderId="3" xfId="0" applyNumberFormat="1" applyFont="1" applyBorder="1" applyAlignment="1">
      <alignment horizontal="center" vertical="top"/>
    </xf>
    <xf numFmtId="49" fontId="2" fillId="0" borderId="3" xfId="3" applyNumberFormat="1" applyFont="1" applyBorder="1" applyAlignment="1">
      <alignment horizontal="center" vertical="top"/>
    </xf>
    <xf numFmtId="0" fontId="2" fillId="0" borderId="3" xfId="3" applyFont="1" applyBorder="1"/>
    <xf numFmtId="0" fontId="2" fillId="0" borderId="3" xfId="3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4" xfId="3" applyFont="1" applyFill="1" applyBorder="1" applyAlignment="1">
      <alignment wrapText="1"/>
    </xf>
    <xf numFmtId="49" fontId="2" fillId="0" borderId="3" xfId="0" applyNumberFormat="1" applyFont="1" applyBorder="1" applyAlignment="1">
      <alignment horizontal="center" vertical="top"/>
    </xf>
    <xf numFmtId="3" fontId="2" fillId="0" borderId="4" xfId="3" applyNumberFormat="1" applyFont="1" applyBorder="1"/>
    <xf numFmtId="0" fontId="3" fillId="0" borderId="14" xfId="3" applyFont="1" applyBorder="1" applyAlignment="1">
      <alignment horizontal="right"/>
    </xf>
    <xf numFmtId="0" fontId="2" fillId="0" borderId="10" xfId="0" applyFont="1" applyBorder="1" applyAlignment="1">
      <alignment wrapText="1"/>
    </xf>
    <xf numFmtId="0" fontId="0" fillId="0" borderId="0" xfId="0" applyFill="1" applyAlignment="1">
      <alignment wrapText="1"/>
    </xf>
    <xf numFmtId="3" fontId="12" fillId="0" borderId="0" xfId="0" applyNumberFormat="1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 applyBorder="1"/>
    <xf numFmtId="3" fontId="0" fillId="0" borderId="0" xfId="0" applyNumberFormat="1" applyFill="1" applyBorder="1"/>
    <xf numFmtId="0" fontId="10" fillId="0" borderId="0" xfId="0" applyFont="1" applyFill="1"/>
    <xf numFmtId="0" fontId="2" fillId="0" borderId="0" xfId="0" applyFont="1" applyFill="1"/>
    <xf numFmtId="0" fontId="8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3" fontId="0" fillId="0" borderId="4" xfId="0" applyNumberFormat="1" applyFill="1" applyBorder="1"/>
    <xf numFmtId="3" fontId="2" fillId="0" borderId="10" xfId="3" applyNumberFormat="1" applyBorder="1"/>
    <xf numFmtId="3" fontId="3" fillId="3" borderId="10" xfId="3" applyNumberFormat="1" applyFont="1" applyFill="1" applyBorder="1"/>
    <xf numFmtId="3" fontId="4" fillId="0" borderId="10" xfId="3" applyNumberFormat="1" applyFont="1" applyBorder="1"/>
    <xf numFmtId="3" fontId="2" fillId="0" borderId="10" xfId="3" applyNumberFormat="1" applyFill="1" applyBorder="1"/>
    <xf numFmtId="3" fontId="3" fillId="0" borderId="10" xfId="3" applyNumberFormat="1" applyFont="1" applyFill="1" applyBorder="1" applyAlignment="1">
      <alignment horizontal="right"/>
    </xf>
    <xf numFmtId="3" fontId="3" fillId="0" borderId="10" xfId="3" applyNumberFormat="1" applyFont="1" applyBorder="1"/>
    <xf numFmtId="3" fontId="4" fillId="0" borderId="10" xfId="3" applyNumberFormat="1" applyFont="1" applyFill="1" applyBorder="1"/>
    <xf numFmtId="3" fontId="8" fillId="0" borderId="4" xfId="3" applyNumberFormat="1" applyFont="1" applyFill="1" applyBorder="1"/>
    <xf numFmtId="3" fontId="4" fillId="0" borderId="4" xfId="3" applyNumberFormat="1" applyFont="1" applyFill="1" applyBorder="1" applyAlignment="1">
      <alignment vertical="center"/>
    </xf>
    <xf numFmtId="3" fontId="2" fillId="0" borderId="4" xfId="3" applyNumberFormat="1" applyFont="1" applyBorder="1"/>
    <xf numFmtId="3" fontId="2" fillId="0" borderId="4" xfId="3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2" fillId="0" borderId="4" xfId="3" applyNumberFormat="1" applyBorder="1"/>
    <xf numFmtId="3" fontId="2" fillId="0" borderId="4" xfId="3" applyNumberFormat="1" applyFill="1" applyBorder="1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4" xfId="3" applyFont="1" applyBorder="1" applyAlignment="1">
      <alignment horizontal="center"/>
    </xf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3" fontId="3" fillId="0" borderId="4" xfId="3" applyNumberFormat="1" applyFont="1" applyBorder="1"/>
    <xf numFmtId="0" fontId="2" fillId="0" borderId="0" xfId="3" applyAlignment="1">
      <alignment horizontal="center"/>
    </xf>
    <xf numFmtId="0" fontId="2" fillId="0" borderId="4" xfId="3" applyFont="1" applyBorder="1"/>
    <xf numFmtId="3" fontId="4" fillId="0" borderId="4" xfId="3" applyNumberFormat="1" applyFont="1" applyBorder="1"/>
    <xf numFmtId="0" fontId="2" fillId="0" borderId="0" xfId="3" applyFont="1" applyAlignment="1">
      <alignment horizontal="left"/>
    </xf>
    <xf numFmtId="3" fontId="3" fillId="3" borderId="4" xfId="3" applyNumberFormat="1" applyFont="1" applyFill="1" applyBorder="1"/>
    <xf numFmtId="0" fontId="6" fillId="0" borderId="0" xfId="3" applyFont="1" applyAlignment="1">
      <alignment horizontal="left"/>
    </xf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0" fontId="3" fillId="0" borderId="10" xfId="3" applyFont="1" applyBorder="1" applyAlignment="1">
      <alignment horizontal="center"/>
    </xf>
    <xf numFmtId="0" fontId="28" fillId="0" borderId="4" xfId="3" applyFont="1" applyBorder="1"/>
    <xf numFmtId="3" fontId="28" fillId="0" borderId="4" xfId="3" applyNumberFormat="1" applyFont="1" applyBorder="1"/>
    <xf numFmtId="3" fontId="28" fillId="0" borderId="4" xfId="3" applyNumberFormat="1" applyFont="1" applyFill="1" applyBorder="1"/>
    <xf numFmtId="3" fontId="28" fillId="0" borderId="4" xfId="3" applyNumberFormat="1" applyFont="1" applyFill="1" applyBorder="1" applyProtection="1">
      <protection locked="0"/>
    </xf>
    <xf numFmtId="0" fontId="2" fillId="0" borderId="14" xfId="3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33" fillId="0" borderId="4" xfId="3" applyFont="1" applyBorder="1" applyAlignment="1">
      <alignment horizontal="center"/>
    </xf>
    <xf numFmtId="0" fontId="33" fillId="0" borderId="6" xfId="3" applyFont="1" applyBorder="1" applyAlignment="1">
      <alignment horizontal="center"/>
    </xf>
    <xf numFmtId="0" fontId="33" fillId="0" borderId="0" xfId="3" applyFont="1" applyAlignment="1">
      <alignment horizontal="center"/>
    </xf>
    <xf numFmtId="0" fontId="33" fillId="0" borderId="4" xfId="3" applyFont="1" applyFill="1" applyBorder="1" applyAlignment="1">
      <alignment horizontal="center"/>
    </xf>
    <xf numFmtId="0" fontId="33" fillId="0" borderId="4" xfId="3" applyFont="1" applyBorder="1" applyAlignment="1">
      <alignment horizontal="center" vertical="center"/>
    </xf>
    <xf numFmtId="0" fontId="33" fillId="0" borderId="12" xfId="3" applyFont="1" applyFill="1" applyBorder="1" applyAlignment="1">
      <alignment horizontal="center"/>
    </xf>
    <xf numFmtId="0" fontId="33" fillId="0" borderId="11" xfId="3" applyFont="1" applyBorder="1" applyAlignment="1">
      <alignment horizontal="center"/>
    </xf>
    <xf numFmtId="0" fontId="33" fillId="0" borderId="10" xfId="3" applyFont="1" applyBorder="1" applyAlignment="1">
      <alignment horizontal="center"/>
    </xf>
    <xf numFmtId="0" fontId="33" fillId="0" borderId="12" xfId="3" applyFont="1" applyBorder="1" applyAlignment="1">
      <alignment horizontal="center"/>
    </xf>
    <xf numFmtId="0" fontId="31" fillId="0" borderId="16" xfId="3" applyFont="1" applyBorder="1" applyAlignment="1">
      <alignment horizontal="center"/>
    </xf>
    <xf numFmtId="0" fontId="31" fillId="0" borderId="11" xfId="3" applyFont="1" applyBorder="1" applyAlignment="1">
      <alignment horizontal="center"/>
    </xf>
    <xf numFmtId="0" fontId="18" fillId="0" borderId="10" xfId="3" applyFont="1" applyBorder="1" applyAlignment="1">
      <alignment horizontal="center"/>
    </xf>
    <xf numFmtId="0" fontId="18" fillId="0" borderId="10" xfId="3" applyFont="1" applyBorder="1" applyAlignment="1">
      <alignment horizontal="center" vertical="top"/>
    </xf>
    <xf numFmtId="0" fontId="17" fillId="0" borderId="10" xfId="3" applyFont="1" applyBorder="1" applyAlignment="1">
      <alignment horizontal="center" vertical="top"/>
    </xf>
    <xf numFmtId="0" fontId="34" fillId="0" borderId="10" xfId="3" applyFont="1" applyBorder="1" applyAlignment="1">
      <alignment horizontal="center" vertical="top"/>
    </xf>
    <xf numFmtId="0" fontId="17" fillId="0" borderId="10" xfId="3" applyFont="1" applyFill="1" applyBorder="1" applyAlignment="1">
      <alignment horizontal="center" vertical="top"/>
    </xf>
    <xf numFmtId="0" fontId="34" fillId="0" borderId="10" xfId="3" applyFont="1" applyFill="1" applyBorder="1" applyAlignment="1">
      <alignment horizontal="center" vertical="top"/>
    </xf>
    <xf numFmtId="49" fontId="34" fillId="0" borderId="10" xfId="0" applyNumberFormat="1" applyFont="1" applyBorder="1" applyAlignment="1">
      <alignment horizontal="center" vertical="top"/>
    </xf>
    <xf numFmtId="0" fontId="34" fillId="0" borderId="16" xfId="3" applyFont="1" applyBorder="1" applyAlignment="1">
      <alignment horizontal="center" vertical="top"/>
    </xf>
    <xf numFmtId="49" fontId="34" fillId="0" borderId="10" xfId="0" applyNumberFormat="1" applyFont="1" applyFill="1" applyBorder="1" applyAlignment="1">
      <alignment horizontal="center" vertical="top"/>
    </xf>
    <xf numFmtId="49" fontId="17" fillId="0" borderId="10" xfId="0" applyNumberFormat="1" applyFont="1" applyFill="1" applyBorder="1" applyAlignment="1">
      <alignment horizontal="center" vertical="top"/>
    </xf>
    <xf numFmtId="49" fontId="17" fillId="0" borderId="10" xfId="0" applyNumberFormat="1" applyFont="1" applyBorder="1" applyAlignment="1">
      <alignment horizontal="center" vertical="top"/>
    </xf>
    <xf numFmtId="49" fontId="17" fillId="0" borderId="10" xfId="3" applyNumberFormat="1" applyFont="1" applyBorder="1" applyAlignment="1">
      <alignment horizontal="center" vertical="top"/>
    </xf>
    <xf numFmtId="0" fontId="17" fillId="0" borderId="10" xfId="3" applyFont="1" applyBorder="1" applyAlignment="1">
      <alignment horizontal="center"/>
    </xf>
    <xf numFmtId="0" fontId="17" fillId="0" borderId="34" xfId="3" applyFont="1" applyBorder="1" applyAlignment="1">
      <alignment horizontal="center"/>
    </xf>
    <xf numFmtId="0" fontId="18" fillId="0" borderId="4" xfId="3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0" fontId="17" fillId="0" borderId="6" xfId="3" applyFont="1" applyBorder="1" applyAlignment="1">
      <alignment horizontal="center"/>
    </xf>
    <xf numFmtId="0" fontId="17" fillId="0" borderId="0" xfId="3" applyFont="1" applyAlignment="1">
      <alignment horizontal="center"/>
    </xf>
    <xf numFmtId="0" fontId="17" fillId="0" borderId="4" xfId="3" applyFont="1" applyFill="1" applyBorder="1" applyAlignment="1">
      <alignment horizontal="center"/>
    </xf>
    <xf numFmtId="0" fontId="17" fillId="0" borderId="4" xfId="3" applyFont="1" applyBorder="1" applyAlignment="1">
      <alignment horizontal="center" vertical="center"/>
    </xf>
    <xf numFmtId="0" fontId="17" fillId="0" borderId="12" xfId="3" applyFont="1" applyFill="1" applyBorder="1" applyAlignment="1">
      <alignment horizontal="center"/>
    </xf>
    <xf numFmtId="0" fontId="17" fillId="0" borderId="11" xfId="3" applyFont="1" applyBorder="1" applyAlignment="1">
      <alignment horizontal="center"/>
    </xf>
    <xf numFmtId="0" fontId="17" fillId="0" borderId="12" xfId="3" applyFont="1" applyBorder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49" fontId="17" fillId="0" borderId="16" xfId="0" applyNumberFormat="1" applyFont="1" applyBorder="1" applyAlignment="1">
      <alignment horizontal="center"/>
    </xf>
    <xf numFmtId="0" fontId="18" fillId="0" borderId="16" xfId="3" applyFont="1" applyBorder="1" applyAlignment="1">
      <alignment horizontal="center"/>
    </xf>
    <xf numFmtId="0" fontId="18" fillId="0" borderId="11" xfId="3" applyFont="1" applyBorder="1" applyAlignment="1">
      <alignment horizontal="center"/>
    </xf>
    <xf numFmtId="164" fontId="21" fillId="0" borderId="14" xfId="0" applyNumberFormat="1" applyFont="1" applyBorder="1" applyAlignment="1"/>
    <xf numFmtId="4" fontId="32" fillId="0" borderId="19" xfId="3" applyNumberFormat="1" applyFont="1" applyBorder="1" applyAlignment="1">
      <alignment horizontal="center"/>
    </xf>
    <xf numFmtId="4" fontId="32" fillId="0" borderId="19" xfId="3" applyNumberFormat="1" applyFont="1" applyFill="1" applyBorder="1"/>
    <xf numFmtId="4" fontId="21" fillId="0" borderId="19" xfId="3" applyNumberFormat="1" applyFont="1" applyFill="1" applyBorder="1"/>
    <xf numFmtId="4" fontId="21" fillId="0" borderId="19" xfId="3" applyNumberFormat="1" applyFont="1" applyBorder="1"/>
    <xf numFmtId="4" fontId="21" fillId="0" borderId="20" xfId="3" applyNumberFormat="1" applyFont="1" applyBorder="1"/>
    <xf numFmtId="4" fontId="21" fillId="0" borderId="0" xfId="3" applyNumberFormat="1" applyFont="1"/>
    <xf numFmtId="4" fontId="32" fillId="0" borderId="20" xfId="3" applyNumberFormat="1" applyFont="1" applyBorder="1"/>
    <xf numFmtId="4" fontId="21" fillId="0" borderId="15" xfId="3" applyNumberFormat="1" applyFont="1" applyBorder="1"/>
    <xf numFmtId="4" fontId="32" fillId="0" borderId="19" xfId="3" applyNumberFormat="1" applyFont="1" applyBorder="1"/>
    <xf numFmtId="49" fontId="33" fillId="0" borderId="4" xfId="0" applyNumberFormat="1" applyFont="1" applyBorder="1" applyAlignment="1">
      <alignment horizontal="center"/>
    </xf>
    <xf numFmtId="49" fontId="33" fillId="0" borderId="12" xfId="0" applyNumberFormat="1" applyFont="1" applyBorder="1" applyAlignment="1">
      <alignment horizontal="center"/>
    </xf>
    <xf numFmtId="0" fontId="1" fillId="0" borderId="4" xfId="3" applyFont="1" applyBorder="1"/>
    <xf numFmtId="3" fontId="4" fillId="0" borderId="10" xfId="12" applyNumberFormat="1" applyFont="1" applyBorder="1"/>
    <xf numFmtId="3" fontId="4" fillId="0" borderId="10" xfId="12" applyNumberFormat="1" applyFont="1" applyFill="1" applyBorder="1"/>
    <xf numFmtId="3" fontId="8" fillId="0" borderId="4" xfId="12" applyNumberFormat="1" applyFont="1" applyFill="1" applyBorder="1"/>
    <xf numFmtId="3" fontId="1" fillId="0" borderId="4" xfId="12" applyNumberFormat="1" applyFont="1" applyBorder="1"/>
    <xf numFmtId="3" fontId="4" fillId="7" borderId="4" xfId="12" applyNumberFormat="1" applyFont="1" applyFill="1" applyBorder="1"/>
    <xf numFmtId="3" fontId="1" fillId="0" borderId="4" xfId="12" applyNumberFormat="1" applyFont="1" applyFill="1" applyBorder="1"/>
    <xf numFmtId="3" fontId="1" fillId="0" borderId="4" xfId="12" applyNumberFormat="1" applyBorder="1"/>
    <xf numFmtId="3" fontId="4" fillId="0" borderId="4" xfId="12" applyNumberFormat="1" applyFont="1" applyBorder="1"/>
    <xf numFmtId="3" fontId="1" fillId="0" borderId="4" xfId="12" applyNumberFormat="1" applyFill="1" applyBorder="1"/>
    <xf numFmtId="3" fontId="4" fillId="0" borderId="4" xfId="12" applyNumberFormat="1" applyFont="1" applyFill="1" applyBorder="1"/>
    <xf numFmtId="3" fontId="8" fillId="0" borderId="8" xfId="11" applyNumberFormat="1" applyFont="1" applyBorder="1"/>
    <xf numFmtId="3" fontId="8" fillId="6" borderId="8" xfId="11" applyNumberFormat="1" applyFont="1" applyFill="1" applyBorder="1"/>
    <xf numFmtId="3" fontId="4" fillId="0" borderId="8" xfId="11" applyNumberFormat="1" applyFont="1" applyBorder="1"/>
    <xf numFmtId="3" fontId="4" fillId="0" borderId="8" xfId="11" applyNumberFormat="1" applyFont="1" applyFill="1" applyBorder="1"/>
    <xf numFmtId="3" fontId="1" fillId="0" borderId="8" xfId="11" applyNumberFormat="1" applyFont="1" applyFill="1" applyBorder="1"/>
    <xf numFmtId="164" fontId="18" fillId="0" borderId="14" xfId="3" applyNumberFormat="1" applyFont="1" applyBorder="1" applyAlignment="1"/>
    <xf numFmtId="164" fontId="3" fillId="0" borderId="0" xfId="3" applyNumberFormat="1" applyFo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3" fillId="0" borderId="12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3" fillId="0" borderId="24" xfId="3" applyFont="1" applyBorder="1" applyAlignment="1">
      <alignment horizontal="center" vertical="center" textRotation="90" wrapText="1"/>
    </xf>
    <xf numFmtId="0" fontId="1" fillId="0" borderId="4" xfId="3" applyFont="1" applyFill="1" applyBorder="1" applyAlignment="1">
      <alignment wrapText="1"/>
    </xf>
    <xf numFmtId="0" fontId="1" fillId="3" borderId="4" xfId="3" applyFont="1" applyFill="1" applyBorder="1" applyAlignment="1">
      <alignment wrapText="1"/>
    </xf>
    <xf numFmtId="0" fontId="2" fillId="0" borderId="0" xfId="3" applyFill="1" applyAlignment="1">
      <alignment vertical="center"/>
    </xf>
    <xf numFmtId="3" fontId="4" fillId="0" borderId="10" xfId="12" applyNumberFormat="1" applyFont="1" applyFill="1" applyBorder="1" applyAlignment="1">
      <alignment vertical="center"/>
    </xf>
    <xf numFmtId="0" fontId="12" fillId="6" borderId="12" xfId="3" applyFont="1" applyFill="1" applyBorder="1" applyAlignment="1">
      <alignment horizontal="center" vertical="center" wrapText="1"/>
    </xf>
    <xf numFmtId="3" fontId="6" fillId="6" borderId="4" xfId="3" applyNumberFormat="1" applyFont="1" applyFill="1" applyBorder="1"/>
    <xf numFmtId="3" fontId="12" fillId="6" borderId="4" xfId="3" applyNumberFormat="1" applyFont="1" applyFill="1" applyBorder="1"/>
    <xf numFmtId="3" fontId="12" fillId="6" borderId="4" xfId="3" applyNumberFormat="1" applyFont="1" applyFill="1" applyBorder="1" applyAlignment="1">
      <alignment horizontal="right"/>
    </xf>
    <xf numFmtId="0" fontId="6" fillId="0" borderId="0" xfId="3" applyFont="1"/>
    <xf numFmtId="3" fontId="6" fillId="0" borderId="0" xfId="3" applyNumberFormat="1" applyFont="1"/>
    <xf numFmtId="0" fontId="6" fillId="6" borderId="6" xfId="3" applyFont="1" applyFill="1" applyBorder="1"/>
    <xf numFmtId="3" fontId="6" fillId="0" borderId="15" xfId="3" applyNumberFormat="1" applyFont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6" borderId="12" xfId="3" applyFont="1" applyFill="1" applyBorder="1" applyAlignment="1">
      <alignment horizontal="center" vertical="center" wrapText="1"/>
    </xf>
    <xf numFmtId="3" fontId="6" fillId="6" borderId="4" xfId="3" applyNumberFormat="1" applyFont="1" applyFill="1" applyBorder="1" applyAlignment="1">
      <alignment horizontal="right"/>
    </xf>
    <xf numFmtId="3" fontId="35" fillId="6" borderId="4" xfId="3" applyNumberFormat="1" applyFont="1" applyFill="1" applyBorder="1"/>
    <xf numFmtId="3" fontId="6" fillId="6" borderId="4" xfId="3" applyNumberFormat="1" applyFont="1" applyFill="1" applyBorder="1" applyProtection="1">
      <protection locked="0"/>
    </xf>
    <xf numFmtId="3" fontId="35" fillId="6" borderId="4" xfId="3" applyNumberFormat="1" applyFont="1" applyFill="1" applyBorder="1" applyProtection="1">
      <protection locked="0"/>
    </xf>
    <xf numFmtId="0" fontId="3" fillId="6" borderId="3" xfId="3" applyFont="1" applyFill="1" applyBorder="1" applyAlignment="1">
      <alignment horizontal="center"/>
    </xf>
    <xf numFmtId="0" fontId="3" fillId="6" borderId="10" xfId="3" applyFont="1" applyFill="1" applyBorder="1" applyAlignment="1">
      <alignment horizontal="center"/>
    </xf>
    <xf numFmtId="0" fontId="3" fillId="6" borderId="4" xfId="3" applyFont="1" applyFill="1" applyBorder="1" applyAlignment="1">
      <alignment horizontal="left"/>
    </xf>
    <xf numFmtId="3" fontId="3" fillId="6" borderId="4" xfId="3" applyNumberFormat="1" applyFont="1" applyFill="1" applyBorder="1" applyAlignment="1">
      <alignment horizontal="right"/>
    </xf>
    <xf numFmtId="0" fontId="3" fillId="6" borderId="3" xfId="3" applyFont="1" applyFill="1" applyBorder="1" applyAlignment="1">
      <alignment horizontal="center" vertical="top"/>
    </xf>
    <xf numFmtId="0" fontId="18" fillId="6" borderId="10" xfId="3" applyFont="1" applyFill="1" applyBorder="1" applyAlignment="1">
      <alignment horizontal="center" vertical="top"/>
    </xf>
    <xf numFmtId="0" fontId="3" fillId="6" borderId="4" xfId="3" applyFont="1" applyFill="1" applyBorder="1"/>
    <xf numFmtId="3" fontId="3" fillId="6" borderId="4" xfId="3" applyNumberFormat="1" applyFont="1" applyFill="1" applyBorder="1"/>
    <xf numFmtId="49" fontId="3" fillId="6" borderId="3" xfId="0" applyNumberFormat="1" applyFont="1" applyFill="1" applyBorder="1" applyAlignment="1">
      <alignment horizontal="center" vertical="top"/>
    </xf>
    <xf numFmtId="49" fontId="18" fillId="6" borderId="10" xfId="0" applyNumberFormat="1" applyFont="1" applyFill="1" applyBorder="1" applyAlignment="1">
      <alignment horizontal="center" vertical="top"/>
    </xf>
    <xf numFmtId="0" fontId="3" fillId="6" borderId="4" xfId="0" applyFont="1" applyFill="1" applyBorder="1"/>
    <xf numFmtId="49" fontId="3" fillId="6" borderId="3" xfId="3" applyNumberFormat="1" applyFont="1" applyFill="1" applyBorder="1" applyAlignment="1">
      <alignment horizontal="center" vertical="top"/>
    </xf>
    <xf numFmtId="49" fontId="18" fillId="6" borderId="10" xfId="3" applyNumberFormat="1" applyFont="1" applyFill="1" applyBorder="1" applyAlignment="1">
      <alignment horizontal="center" vertical="top"/>
    </xf>
    <xf numFmtId="3" fontId="22" fillId="6" borderId="4" xfId="0" applyNumberFormat="1" applyFont="1" applyFill="1" applyBorder="1"/>
    <xf numFmtId="3" fontId="22" fillId="6" borderId="8" xfId="0" applyNumberFormat="1" applyFont="1" applyFill="1" applyBorder="1"/>
    <xf numFmtId="3" fontId="22" fillId="0" borderId="8" xfId="0" applyNumberFormat="1" applyFont="1" applyBorder="1"/>
    <xf numFmtId="3" fontId="36" fillId="0" borderId="8" xfId="0" applyNumberFormat="1" applyFont="1" applyBorder="1"/>
    <xf numFmtId="3" fontId="36" fillId="0" borderId="8" xfId="0" applyNumberFormat="1" applyFont="1" applyFill="1" applyBorder="1"/>
    <xf numFmtId="3" fontId="22" fillId="0" borderId="8" xfId="0" applyNumberFormat="1" applyFont="1" applyFill="1" applyBorder="1"/>
    <xf numFmtId="3" fontId="36" fillId="0" borderId="26" xfId="0" applyNumberFormat="1" applyFont="1" applyFill="1" applyBorder="1"/>
    <xf numFmtId="3" fontId="37" fillId="0" borderId="8" xfId="0" applyNumberFormat="1" applyFont="1" applyFill="1" applyBorder="1"/>
    <xf numFmtId="3" fontId="36" fillId="0" borderId="26" xfId="0" applyNumberFormat="1" applyFont="1" applyBorder="1"/>
    <xf numFmtId="3" fontId="22" fillId="0" borderId="4" xfId="0" applyNumberFormat="1" applyFont="1" applyBorder="1"/>
    <xf numFmtId="0" fontId="36" fillId="0" borderId="6" xfId="0" applyFont="1" applyBorder="1"/>
    <xf numFmtId="3" fontId="22" fillId="6" borderId="29" xfId="0" applyNumberFormat="1" applyFont="1" applyFill="1" applyBorder="1"/>
    <xf numFmtId="0" fontId="36" fillId="0" borderId="0" xfId="0" applyFont="1"/>
    <xf numFmtId="0" fontId="26" fillId="0" borderId="26" xfId="4" applyFont="1" applyFill="1" applyBorder="1" applyAlignment="1">
      <alignment horizontal="center" vertical="center" wrapText="1"/>
    </xf>
    <xf numFmtId="0" fontId="0" fillId="0" borderId="0" xfId="0"/>
    <xf numFmtId="3" fontId="1" fillId="0" borderId="4" xfId="0" applyNumberFormat="1" applyFont="1" applyFill="1" applyBorder="1" applyAlignment="1"/>
    <xf numFmtId="3" fontId="1" fillId="0" borderId="4" xfId="0" applyNumberFormat="1" applyFont="1" applyFill="1" applyBorder="1" applyAlignment="1">
      <alignment horizontal="right" vertical="center"/>
    </xf>
    <xf numFmtId="3" fontId="1" fillId="0" borderId="21" xfId="0" applyNumberFormat="1" applyFont="1" applyFill="1" applyBorder="1" applyAlignment="1">
      <alignment horizontal="right" vertical="center"/>
    </xf>
    <xf numFmtId="0" fontId="21" fillId="0" borderId="0" xfId="0" applyFont="1"/>
    <xf numFmtId="0" fontId="32" fillId="6" borderId="4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32" fillId="6" borderId="4" xfId="0" applyFont="1" applyFill="1" applyBorder="1" applyAlignment="1"/>
    <xf numFmtId="3" fontId="32" fillId="6" borderId="4" xfId="0" applyNumberFormat="1" applyFont="1" applyFill="1" applyBorder="1" applyAlignment="1"/>
    <xf numFmtId="2" fontId="32" fillId="6" borderId="4" xfId="0" applyNumberFormat="1" applyFont="1" applyFill="1" applyBorder="1" applyAlignment="1"/>
    <xf numFmtId="0" fontId="21" fillId="0" borderId="4" xfId="0" applyFont="1" applyFill="1" applyBorder="1" applyAlignment="1"/>
    <xf numFmtId="0" fontId="38" fillId="0" borderId="4" xfId="0" applyFont="1" applyFill="1" applyBorder="1" applyAlignment="1">
      <alignment horizontal="center"/>
    </xf>
    <xf numFmtId="3" fontId="21" fillId="0" borderId="4" xfId="0" applyNumberFormat="1" applyFont="1" applyFill="1" applyBorder="1" applyAlignment="1"/>
    <xf numFmtId="2" fontId="21" fillId="0" borderId="4" xfId="0" applyNumberFormat="1" applyFont="1" applyFill="1" applyBorder="1" applyAlignment="1">
      <alignment horizontal="right"/>
    </xf>
    <xf numFmtId="0" fontId="21" fillId="0" borderId="4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right" vertical="center"/>
    </xf>
    <xf numFmtId="2" fontId="21" fillId="0" borderId="4" xfId="0" applyNumberFormat="1" applyFont="1" applyFill="1" applyBorder="1" applyAlignment="1">
      <alignment horizontal="right" vertical="center"/>
    </xf>
    <xf numFmtId="0" fontId="32" fillId="4" borderId="4" xfId="0" applyFont="1" applyFill="1" applyBorder="1" applyAlignment="1"/>
    <xf numFmtId="0" fontId="39" fillId="4" borderId="4" xfId="0" applyFont="1" applyFill="1" applyBorder="1" applyAlignment="1">
      <alignment horizontal="center"/>
    </xf>
    <xf numFmtId="3" fontId="32" fillId="4" borderId="4" xfId="0" applyNumberFormat="1" applyFont="1" applyFill="1" applyBorder="1" applyAlignment="1"/>
    <xf numFmtId="2" fontId="32" fillId="4" borderId="4" xfId="0" applyNumberFormat="1" applyFont="1" applyFill="1" applyBorder="1" applyAlignment="1">
      <alignment horizontal="right" vertical="center"/>
    </xf>
    <xf numFmtId="0" fontId="32" fillId="0" borderId="0" xfId="0" applyFont="1"/>
    <xf numFmtId="0" fontId="32" fillId="0" borderId="0" xfId="0" applyFont="1" applyFill="1" applyBorder="1" applyAlignment="1"/>
    <xf numFmtId="0" fontId="32" fillId="0" borderId="0" xfId="0" applyFont="1" applyBorder="1" applyAlignment="1"/>
    <xf numFmtId="0" fontId="21" fillId="0" borderId="21" xfId="0" applyFont="1" applyFill="1" applyBorder="1" applyAlignment="1">
      <alignment horizontal="left" vertical="center"/>
    </xf>
    <xf numFmtId="0" fontId="38" fillId="0" borderId="21" xfId="0" applyFont="1" applyFill="1" applyBorder="1" applyAlignment="1">
      <alignment horizontal="center" vertical="center"/>
    </xf>
    <xf numFmtId="3" fontId="21" fillId="0" borderId="21" xfId="0" applyNumberFormat="1" applyFont="1" applyFill="1" applyBorder="1" applyAlignment="1">
      <alignment horizontal="right" vertical="center"/>
    </xf>
    <xf numFmtId="2" fontId="21" fillId="0" borderId="21" xfId="0" applyNumberFormat="1" applyFont="1" applyFill="1" applyBorder="1" applyAlignment="1">
      <alignment horizontal="right" vertical="center"/>
    </xf>
    <xf numFmtId="0" fontId="32" fillId="4" borderId="21" xfId="0" applyFont="1" applyFill="1" applyBorder="1" applyAlignment="1">
      <alignment horizontal="left" vertical="center"/>
    </xf>
    <xf numFmtId="0" fontId="39" fillId="4" borderId="21" xfId="0" applyFont="1" applyFill="1" applyBorder="1" applyAlignment="1">
      <alignment horizontal="center" vertical="center"/>
    </xf>
    <xf numFmtId="3" fontId="32" fillId="4" borderId="21" xfId="0" applyNumberFormat="1" applyFont="1" applyFill="1" applyBorder="1" applyAlignment="1"/>
    <xf numFmtId="2" fontId="32" fillId="4" borderId="21" xfId="0" applyNumberFormat="1" applyFont="1" applyFill="1" applyBorder="1" applyAlignment="1">
      <alignment horizontal="right" vertical="center"/>
    </xf>
    <xf numFmtId="0" fontId="32" fillId="4" borderId="22" xfId="0" applyFont="1" applyFill="1" applyBorder="1" applyAlignment="1"/>
    <xf numFmtId="0" fontId="39" fillId="4" borderId="22" xfId="0" applyFont="1" applyFill="1" applyBorder="1" applyAlignment="1">
      <alignment horizontal="center"/>
    </xf>
    <xf numFmtId="3" fontId="32" fillId="4" borderId="22" xfId="0" applyNumberFormat="1" applyFont="1" applyFill="1" applyBorder="1" applyAlignment="1"/>
    <xf numFmtId="2" fontId="32" fillId="4" borderId="22" xfId="0" applyNumberFormat="1" applyFont="1" applyFill="1" applyBorder="1" applyAlignment="1">
      <alignment horizontal="right" vertical="center"/>
    </xf>
    <xf numFmtId="3" fontId="32" fillId="4" borderId="21" xfId="0" applyNumberFormat="1" applyFont="1" applyFill="1" applyBorder="1" applyAlignment="1">
      <alignment vertical="center"/>
    </xf>
    <xf numFmtId="0" fontId="32" fillId="4" borderId="4" xfId="0" applyFont="1" applyFill="1" applyBorder="1" applyAlignment="1">
      <alignment wrapText="1"/>
    </xf>
    <xf numFmtId="0" fontId="39" fillId="4" borderId="4" xfId="0" applyFont="1" applyFill="1" applyBorder="1" applyAlignment="1">
      <alignment horizontal="center" wrapText="1"/>
    </xf>
    <xf numFmtId="3" fontId="32" fillId="4" borderId="4" xfId="0" applyNumberFormat="1" applyFont="1" applyFill="1" applyBorder="1" applyAlignment="1">
      <alignment vertical="center"/>
    </xf>
    <xf numFmtId="0" fontId="32" fillId="0" borderId="23" xfId="0" applyFont="1" applyFill="1" applyBorder="1" applyAlignment="1"/>
    <xf numFmtId="0" fontId="39" fillId="0" borderId="23" xfId="0" applyFont="1" applyFill="1" applyBorder="1" applyAlignment="1">
      <alignment horizontal="center"/>
    </xf>
    <xf numFmtId="4" fontId="21" fillId="0" borderId="23" xfId="0" applyNumberFormat="1" applyFont="1" applyFill="1" applyBorder="1" applyAlignment="1"/>
    <xf numFmtId="2" fontId="21" fillId="0" borderId="23" xfId="0" applyNumberFormat="1" applyFont="1" applyFill="1" applyBorder="1" applyAlignment="1">
      <alignment horizontal="right" vertical="center"/>
    </xf>
    <xf numFmtId="3" fontId="21" fillId="0" borderId="0" xfId="0" applyNumberFormat="1" applyFont="1" applyBorder="1" applyAlignment="1"/>
    <xf numFmtId="0" fontId="8" fillId="6" borderId="4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/>
    <xf numFmtId="3" fontId="8" fillId="4" borderId="4" xfId="0" applyNumberFormat="1" applyFont="1" applyFill="1" applyBorder="1" applyAlignment="1"/>
    <xf numFmtId="3" fontId="8" fillId="4" borderId="21" xfId="0" applyNumberFormat="1" applyFont="1" applyFill="1" applyBorder="1" applyAlignment="1"/>
    <xf numFmtId="3" fontId="8" fillId="4" borderId="22" xfId="0" applyNumberFormat="1" applyFont="1" applyFill="1" applyBorder="1" applyAlignment="1"/>
    <xf numFmtId="3" fontId="8" fillId="4" borderId="21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4" fontId="1" fillId="0" borderId="23" xfId="0" applyNumberFormat="1" applyFont="1" applyFill="1" applyBorder="1" applyAlignment="1"/>
    <xf numFmtId="0" fontId="40" fillId="0" borderId="0" xfId="0" applyFont="1"/>
    <xf numFmtId="0" fontId="41" fillId="0" borderId="4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 wrapText="1"/>
    </xf>
    <xf numFmtId="0" fontId="40" fillId="0" borderId="0" xfId="0" applyFont="1" applyBorder="1" applyAlignment="1"/>
    <xf numFmtId="0" fontId="18" fillId="0" borderId="3" xfId="3" applyFont="1" applyBorder="1" applyAlignment="1">
      <alignment horizontal="center"/>
    </xf>
    <xf numFmtId="0" fontId="18" fillId="0" borderId="8" xfId="3" applyFont="1" applyBorder="1" applyAlignment="1">
      <alignment horizontal="center"/>
    </xf>
    <xf numFmtId="0" fontId="18" fillId="0" borderId="19" xfId="3" applyFont="1" applyBorder="1" applyAlignment="1">
      <alignment horizontal="center"/>
    </xf>
    <xf numFmtId="0" fontId="18" fillId="0" borderId="4" xfId="3" applyFont="1" applyFill="1" applyBorder="1" applyAlignment="1">
      <alignment horizontal="center"/>
    </xf>
    <xf numFmtId="0" fontId="0" fillId="0" borderId="43" xfId="0" applyBorder="1"/>
    <xf numFmtId="0" fontId="33" fillId="0" borderId="52" xfId="0" applyFont="1" applyBorder="1" applyAlignment="1">
      <alignment horizontal="center"/>
    </xf>
    <xf numFmtId="0" fontId="33" fillId="0" borderId="0" xfId="0" applyFont="1"/>
    <xf numFmtId="0" fontId="33" fillId="0" borderId="44" xfId="0" applyFont="1" applyBorder="1" applyAlignment="1">
      <alignment horizontal="center"/>
    </xf>
    <xf numFmtId="0" fontId="33" fillId="0" borderId="48" xfId="0" applyFont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167" fontId="3" fillId="6" borderId="4" xfId="0" applyNumberFormat="1" applyFont="1" applyFill="1" applyBorder="1" applyAlignment="1">
      <alignment horizontal="left" vertical="center" wrapText="1"/>
    </xf>
    <xf numFmtId="4" fontId="3" fillId="6" borderId="4" xfId="0" applyNumberFormat="1" applyFont="1" applyFill="1" applyBorder="1"/>
    <xf numFmtId="0" fontId="18" fillId="0" borderId="0" xfId="3" applyFont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0" borderId="4" xfId="3" applyFont="1" applyBorder="1" applyAlignment="1">
      <alignment wrapText="1"/>
    </xf>
    <xf numFmtId="0" fontId="1" fillId="0" borderId="0" xfId="0" applyFont="1"/>
    <xf numFmtId="0" fontId="1" fillId="0" borderId="4" xfId="0" applyFont="1" applyBorder="1"/>
    <xf numFmtId="0" fontId="0" fillId="0" borderId="0" xfId="0"/>
    <xf numFmtId="0" fontId="1" fillId="0" borderId="4" xfId="0" applyFont="1" applyFill="1" applyBorder="1"/>
    <xf numFmtId="3" fontId="1" fillId="0" borderId="8" xfId="0" applyNumberFormat="1" applyFont="1" applyFill="1" applyBorder="1"/>
    <xf numFmtId="3" fontId="1" fillId="0" borderId="26" xfId="0" applyNumberFormat="1" applyFont="1" applyFill="1" applyBorder="1"/>
    <xf numFmtId="17" fontId="0" fillId="0" borderId="0" xfId="0" applyNumberFormat="1" applyFill="1"/>
    <xf numFmtId="0" fontId="1" fillId="0" borderId="0" xfId="0" applyFont="1" applyFill="1"/>
    <xf numFmtId="3" fontId="1" fillId="0" borderId="0" xfId="0" applyNumberFormat="1" applyFont="1" applyFill="1"/>
    <xf numFmtId="3" fontId="29" fillId="0" borderId="0" xfId="2" applyNumberFormat="1" applyFont="1" applyFill="1"/>
    <xf numFmtId="3" fontId="1" fillId="0" borderId="0" xfId="6" applyNumberFormat="1" applyFont="1" applyFill="1"/>
    <xf numFmtId="3" fontId="8" fillId="0" borderId="4" xfId="12" applyNumberFormat="1" applyFont="1" applyFill="1" applyBorder="1" applyAlignment="1">
      <alignment horizontal="right"/>
    </xf>
    <xf numFmtId="3" fontId="8" fillId="0" borderId="8" xfId="12" applyNumberFormat="1" applyFont="1" applyFill="1" applyBorder="1"/>
    <xf numFmtId="3" fontId="1" fillId="0" borderId="8" xfId="12" applyNumberFormat="1" applyFont="1" applyFill="1" applyBorder="1"/>
    <xf numFmtId="3" fontId="8" fillId="0" borderId="8" xfId="12" applyNumberFormat="1" applyFont="1" applyFill="1" applyBorder="1" applyAlignment="1">
      <alignment horizontal="right"/>
    </xf>
    <xf numFmtId="3" fontId="1" fillId="0" borderId="18" xfId="12" applyNumberFormat="1" applyFont="1" applyFill="1" applyBorder="1"/>
    <xf numFmtId="3" fontId="8" fillId="0" borderId="18" xfId="12" applyNumberFormat="1" applyFont="1" applyFill="1" applyBorder="1"/>
    <xf numFmtId="0" fontId="2" fillId="0" borderId="10" xfId="3" applyBorder="1"/>
    <xf numFmtId="0" fontId="18" fillId="0" borderId="18" xfId="3" applyFont="1" applyBorder="1" applyAlignment="1">
      <alignment horizontal="center"/>
    </xf>
    <xf numFmtId="0" fontId="3" fillId="0" borderId="18" xfId="3" applyFont="1" applyBorder="1" applyAlignment="1">
      <alignment horizontal="center"/>
    </xf>
    <xf numFmtId="3" fontId="8" fillId="0" borderId="18" xfId="12" applyNumberFormat="1" applyFont="1" applyFill="1" applyBorder="1" applyAlignment="1">
      <alignment horizontal="right"/>
    </xf>
    <xf numFmtId="3" fontId="3" fillId="0" borderId="18" xfId="3" applyNumberFormat="1" applyFont="1" applyBorder="1"/>
    <xf numFmtId="0" fontId="2" fillId="0" borderId="18" xfId="3" applyBorder="1"/>
    <xf numFmtId="0" fontId="2" fillId="0" borderId="30" xfId="3" applyBorder="1"/>
    <xf numFmtId="3" fontId="1" fillId="0" borderId="3" xfId="12" applyNumberFormat="1" applyFill="1" applyBorder="1"/>
    <xf numFmtId="3" fontId="1" fillId="0" borderId="3" xfId="12" applyNumberFormat="1" applyBorder="1"/>
    <xf numFmtId="3" fontId="4" fillId="0" borderId="3" xfId="12" applyNumberFormat="1" applyFont="1" applyBorder="1"/>
    <xf numFmtId="3" fontId="4" fillId="0" borderId="3" xfId="12" applyNumberFormat="1" applyFont="1" applyFill="1" applyBorder="1"/>
    <xf numFmtId="3" fontId="1" fillId="0" borderId="3" xfId="12" applyNumberFormat="1" applyFont="1" applyFill="1" applyBorder="1"/>
    <xf numFmtId="3" fontId="4" fillId="7" borderId="3" xfId="12" applyNumberFormat="1" applyFont="1" applyFill="1" applyBorder="1"/>
    <xf numFmtId="3" fontId="8" fillId="0" borderId="3" xfId="12" applyNumberFormat="1" applyFont="1" applyFill="1" applyBorder="1"/>
    <xf numFmtId="0" fontId="1" fillId="0" borderId="8" xfId="12" applyFont="1" applyFill="1" applyBorder="1"/>
    <xf numFmtId="0" fontId="8" fillId="0" borderId="8" xfId="12" applyFont="1" applyFill="1" applyBorder="1"/>
    <xf numFmtId="3" fontId="1" fillId="0" borderId="8" xfId="12" applyNumberFormat="1" applyFont="1" applyFill="1" applyBorder="1" applyAlignment="1">
      <alignment vertical="center"/>
    </xf>
    <xf numFmtId="3" fontId="1" fillId="0" borderId="3" xfId="12" applyNumberFormat="1" applyFont="1" applyBorder="1"/>
    <xf numFmtId="0" fontId="3" fillId="0" borderId="8" xfId="3" applyFont="1" applyBorder="1" applyAlignment="1">
      <alignment horizontal="center"/>
    </xf>
    <xf numFmtId="3" fontId="3" fillId="0" borderId="8" xfId="3" applyNumberFormat="1" applyFont="1" applyBorder="1"/>
    <xf numFmtId="3" fontId="2" fillId="0" borderId="9" xfId="3" applyNumberFormat="1" applyBorder="1"/>
    <xf numFmtId="0" fontId="3" fillId="0" borderId="24" xfId="3" applyFont="1" applyFill="1" applyBorder="1" applyAlignment="1">
      <alignment horizontal="center" vertical="center" wrapText="1"/>
    </xf>
    <xf numFmtId="3" fontId="3" fillId="0" borderId="3" xfId="4" applyNumberFormat="1" applyFont="1" applyFill="1" applyBorder="1"/>
    <xf numFmtId="3" fontId="10" fillId="0" borderId="3" xfId="4" applyNumberFormat="1" applyFill="1" applyBorder="1"/>
    <xf numFmtId="3" fontId="2" fillId="0" borderId="3" xfId="3" applyNumberFormat="1" applyBorder="1"/>
    <xf numFmtId="3" fontId="3" fillId="3" borderId="3" xfId="3" applyNumberFormat="1" applyFont="1" applyFill="1" applyBorder="1"/>
    <xf numFmtId="3" fontId="3" fillId="0" borderId="3" xfId="3" applyNumberFormat="1" applyFont="1" applyBorder="1"/>
    <xf numFmtId="3" fontId="2" fillId="0" borderId="3" xfId="3" applyNumberFormat="1" applyFill="1" applyBorder="1"/>
    <xf numFmtId="3" fontId="3" fillId="0" borderId="3" xfId="3" applyNumberFormat="1" applyFont="1" applyFill="1" applyBorder="1" applyAlignment="1">
      <alignment horizontal="right"/>
    </xf>
    <xf numFmtId="3" fontId="2" fillId="0" borderId="5" xfId="3" applyNumberFormat="1" applyBorder="1"/>
    <xf numFmtId="3" fontId="2" fillId="0" borderId="8" xfId="3" applyNumberFormat="1" applyBorder="1"/>
    <xf numFmtId="0" fontId="8" fillId="0" borderId="24" xfId="3" applyFont="1" applyFill="1" applyBorder="1" applyAlignment="1">
      <alignment horizontal="center" vertical="center" wrapText="1"/>
    </xf>
    <xf numFmtId="3" fontId="3" fillId="0" borderId="3" xfId="3" applyNumberFormat="1" applyFont="1" applyFill="1" applyBorder="1"/>
    <xf numFmtId="0" fontId="3" fillId="0" borderId="12" xfId="3" applyFont="1" applyBorder="1" applyAlignment="1">
      <alignment horizontal="center"/>
    </xf>
    <xf numFmtId="3" fontId="3" fillId="7" borderId="3" xfId="4" applyNumberFormat="1" applyFont="1" applyFill="1" applyBorder="1"/>
    <xf numFmtId="3" fontId="10" fillId="7" borderId="3" xfId="4" applyNumberFormat="1" applyFill="1" applyBorder="1"/>
    <xf numFmtId="3" fontId="3" fillId="0" borderId="8" xfId="3" applyNumberFormat="1" applyFont="1" applyBorder="1" applyAlignment="1">
      <alignment horizontal="center"/>
    </xf>
    <xf numFmtId="0" fontId="8" fillId="0" borderId="12" xfId="3" applyFont="1" applyFill="1" applyBorder="1" applyAlignment="1" applyProtection="1">
      <alignment horizontal="center" vertical="center" wrapText="1"/>
    </xf>
    <xf numFmtId="0" fontId="18" fillId="0" borderId="4" xfId="3" applyFont="1" applyBorder="1" applyAlignment="1" applyProtection="1">
      <alignment horizontal="center"/>
    </xf>
    <xf numFmtId="3" fontId="3" fillId="0" borderId="4" xfId="3" applyNumberFormat="1" applyFont="1" applyBorder="1" applyAlignment="1" applyProtection="1">
      <alignment horizontal="center"/>
    </xf>
    <xf numFmtId="3" fontId="3" fillId="0" borderId="4" xfId="4" applyNumberFormat="1" applyFont="1" applyFill="1" applyBorder="1" applyProtection="1"/>
    <xf numFmtId="3" fontId="4" fillId="0" borderId="4" xfId="4" applyNumberFormat="1" applyFont="1" applyFill="1" applyBorder="1" applyProtection="1"/>
    <xf numFmtId="3" fontId="10" fillId="0" borderId="4" xfId="4" applyNumberFormat="1" applyFill="1" applyBorder="1" applyProtection="1"/>
    <xf numFmtId="3" fontId="4" fillId="0" borderId="4" xfId="3" applyNumberFormat="1" applyFont="1" applyBorder="1" applyProtection="1"/>
    <xf numFmtId="3" fontId="3" fillId="3" borderId="4" xfId="3" applyNumberFormat="1" applyFont="1" applyFill="1" applyBorder="1" applyProtection="1"/>
    <xf numFmtId="3" fontId="2" fillId="0" borderId="4" xfId="3" applyNumberFormat="1" applyFill="1" applyBorder="1" applyProtection="1"/>
    <xf numFmtId="3" fontId="10" fillId="0" borderId="4" xfId="3" applyNumberFormat="1" applyFont="1" applyFill="1" applyBorder="1" applyProtection="1"/>
    <xf numFmtId="3" fontId="3" fillId="0" borderId="4" xfId="3" applyNumberFormat="1" applyFont="1" applyBorder="1" applyProtection="1"/>
    <xf numFmtId="3" fontId="2" fillId="0" borderId="4" xfId="3" applyNumberFormat="1" applyBorder="1" applyProtection="1"/>
    <xf numFmtId="3" fontId="2" fillId="0" borderId="6" xfId="3" applyNumberFormat="1" applyBorder="1" applyProtection="1"/>
    <xf numFmtId="0" fontId="8" fillId="0" borderId="24" xfId="3" applyFont="1" applyFill="1" applyBorder="1" applyAlignment="1" applyProtection="1">
      <alignment horizontal="center" vertical="center" wrapText="1"/>
    </xf>
    <xf numFmtId="0" fontId="18" fillId="0" borderId="3" xfId="3" applyFont="1" applyBorder="1" applyAlignment="1" applyProtection="1">
      <alignment horizontal="center"/>
    </xf>
    <xf numFmtId="3" fontId="3" fillId="0" borderId="3" xfId="3" applyNumberFormat="1" applyFont="1" applyBorder="1" applyAlignment="1" applyProtection="1">
      <alignment horizontal="center"/>
    </xf>
    <xf numFmtId="3" fontId="3" fillId="0" borderId="3" xfId="4" applyNumberFormat="1" applyFont="1" applyFill="1" applyBorder="1" applyProtection="1"/>
    <xf numFmtId="3" fontId="4" fillId="0" borderId="3" xfId="4" applyNumberFormat="1" applyFont="1" applyFill="1" applyBorder="1" applyProtection="1"/>
    <xf numFmtId="3" fontId="10" fillId="0" borderId="3" xfId="4" applyNumberFormat="1" applyFill="1" applyBorder="1" applyProtection="1"/>
    <xf numFmtId="3" fontId="4" fillId="0" borderId="3" xfId="3" applyNumberFormat="1" applyFont="1" applyBorder="1" applyProtection="1"/>
    <xf numFmtId="3" fontId="3" fillId="3" borderId="3" xfId="3" applyNumberFormat="1" applyFont="1" applyFill="1" applyBorder="1" applyProtection="1"/>
    <xf numFmtId="3" fontId="2" fillId="0" borderId="3" xfId="3" applyNumberFormat="1" applyFill="1" applyBorder="1" applyProtection="1"/>
    <xf numFmtId="3" fontId="10" fillId="0" borderId="3" xfId="3" applyNumberFormat="1" applyFont="1" applyFill="1" applyBorder="1" applyProtection="1"/>
    <xf numFmtId="3" fontId="3" fillId="0" borderId="3" xfId="3" applyNumberFormat="1" applyFont="1" applyBorder="1" applyProtection="1"/>
    <xf numFmtId="3" fontId="2" fillId="0" borderId="3" xfId="3" applyNumberFormat="1" applyBorder="1" applyProtection="1"/>
    <xf numFmtId="3" fontId="2" fillId="0" borderId="5" xfId="3" applyNumberFormat="1" applyBorder="1" applyProtection="1"/>
    <xf numFmtId="3" fontId="3" fillId="0" borderId="3" xfId="3" applyNumberFormat="1" applyFont="1" applyBorder="1" applyAlignment="1">
      <alignment horizontal="center"/>
    </xf>
    <xf numFmtId="3" fontId="4" fillId="7" borderId="3" xfId="4" applyNumberFormat="1" applyFont="1" applyFill="1" applyBorder="1"/>
    <xf numFmtId="3" fontId="4" fillId="0" borderId="3" xfId="3" applyNumberFormat="1" applyFont="1" applyBorder="1"/>
    <xf numFmtId="3" fontId="4" fillId="0" borderId="3" xfId="3" applyNumberFormat="1" applyFont="1" applyFill="1" applyBorder="1"/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3" fontId="4" fillId="0" borderId="3" xfId="4" applyNumberFormat="1" applyFont="1" applyFill="1" applyBorder="1"/>
    <xf numFmtId="3" fontId="3" fillId="0" borderId="3" xfId="3" applyNumberFormat="1" applyFont="1" applyBorder="1" applyAlignment="1">
      <alignment horizontal="right"/>
    </xf>
    <xf numFmtId="3" fontId="2" fillId="0" borderId="3" xfId="3" applyNumberFormat="1" applyFont="1" applyFill="1" applyBorder="1"/>
    <xf numFmtId="3" fontId="8" fillId="0" borderId="3" xfId="3" applyNumberFormat="1" applyFont="1" applyFill="1" applyBorder="1"/>
    <xf numFmtId="3" fontId="10" fillId="0" borderId="3" xfId="4" applyNumberFormat="1" applyFont="1" applyFill="1" applyBorder="1"/>
    <xf numFmtId="3" fontId="4" fillId="0" borderId="3" xfId="3" applyNumberFormat="1" applyFont="1" applyFill="1" applyBorder="1" applyAlignment="1">
      <alignment vertical="center"/>
    </xf>
    <xf numFmtId="3" fontId="4" fillId="0" borderId="8" xfId="3" applyNumberFormat="1" applyFont="1" applyFill="1" applyBorder="1"/>
    <xf numFmtId="3" fontId="3" fillId="0" borderId="8" xfId="3" applyNumberFormat="1" applyFont="1" applyFill="1" applyBorder="1"/>
    <xf numFmtId="3" fontId="3" fillId="0" borderId="9" xfId="3" applyNumberFormat="1" applyFont="1" applyBorder="1"/>
    <xf numFmtId="3" fontId="3" fillId="0" borderId="5" xfId="3" applyNumberFormat="1" applyFont="1" applyBorder="1"/>
    <xf numFmtId="3" fontId="3" fillId="0" borderId="31" xfId="3" applyNumberFormat="1" applyFont="1" applyFill="1" applyBorder="1"/>
    <xf numFmtId="0" fontId="0" fillId="0" borderId="0" xfId="0"/>
    <xf numFmtId="0" fontId="0" fillId="0" borderId="10" xfId="0" applyBorder="1" applyAlignment="1">
      <alignment wrapText="1"/>
    </xf>
    <xf numFmtId="0" fontId="1" fillId="0" borderId="0" xfId="3" applyFont="1" applyAlignment="1">
      <alignment horizontal="center"/>
    </xf>
    <xf numFmtId="0" fontId="0" fillId="0" borderId="14" xfId="0" applyBorder="1" applyAlignment="1"/>
    <xf numFmtId="0" fontId="1" fillId="0" borderId="0" xfId="3" applyFont="1"/>
    <xf numFmtId="0" fontId="33" fillId="0" borderId="46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33" fillId="0" borderId="45" xfId="0" applyFont="1" applyBorder="1" applyAlignment="1">
      <alignment horizontal="left"/>
    </xf>
    <xf numFmtId="0" fontId="3" fillId="0" borderId="14" xfId="3" applyFont="1" applyBorder="1" applyAlignment="1">
      <alignment horizontal="right"/>
    </xf>
    <xf numFmtId="0" fontId="43" fillId="0" borderId="0" xfId="3" applyFont="1" applyFill="1" applyAlignment="1">
      <alignment vertical="center"/>
    </xf>
    <xf numFmtId="3" fontId="2" fillId="0" borderId="0" xfId="3" applyNumberFormat="1" applyFill="1"/>
    <xf numFmtId="0" fontId="0" fillId="0" borderId="0" xfId="0"/>
    <xf numFmtId="0" fontId="33" fillId="0" borderId="45" xfId="0" applyFont="1" applyBorder="1" applyAlignment="1">
      <alignment horizontal="left"/>
    </xf>
    <xf numFmtId="0" fontId="33" fillId="0" borderId="46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3" fillId="0" borderId="3" xfId="3" applyFont="1" applyFill="1" applyBorder="1" applyAlignment="1">
      <alignment horizontal="right"/>
    </xf>
    <xf numFmtId="0" fontId="3" fillId="0" borderId="4" xfId="3" applyFont="1" applyFill="1" applyBorder="1" applyAlignment="1">
      <alignment horizontal="right"/>
    </xf>
    <xf numFmtId="3" fontId="3" fillId="0" borderId="4" xfId="3" applyNumberFormat="1" applyFont="1" applyBorder="1" applyAlignment="1" applyProtection="1">
      <alignment horizontal="right"/>
    </xf>
    <xf numFmtId="3" fontId="3" fillId="0" borderId="3" xfId="3" applyNumberFormat="1" applyFont="1" applyFill="1" applyBorder="1" applyAlignment="1" applyProtection="1">
      <alignment horizontal="right"/>
    </xf>
    <xf numFmtId="0" fontId="33" fillId="0" borderId="58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0" fillId="0" borderId="0" xfId="0"/>
    <xf numFmtId="0" fontId="33" fillId="0" borderId="45" xfId="0" applyFont="1" applyBorder="1" applyAlignment="1">
      <alignment horizontal="left"/>
    </xf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3" fontId="8" fillId="0" borderId="4" xfId="3" applyNumberFormat="1" applyFont="1" applyBorder="1"/>
    <xf numFmtId="0" fontId="2" fillId="0" borderId="12" xfId="3" applyBorder="1"/>
    <xf numFmtId="0" fontId="2" fillId="0" borderId="11" xfId="3" applyBorder="1"/>
    <xf numFmtId="0" fontId="2" fillId="0" borderId="26" xfId="3" applyBorder="1"/>
    <xf numFmtId="0" fontId="2" fillId="0" borderId="16" xfId="3" applyBorder="1"/>
    <xf numFmtId="0" fontId="3" fillId="0" borderId="11" xfId="3" applyFont="1" applyBorder="1"/>
    <xf numFmtId="49" fontId="31" fillId="0" borderId="4" xfId="3" applyNumberFormat="1" applyFont="1" applyBorder="1" applyAlignment="1">
      <alignment horizontal="center"/>
    </xf>
    <xf numFmtId="49" fontId="31" fillId="0" borderId="4" xfId="3" applyNumberFormat="1" applyFont="1" applyFill="1" applyBorder="1" applyAlignment="1">
      <alignment horizontal="center"/>
    </xf>
    <xf numFmtId="49" fontId="31" fillId="0" borderId="4" xfId="3" applyNumberFormat="1" applyFont="1" applyBorder="1"/>
    <xf numFmtId="49" fontId="33" fillId="0" borderId="8" xfId="3" applyNumberFormat="1" applyFont="1" applyBorder="1" applyAlignment="1">
      <alignment vertical="center"/>
    </xf>
    <xf numFmtId="49" fontId="33" fillId="0" borderId="12" xfId="3" applyNumberFormat="1" applyFont="1" applyBorder="1"/>
    <xf numFmtId="49" fontId="33" fillId="0" borderId="4" xfId="3" applyNumberFormat="1" applyFont="1" applyBorder="1"/>
    <xf numFmtId="49" fontId="33" fillId="0" borderId="4" xfId="3" applyNumberFormat="1" applyFont="1" applyBorder="1" applyAlignment="1">
      <alignment vertical="center" wrapText="1"/>
    </xf>
    <xf numFmtId="49" fontId="17" fillId="0" borderId="10" xfId="0" applyNumberFormat="1" applyFont="1" applyFill="1" applyBorder="1" applyAlignment="1">
      <alignment horizontal="center"/>
    </xf>
    <xf numFmtId="0" fontId="1" fillId="0" borderId="4" xfId="3" applyFont="1" applyFill="1" applyBorder="1"/>
    <xf numFmtId="0" fontId="34" fillId="0" borderId="16" xfId="3" applyFont="1" applyFill="1" applyBorder="1" applyAlignment="1">
      <alignment horizontal="center" vertical="top"/>
    </xf>
    <xf numFmtId="0" fontId="28" fillId="0" borderId="12" xfId="3" applyFont="1" applyFill="1" applyBorder="1"/>
    <xf numFmtId="49" fontId="4" fillId="0" borderId="3" xfId="0" applyNumberFormat="1" applyFont="1" applyFill="1" applyBorder="1" applyAlignment="1">
      <alignment horizontal="center" vertical="top"/>
    </xf>
    <xf numFmtId="0" fontId="4" fillId="0" borderId="4" xfId="0" applyFont="1" applyFill="1" applyBorder="1"/>
    <xf numFmtId="0" fontId="33" fillId="0" borderId="49" xfId="0" applyFont="1" applyBorder="1" applyAlignment="1">
      <alignment horizontal="left"/>
    </xf>
    <xf numFmtId="0" fontId="33" fillId="0" borderId="50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0" fillId="0" borderId="0" xfId="0"/>
    <xf numFmtId="0" fontId="0" fillId="0" borderId="0" xfId="0" applyAlignment="1"/>
    <xf numFmtId="0" fontId="0" fillId="0" borderId="0" xfId="0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justify" wrapText="1"/>
    </xf>
    <xf numFmtId="0" fontId="0" fillId="0" borderId="0" xfId="0" applyFill="1" applyAlignment="1">
      <alignment horizontal="justify" vertical="top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justify"/>
    </xf>
    <xf numFmtId="4" fontId="1" fillId="0" borderId="18" xfId="0" applyNumberFormat="1" applyFont="1" applyBorder="1"/>
    <xf numFmtId="0" fontId="0" fillId="0" borderId="0" xfId="0" applyBorder="1" applyAlignment="1">
      <alignment wrapText="1"/>
    </xf>
    <xf numFmtId="0" fontId="31" fillId="2" borderId="17" xfId="4" applyFont="1" applyFill="1" applyBorder="1" applyAlignment="1">
      <alignment horizontal="center" vertical="center" wrapText="1"/>
    </xf>
    <xf numFmtId="0" fontId="3" fillId="2" borderId="35" xfId="4" applyFont="1" applyFill="1" applyBorder="1" applyAlignment="1">
      <alignment horizontal="center" vertical="center" wrapText="1"/>
    </xf>
    <xf numFmtId="0" fontId="18" fillId="0" borderId="8" xfId="4" applyFont="1" applyFill="1" applyBorder="1" applyAlignment="1">
      <alignment horizontal="center" vertical="center" wrapText="1"/>
    </xf>
    <xf numFmtId="4" fontId="22" fillId="6" borderId="8" xfId="0" applyNumberFormat="1" applyFont="1" applyFill="1" applyBorder="1"/>
    <xf numFmtId="4" fontId="8" fillId="6" borderId="8" xfId="0" applyNumberFormat="1" applyFont="1" applyFill="1" applyBorder="1"/>
    <xf numFmtId="4" fontId="8" fillId="0" borderId="8" xfId="0" applyNumberFormat="1" applyFont="1" applyFill="1" applyBorder="1"/>
    <xf numFmtId="4" fontId="10" fillId="0" borderId="8" xfId="0" applyNumberFormat="1" applyFont="1" applyFill="1" applyBorder="1"/>
    <xf numFmtId="4" fontId="10" fillId="0" borderId="26" xfId="0" applyNumberFormat="1" applyFont="1" applyBorder="1"/>
    <xf numFmtId="4" fontId="10" fillId="0" borderId="8" xfId="0" applyNumberFormat="1" applyFont="1" applyBorder="1"/>
    <xf numFmtId="4" fontId="8" fillId="0" borderId="8" xfId="0" applyNumberFormat="1" applyFont="1" applyBorder="1"/>
    <xf numFmtId="4" fontId="1" fillId="0" borderId="8" xfId="0" applyNumberFormat="1" applyFont="1" applyBorder="1"/>
    <xf numFmtId="4" fontId="10" fillId="0" borderId="26" xfId="0" applyNumberFormat="1" applyFont="1" applyFill="1" applyBorder="1"/>
    <xf numFmtId="4" fontId="27" fillId="0" borderId="8" xfId="0" applyNumberFormat="1" applyFont="1" applyFill="1" applyBorder="1"/>
    <xf numFmtId="4" fontId="22" fillId="0" borderId="8" xfId="0" applyNumberFormat="1" applyFont="1" applyBorder="1"/>
    <xf numFmtId="4" fontId="2" fillId="0" borderId="8" xfId="0" applyNumberFormat="1" applyFont="1" applyBorder="1"/>
    <xf numFmtId="4" fontId="26" fillId="6" borderId="8" xfId="0" applyNumberFormat="1" applyFont="1" applyFill="1" applyBorder="1"/>
    <xf numFmtId="4" fontId="2" fillId="0" borderId="9" xfId="0" applyNumberFormat="1" applyFont="1" applyBorder="1"/>
    <xf numFmtId="4" fontId="22" fillId="6" borderId="62" xfId="0" applyNumberFormat="1" applyFont="1" applyFill="1" applyBorder="1"/>
    <xf numFmtId="0" fontId="0" fillId="0" borderId="0" xfId="0" applyBorder="1"/>
    <xf numFmtId="3" fontId="0" fillId="0" borderId="0" xfId="0" applyNumberFormat="1" applyBorder="1" applyAlignment="1"/>
    <xf numFmtId="0" fontId="18" fillId="0" borderId="25" xfId="3" applyFont="1" applyBorder="1" applyAlignment="1">
      <alignment horizontal="center"/>
    </xf>
    <xf numFmtId="4" fontId="3" fillId="6" borderId="25" xfId="3" applyNumberFormat="1" applyFont="1" applyFill="1" applyBorder="1" applyAlignment="1">
      <alignment horizontal="right"/>
    </xf>
    <xf numFmtId="4" fontId="4" fillId="0" borderId="25" xfId="3" applyNumberFormat="1" applyFont="1" applyBorder="1" applyAlignment="1">
      <alignment horizontal="right"/>
    </xf>
    <xf numFmtId="4" fontId="8" fillId="6" borderId="25" xfId="3" applyNumberFormat="1" applyFont="1" applyFill="1" applyBorder="1" applyAlignment="1">
      <alignment horizontal="right"/>
    </xf>
    <xf numFmtId="4" fontId="28" fillId="0" borderId="25" xfId="3" applyNumberFormat="1" applyFont="1" applyBorder="1" applyAlignment="1">
      <alignment horizontal="right"/>
    </xf>
    <xf numFmtId="4" fontId="8" fillId="0" borderId="25" xfId="3" applyNumberFormat="1" applyFont="1" applyBorder="1" applyAlignment="1">
      <alignment horizontal="right"/>
    </xf>
    <xf numFmtId="4" fontId="2" fillId="0" borderId="63" xfId="3" applyNumberFormat="1" applyBorder="1"/>
    <xf numFmtId="4" fontId="2" fillId="0" borderId="14" xfId="3" applyNumberFormat="1" applyBorder="1"/>
    <xf numFmtId="4" fontId="3" fillId="6" borderId="18" xfId="3" applyNumberFormat="1" applyFont="1" applyFill="1" applyBorder="1" applyAlignment="1">
      <alignment horizontal="right"/>
    </xf>
    <xf numFmtId="4" fontId="4" fillId="0" borderId="18" xfId="3" applyNumberFormat="1" applyFont="1" applyBorder="1" applyAlignment="1">
      <alignment horizontal="right"/>
    </xf>
    <xf numFmtId="4" fontId="8" fillId="6" borderId="18" xfId="3" applyNumberFormat="1" applyFont="1" applyFill="1" applyBorder="1" applyAlignment="1">
      <alignment horizontal="right"/>
    </xf>
    <xf numFmtId="4" fontId="28" fillId="0" borderId="18" xfId="3" applyNumberFormat="1" applyFont="1" applyBorder="1" applyAlignment="1">
      <alignment horizontal="right"/>
    </xf>
    <xf numFmtId="4" fontId="8" fillId="0" borderId="18" xfId="3" applyNumberFormat="1" applyFont="1" applyBorder="1" applyAlignment="1">
      <alignment horizontal="right"/>
    </xf>
    <xf numFmtId="4" fontId="2" fillId="0" borderId="30" xfId="3" applyNumberFormat="1" applyBorder="1"/>
    <xf numFmtId="4" fontId="2" fillId="0" borderId="28" xfId="3" applyNumberFormat="1" applyBorder="1"/>
    <xf numFmtId="4" fontId="32" fillId="0" borderId="25" xfId="3" applyNumberFormat="1" applyFont="1" applyBorder="1" applyAlignment="1">
      <alignment horizontal="center"/>
    </xf>
    <xf numFmtId="4" fontId="32" fillId="0" borderId="25" xfId="3" applyNumberFormat="1" applyFont="1" applyFill="1" applyBorder="1"/>
    <xf numFmtId="4" fontId="21" fillId="0" borderId="25" xfId="3" applyNumberFormat="1" applyFont="1" applyFill="1" applyBorder="1"/>
    <xf numFmtId="4" fontId="21" fillId="0" borderId="63" xfId="3" applyNumberFormat="1" applyFont="1" applyBorder="1"/>
    <xf numFmtId="4" fontId="21" fillId="0" borderId="25" xfId="3" applyNumberFormat="1" applyFont="1" applyBorder="1"/>
    <xf numFmtId="4" fontId="32" fillId="0" borderId="18" xfId="3" applyNumberFormat="1" applyFont="1" applyBorder="1" applyAlignment="1">
      <alignment horizontal="center"/>
    </xf>
    <xf numFmtId="4" fontId="32" fillId="0" borderId="18" xfId="3" applyNumberFormat="1" applyFont="1" applyFill="1" applyBorder="1"/>
    <xf numFmtId="4" fontId="21" fillId="0" borderId="18" xfId="3" applyNumberFormat="1" applyFont="1" applyFill="1" applyBorder="1"/>
    <xf numFmtId="4" fontId="21" fillId="0" borderId="30" xfId="3" applyNumberFormat="1" applyFont="1" applyBorder="1"/>
    <xf numFmtId="4" fontId="21" fillId="0" borderId="18" xfId="3" applyNumberFormat="1" applyFont="1" applyBorder="1"/>
    <xf numFmtId="0" fontId="22" fillId="2" borderId="2" xfId="0" applyFont="1" applyFill="1" applyBorder="1" applyAlignment="1">
      <alignment horizontal="center" vertical="center" wrapText="1"/>
    </xf>
    <xf numFmtId="0" fontId="12" fillId="6" borderId="27" xfId="3" applyFont="1" applyFill="1" applyBorder="1" applyAlignment="1">
      <alignment horizontal="center" vertical="center" wrapText="1"/>
    </xf>
    <xf numFmtId="0" fontId="18" fillId="6" borderId="18" xfId="3" applyFont="1" applyFill="1" applyBorder="1" applyAlignment="1">
      <alignment horizontal="center"/>
    </xf>
    <xf numFmtId="0" fontId="12" fillId="6" borderId="19" xfId="3" applyFont="1" applyFill="1" applyBorder="1" applyAlignment="1">
      <alignment horizontal="center"/>
    </xf>
    <xf numFmtId="3" fontId="12" fillId="6" borderId="19" xfId="3" applyNumberFormat="1" applyFont="1" applyFill="1" applyBorder="1" applyAlignment="1">
      <alignment horizontal="right"/>
    </xf>
    <xf numFmtId="3" fontId="6" fillId="6" borderId="19" xfId="3" applyNumberFormat="1" applyFont="1" applyFill="1" applyBorder="1"/>
    <xf numFmtId="3" fontId="12" fillId="6" borderId="19" xfId="3" applyNumberFormat="1" applyFont="1" applyFill="1" applyBorder="1"/>
    <xf numFmtId="3" fontId="12" fillId="6" borderId="19" xfId="4" applyNumberFormat="1" applyFont="1" applyFill="1" applyBorder="1"/>
    <xf numFmtId="3" fontId="4" fillId="0" borderId="3" xfId="12" applyNumberFormat="1" applyFont="1" applyFill="1" applyBorder="1" applyAlignment="1">
      <alignment vertical="center"/>
    </xf>
    <xf numFmtId="3" fontId="12" fillId="6" borderId="18" xfId="3" applyNumberFormat="1" applyFont="1" applyFill="1" applyBorder="1"/>
    <xf numFmtId="3" fontId="10" fillId="0" borderId="3" xfId="3" applyNumberFormat="1" applyFont="1" applyFill="1" applyBorder="1"/>
    <xf numFmtId="0" fontId="6" fillId="6" borderId="18" xfId="3" applyFont="1" applyFill="1" applyBorder="1"/>
    <xf numFmtId="0" fontId="6" fillId="6" borderId="30" xfId="3" applyFont="1" applyFill="1" applyBorder="1"/>
    <xf numFmtId="4" fontId="32" fillId="0" borderId="3" xfId="3" applyNumberFormat="1" applyFont="1" applyFill="1" applyBorder="1"/>
    <xf numFmtId="4" fontId="21" fillId="0" borderId="3" xfId="3" applyNumberFormat="1" applyFont="1" applyFill="1" applyBorder="1"/>
    <xf numFmtId="4" fontId="21" fillId="0" borderId="3" xfId="3" applyNumberFormat="1" applyFont="1" applyBorder="1"/>
    <xf numFmtId="4" fontId="21" fillId="0" borderId="5" xfId="3" applyNumberFormat="1" applyFont="1" applyBorder="1"/>
    <xf numFmtId="0" fontId="12" fillId="6" borderId="18" xfId="3" applyFont="1" applyFill="1" applyBorder="1" applyAlignment="1">
      <alignment horizontal="center"/>
    </xf>
    <xf numFmtId="3" fontId="12" fillId="6" borderId="18" xfId="4" applyNumberFormat="1" applyFont="1" applyFill="1" applyBorder="1"/>
    <xf numFmtId="3" fontId="6" fillId="6" borderId="18" xfId="4" applyNumberFormat="1" applyFont="1" applyFill="1" applyBorder="1"/>
    <xf numFmtId="3" fontId="6" fillId="6" borderId="18" xfId="3" applyNumberFormat="1" applyFont="1" applyFill="1" applyBorder="1"/>
    <xf numFmtId="3" fontId="12" fillId="6" borderId="18" xfId="3" applyNumberFormat="1" applyFont="1" applyFill="1" applyBorder="1" applyAlignment="1">
      <alignment horizontal="right"/>
    </xf>
    <xf numFmtId="3" fontId="6" fillId="6" borderId="30" xfId="3" applyNumberFormat="1" applyFont="1" applyFill="1" applyBorder="1"/>
    <xf numFmtId="3" fontId="3" fillId="0" borderId="3" xfId="12" applyNumberFormat="1" applyFont="1" applyFill="1" applyBorder="1"/>
    <xf numFmtId="3" fontId="3" fillId="3" borderId="3" xfId="12" applyNumberFormat="1" applyFont="1" applyFill="1" applyBorder="1"/>
    <xf numFmtId="3" fontId="3" fillId="0" borderId="3" xfId="12" applyNumberFormat="1" applyFont="1" applyBorder="1"/>
    <xf numFmtId="4" fontId="32" fillId="0" borderId="3" xfId="3" applyNumberFormat="1" applyFont="1" applyBorder="1" applyAlignment="1">
      <alignment horizontal="center"/>
    </xf>
    <xf numFmtId="4" fontId="32" fillId="0" borderId="3" xfId="3" applyNumberFormat="1" applyFont="1" applyBorder="1"/>
    <xf numFmtId="3" fontId="8" fillId="0" borderId="8" xfId="3" applyNumberFormat="1" applyFont="1" applyBorder="1"/>
    <xf numFmtId="3" fontId="8" fillId="0" borderId="3" xfId="3" applyNumberFormat="1" applyFont="1" applyBorder="1"/>
    <xf numFmtId="3" fontId="22" fillId="6" borderId="18" xfId="3" applyNumberFormat="1" applyFont="1" applyFill="1" applyBorder="1"/>
    <xf numFmtId="0" fontId="12" fillId="6" borderId="27" xfId="3" applyFont="1" applyFill="1" applyBorder="1" applyAlignment="1" applyProtection="1">
      <alignment horizontal="center" vertical="center" wrapText="1"/>
    </xf>
    <xf numFmtId="0" fontId="18" fillId="6" borderId="18" xfId="3" applyFont="1" applyFill="1" applyBorder="1" applyAlignment="1" applyProtection="1">
      <alignment horizontal="center"/>
    </xf>
    <xf numFmtId="3" fontId="12" fillId="6" borderId="18" xfId="3" applyNumberFormat="1" applyFont="1" applyFill="1" applyBorder="1" applyAlignment="1" applyProtection="1">
      <alignment horizontal="center"/>
    </xf>
    <xf numFmtId="3" fontId="12" fillId="6" borderId="18" xfId="4" applyNumberFormat="1" applyFont="1" applyFill="1" applyBorder="1" applyProtection="1"/>
    <xf numFmtId="3" fontId="6" fillId="6" borderId="18" xfId="4" applyNumberFormat="1" applyFont="1" applyFill="1" applyBorder="1" applyProtection="1"/>
    <xf numFmtId="3" fontId="6" fillId="6" borderId="18" xfId="3" applyNumberFormat="1" applyFont="1" applyFill="1" applyBorder="1" applyProtection="1"/>
    <xf numFmtId="3" fontId="12" fillId="6" borderId="18" xfId="3" applyNumberFormat="1" applyFont="1" applyFill="1" applyBorder="1" applyProtection="1"/>
    <xf numFmtId="3" fontId="12" fillId="6" borderId="18" xfId="3" applyNumberFormat="1" applyFont="1" applyFill="1" applyBorder="1" applyAlignment="1" applyProtection="1">
      <alignment horizontal="right"/>
    </xf>
    <xf numFmtId="3" fontId="6" fillId="6" borderId="30" xfId="3" applyNumberFormat="1" applyFont="1" applyFill="1" applyBorder="1" applyProtection="1"/>
    <xf numFmtId="3" fontId="12" fillId="6" borderId="18" xfId="3" applyNumberFormat="1" applyFont="1" applyFill="1" applyBorder="1" applyAlignment="1">
      <alignment horizontal="center"/>
    </xf>
    <xf numFmtId="0" fontId="12" fillId="6" borderId="18" xfId="3" applyFont="1" applyFill="1" applyBorder="1" applyAlignment="1">
      <alignment horizontal="center" vertical="center" wrapText="1"/>
    </xf>
    <xf numFmtId="3" fontId="6" fillId="6" borderId="18" xfId="12" applyNumberFormat="1" applyFont="1" applyFill="1" applyBorder="1"/>
    <xf numFmtId="3" fontId="12" fillId="6" borderId="18" xfId="12" applyNumberFormat="1" applyFont="1" applyFill="1" applyBorder="1"/>
    <xf numFmtId="0" fontId="12" fillId="6" borderId="18" xfId="3" applyFont="1" applyFill="1" applyBorder="1" applyAlignment="1">
      <alignment horizontal="right"/>
    </xf>
    <xf numFmtId="0" fontId="8" fillId="0" borderId="8" xfId="12" applyFont="1" applyFill="1" applyBorder="1" applyAlignment="1">
      <alignment horizontal="right"/>
    </xf>
    <xf numFmtId="0" fontId="8" fillId="0" borderId="24" xfId="3" applyFont="1" applyFill="1" applyBorder="1" applyAlignment="1" applyProtection="1">
      <alignment horizontal="center" vertical="center" wrapText="1"/>
      <protection locked="0"/>
    </xf>
    <xf numFmtId="0" fontId="8" fillId="0" borderId="12" xfId="3" applyFont="1" applyFill="1" applyBorder="1" applyAlignment="1" applyProtection="1">
      <alignment horizontal="center" vertical="center" wrapText="1"/>
      <protection locked="0"/>
    </xf>
    <xf numFmtId="0" fontId="18" fillId="0" borderId="3" xfId="3" applyFont="1" applyBorder="1" applyAlignment="1" applyProtection="1">
      <alignment horizontal="center"/>
      <protection locked="0"/>
    </xf>
    <xf numFmtId="0" fontId="18" fillId="0" borderId="4" xfId="3" applyFont="1" applyBorder="1" applyAlignment="1" applyProtection="1">
      <alignment horizontal="center"/>
      <protection locked="0"/>
    </xf>
    <xf numFmtId="3" fontId="3" fillId="0" borderId="3" xfId="3" applyNumberFormat="1" applyFont="1" applyBorder="1" applyAlignment="1" applyProtection="1">
      <alignment horizontal="center"/>
      <protection locked="0"/>
    </xf>
    <xf numFmtId="3" fontId="3" fillId="0" borderId="4" xfId="3" applyNumberFormat="1" applyFont="1" applyBorder="1" applyAlignment="1" applyProtection="1">
      <alignment horizontal="center"/>
      <protection locked="0"/>
    </xf>
    <xf numFmtId="3" fontId="3" fillId="0" borderId="3" xfId="4" applyNumberFormat="1" applyFont="1" applyFill="1" applyBorder="1" applyProtection="1">
      <protection locked="0"/>
    </xf>
    <xf numFmtId="3" fontId="3" fillId="0" borderId="4" xfId="4" applyNumberFormat="1" applyFont="1" applyFill="1" applyBorder="1" applyProtection="1">
      <protection locked="0"/>
    </xf>
    <xf numFmtId="3" fontId="4" fillId="0" borderId="3" xfId="4" applyNumberFormat="1" applyFont="1" applyFill="1" applyBorder="1" applyProtection="1">
      <protection locked="0"/>
    </xf>
    <xf numFmtId="3" fontId="4" fillId="0" borderId="4" xfId="4" applyNumberFormat="1" applyFont="1" applyFill="1" applyBorder="1" applyProtection="1">
      <protection locked="0"/>
    </xf>
    <xf numFmtId="3" fontId="10" fillId="0" borderId="3" xfId="4" applyNumberFormat="1" applyFill="1" applyBorder="1" applyProtection="1">
      <protection locked="0"/>
    </xf>
    <xf numFmtId="3" fontId="10" fillId="0" borderId="4" xfId="4" applyNumberFormat="1" applyFill="1" applyBorder="1" applyProtection="1">
      <protection locked="0"/>
    </xf>
    <xf numFmtId="3" fontId="4" fillId="0" borderId="3" xfId="3" applyNumberFormat="1" applyFont="1" applyBorder="1" applyProtection="1">
      <protection locked="0"/>
    </xf>
    <xf numFmtId="3" fontId="4" fillId="0" borderId="4" xfId="3" applyNumberFormat="1" applyFont="1" applyBorder="1" applyProtection="1">
      <protection locked="0"/>
    </xf>
    <xf numFmtId="3" fontId="3" fillId="3" borderId="3" xfId="3" applyNumberFormat="1" applyFont="1" applyFill="1" applyBorder="1" applyProtection="1">
      <protection locked="0"/>
    </xf>
    <xf numFmtId="3" fontId="3" fillId="3" borderId="4" xfId="3" applyNumberFormat="1" applyFont="1" applyFill="1" applyBorder="1" applyProtection="1">
      <protection locked="0"/>
    </xf>
    <xf numFmtId="3" fontId="4" fillId="0" borderId="3" xfId="12" applyNumberFormat="1" applyFont="1" applyBorder="1" applyProtection="1">
      <protection locked="0"/>
    </xf>
    <xf numFmtId="3" fontId="4" fillId="0" borderId="4" xfId="12" applyNumberFormat="1" applyFont="1" applyBorder="1" applyProtection="1">
      <protection locked="0"/>
    </xf>
    <xf numFmtId="3" fontId="4" fillId="0" borderId="3" xfId="12" applyNumberFormat="1" applyFont="1" applyFill="1" applyBorder="1" applyProtection="1">
      <protection locked="0"/>
    </xf>
    <xf numFmtId="3" fontId="4" fillId="0" borderId="4" xfId="12" applyNumberFormat="1" applyFont="1" applyFill="1" applyBorder="1" applyProtection="1">
      <protection locked="0"/>
    </xf>
    <xf numFmtId="3" fontId="4" fillId="0" borderId="3" xfId="3" applyNumberFormat="1" applyFont="1" applyFill="1" applyBorder="1" applyProtection="1">
      <protection locked="0"/>
    </xf>
    <xf numFmtId="3" fontId="3" fillId="0" borderId="3" xfId="3" applyNumberFormat="1" applyFont="1" applyFill="1" applyBorder="1" applyProtection="1">
      <protection locked="0"/>
    </xf>
    <xf numFmtId="3" fontId="3" fillId="0" borderId="4" xfId="3" applyNumberFormat="1" applyFont="1" applyFill="1" applyBorder="1" applyProtection="1">
      <protection locked="0"/>
    </xf>
    <xf numFmtId="3" fontId="3" fillId="0" borderId="3" xfId="3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Border="1" applyProtection="1">
      <protection locked="0"/>
    </xf>
    <xf numFmtId="3" fontId="3" fillId="0" borderId="4" xfId="3" applyNumberFormat="1" applyFont="1" applyBorder="1" applyProtection="1">
      <protection locked="0"/>
    </xf>
    <xf numFmtId="3" fontId="2" fillId="0" borderId="5" xfId="3" applyNumberFormat="1" applyBorder="1" applyProtection="1">
      <protection locked="0"/>
    </xf>
    <xf numFmtId="3" fontId="2" fillId="0" borderId="6" xfId="3" applyNumberFormat="1" applyBorder="1" applyProtection="1">
      <protection locked="0"/>
    </xf>
    <xf numFmtId="0" fontId="12" fillId="6" borderId="27" xfId="3" applyFont="1" applyFill="1" applyBorder="1" applyAlignment="1" applyProtection="1">
      <alignment horizontal="center" vertical="center" wrapText="1"/>
      <protection locked="0"/>
    </xf>
    <xf numFmtId="0" fontId="18" fillId="6" borderId="18" xfId="3" applyFont="1" applyFill="1" applyBorder="1" applyAlignment="1" applyProtection="1">
      <alignment horizontal="center"/>
      <protection locked="0"/>
    </xf>
    <xf numFmtId="3" fontId="12" fillId="6" borderId="18" xfId="3" applyNumberFormat="1" applyFont="1" applyFill="1" applyBorder="1" applyAlignment="1" applyProtection="1">
      <alignment horizontal="center"/>
      <protection locked="0"/>
    </xf>
    <xf numFmtId="3" fontId="12" fillId="6" borderId="18" xfId="4" applyNumberFormat="1" applyFont="1" applyFill="1" applyBorder="1" applyProtection="1">
      <protection locked="0"/>
    </xf>
    <xf numFmtId="3" fontId="6" fillId="6" borderId="18" xfId="4" applyNumberFormat="1" applyFont="1" applyFill="1" applyBorder="1" applyProtection="1">
      <protection locked="0"/>
    </xf>
    <xf numFmtId="3" fontId="6" fillId="6" borderId="18" xfId="3" applyNumberFormat="1" applyFont="1" applyFill="1" applyBorder="1" applyProtection="1">
      <protection locked="0"/>
    </xf>
    <xf numFmtId="3" fontId="12" fillId="6" borderId="18" xfId="3" applyNumberFormat="1" applyFont="1" applyFill="1" applyBorder="1" applyProtection="1">
      <protection locked="0"/>
    </xf>
    <xf numFmtId="3" fontId="12" fillId="6" borderId="18" xfId="3" applyNumberFormat="1" applyFont="1" applyFill="1" applyBorder="1" applyAlignment="1" applyProtection="1">
      <alignment horizontal="right"/>
      <protection locked="0"/>
    </xf>
    <xf numFmtId="3" fontId="6" fillId="6" borderId="30" xfId="3" applyNumberFormat="1" applyFont="1" applyFill="1" applyBorder="1" applyProtection="1">
      <protection locked="0"/>
    </xf>
    <xf numFmtId="3" fontId="12" fillId="6" borderId="30" xfId="3" applyNumberFormat="1" applyFont="1" applyFill="1" applyBorder="1"/>
    <xf numFmtId="4" fontId="32" fillId="0" borderId="5" xfId="3" applyNumberFormat="1" applyFont="1" applyBorder="1"/>
    <xf numFmtId="4" fontId="44" fillId="0" borderId="18" xfId="3" applyNumberFormat="1" applyFont="1" applyBorder="1" applyAlignment="1">
      <alignment horizontal="right"/>
    </xf>
    <xf numFmtId="3" fontId="36" fillId="0" borderId="0" xfId="0" applyNumberFormat="1" applyFont="1"/>
    <xf numFmtId="0" fontId="0" fillId="0" borderId="0" xfId="0"/>
    <xf numFmtId="4" fontId="26" fillId="0" borderId="18" xfId="3" applyNumberFormat="1" applyFont="1" applyFill="1" applyBorder="1"/>
    <xf numFmtId="4" fontId="27" fillId="0" borderId="18" xfId="3" applyNumberFormat="1" applyFont="1" applyFill="1" applyBorder="1"/>
    <xf numFmtId="0" fontId="28" fillId="0" borderId="0" xfId="0" applyFont="1"/>
    <xf numFmtId="0" fontId="28" fillId="0" borderId="3" xfId="0" applyFont="1" applyBorder="1" applyAlignment="1">
      <alignment horizontal="right"/>
    </xf>
    <xf numFmtId="0" fontId="45" fillId="0" borderId="4" xfId="0" applyFont="1" applyBorder="1"/>
    <xf numFmtId="3" fontId="28" fillId="0" borderId="8" xfId="0" applyNumberFormat="1" applyFont="1" applyFill="1" applyBorder="1"/>
    <xf numFmtId="3" fontId="46" fillId="0" borderId="8" xfId="0" applyNumberFormat="1" applyFont="1" applyFill="1" applyBorder="1"/>
    <xf numFmtId="4" fontId="28" fillId="0" borderId="8" xfId="0" applyNumberFormat="1" applyFont="1" applyFill="1" applyBorder="1"/>
    <xf numFmtId="4" fontId="28" fillId="0" borderId="18" xfId="0" applyNumberFormat="1" applyFont="1" applyFill="1" applyBorder="1"/>
    <xf numFmtId="3" fontId="28" fillId="0" borderId="0" xfId="0" applyNumberFormat="1" applyFont="1" applyFill="1"/>
    <xf numFmtId="3" fontId="28" fillId="0" borderId="0" xfId="6" applyNumberFormat="1" applyFont="1" applyFill="1"/>
    <xf numFmtId="0" fontId="28" fillId="0" borderId="0" xfId="0" applyFont="1" applyFill="1"/>
    <xf numFmtId="0" fontId="45" fillId="0" borderId="4" xfId="0" applyFont="1" applyFill="1" applyBorder="1" applyAlignment="1">
      <alignment wrapText="1"/>
    </xf>
    <xf numFmtId="3" fontId="7" fillId="0" borderId="8" xfId="0" applyNumberFormat="1" applyFont="1" applyFill="1" applyBorder="1"/>
    <xf numFmtId="4" fontId="28" fillId="0" borderId="8" xfId="0" applyNumberFormat="1" applyFont="1" applyBorder="1"/>
    <xf numFmtId="4" fontId="28" fillId="0" borderId="18" xfId="0" applyNumberFormat="1" applyFont="1" applyBorder="1"/>
    <xf numFmtId="3" fontId="47" fillId="0" borderId="0" xfId="2" applyNumberFormat="1" applyFont="1" applyFill="1"/>
    <xf numFmtId="0" fontId="45" fillId="0" borderId="4" xfId="11" applyFont="1" applyFill="1" applyBorder="1" applyAlignment="1">
      <alignment wrapText="1"/>
    </xf>
    <xf numFmtId="0" fontId="0" fillId="0" borderId="0" xfId="0"/>
    <xf numFmtId="0" fontId="33" fillId="0" borderId="45" xfId="0" applyFont="1" applyBorder="1" applyAlignment="1">
      <alignment horizontal="left"/>
    </xf>
    <xf numFmtId="3" fontId="3" fillId="0" borderId="0" xfId="3" applyNumberFormat="1" applyFont="1" applyFill="1"/>
    <xf numFmtId="4" fontId="26" fillId="0" borderId="19" xfId="3" applyNumberFormat="1" applyFont="1" applyFill="1" applyBorder="1"/>
    <xf numFmtId="3" fontId="21" fillId="0" borderId="0" xfId="0" applyNumberFormat="1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3" fillId="7" borderId="0" xfId="0" applyFont="1" applyFill="1" applyAlignment="1">
      <alignment horizontal="center" wrapText="1"/>
    </xf>
    <xf numFmtId="0" fontId="0" fillId="0" borderId="0" xfId="0"/>
    <xf numFmtId="0" fontId="0" fillId="7" borderId="0" xfId="0" applyFill="1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/>
    </xf>
    <xf numFmtId="0" fontId="33" fillId="0" borderId="45" xfId="0" applyFont="1" applyBorder="1" applyAlignment="1">
      <alignment horizontal="left"/>
    </xf>
    <xf numFmtId="0" fontId="33" fillId="0" borderId="46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33" fillId="0" borderId="49" xfId="0" applyFont="1" applyBorder="1" applyAlignment="1">
      <alignment horizontal="left"/>
    </xf>
    <xf numFmtId="0" fontId="33" fillId="0" borderId="50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25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33" fillId="0" borderId="59" xfId="0" applyFont="1" applyBorder="1" applyAlignment="1">
      <alignment horizontal="left"/>
    </xf>
    <xf numFmtId="0" fontId="33" fillId="0" borderId="60" xfId="0" applyFont="1" applyBorder="1" applyAlignment="1">
      <alignment horizontal="left"/>
    </xf>
    <xf numFmtId="0" fontId="33" fillId="0" borderId="61" xfId="0" applyFont="1" applyBorder="1" applyAlignment="1">
      <alignment horizontal="left"/>
    </xf>
    <xf numFmtId="0" fontId="33" fillId="0" borderId="53" xfId="0" applyFont="1" applyBorder="1" applyAlignment="1">
      <alignment horizontal="left"/>
    </xf>
    <xf numFmtId="0" fontId="33" fillId="0" borderId="54" xfId="0" applyFont="1" applyBorder="1" applyAlignment="1">
      <alignment horizontal="left"/>
    </xf>
    <xf numFmtId="0" fontId="33" fillId="0" borderId="55" xfId="0" applyFont="1" applyBorder="1" applyAlignment="1">
      <alignment horizontal="left"/>
    </xf>
    <xf numFmtId="0" fontId="1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6" fontId="5" fillId="0" borderId="14" xfId="1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12" fillId="0" borderId="31" xfId="0" applyFont="1" applyBorder="1" applyAlignment="1">
      <alignment horizontal="right" wrapText="1"/>
    </xf>
    <xf numFmtId="0" fontId="12" fillId="0" borderId="10" xfId="0" applyFont="1" applyBorder="1" applyAlignment="1">
      <alignment horizontal="right" wrapText="1"/>
    </xf>
    <xf numFmtId="0" fontId="12" fillId="6" borderId="13" xfId="0" applyFont="1" applyFill="1" applyBorder="1" applyAlignment="1">
      <alignment horizontal="right" wrapText="1"/>
    </xf>
    <xf numFmtId="0" fontId="12" fillId="6" borderId="32" xfId="0" applyFont="1" applyFill="1" applyBorder="1" applyAlignment="1">
      <alignment horizontal="right" wrapText="1"/>
    </xf>
    <xf numFmtId="4" fontId="31" fillId="6" borderId="39" xfId="3" applyNumberFormat="1" applyFont="1" applyFill="1" applyBorder="1" applyAlignment="1">
      <alignment horizontal="center" vertical="center" wrapText="1"/>
    </xf>
    <xf numFmtId="0" fontId="33" fillId="6" borderId="27" xfId="0" applyFont="1" applyFill="1" applyBorder="1" applyAlignment="1">
      <alignment horizontal="center" vertical="center"/>
    </xf>
    <xf numFmtId="3" fontId="5" fillId="0" borderId="14" xfId="3" applyNumberFormat="1" applyFont="1" applyBorder="1" applyAlignment="1">
      <alignment horizontal="left"/>
    </xf>
    <xf numFmtId="3" fontId="0" fillId="0" borderId="14" xfId="0" applyNumberFormat="1" applyBorder="1" applyAlignme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0" fillId="0" borderId="0" xfId="0" applyFill="1" applyAlignment="1">
      <alignment horizontal="justify" vertical="top"/>
    </xf>
    <xf numFmtId="0" fontId="12" fillId="6" borderId="35" xfId="12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3" fillId="6" borderId="37" xfId="3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3" fillId="6" borderId="38" xfId="3" applyFont="1" applyFill="1" applyBorder="1" applyAlignment="1">
      <alignment horizontal="center" vertical="center" textRotation="90" wrapText="1"/>
    </xf>
    <xf numFmtId="0" fontId="0" fillId="6" borderId="12" xfId="0" applyFill="1" applyBorder="1" applyAlignment="1">
      <alignment horizontal="center" vertical="center" textRotation="90" wrapText="1"/>
    </xf>
    <xf numFmtId="0" fontId="3" fillId="6" borderId="38" xfId="3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6" borderId="38" xfId="3" applyFont="1" applyFill="1" applyBorder="1" applyAlignment="1">
      <alignment horizontal="center" vertical="center" wrapText="1"/>
    </xf>
    <xf numFmtId="4" fontId="31" fillId="6" borderId="56" xfId="3" applyNumberFormat="1" applyFont="1" applyFill="1" applyBorder="1" applyAlignment="1">
      <alignment horizontal="center" vertical="center" wrapText="1"/>
    </xf>
    <xf numFmtId="0" fontId="33" fillId="6" borderId="26" xfId="0" applyFont="1" applyFill="1" applyBorder="1" applyAlignment="1">
      <alignment horizontal="center" vertical="center"/>
    </xf>
    <xf numFmtId="4" fontId="32" fillId="0" borderId="39" xfId="3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9" fillId="6" borderId="40" xfId="3" applyFont="1" applyFill="1" applyBorder="1" applyAlignment="1">
      <alignment horizontal="left" vertical="center"/>
    </xf>
    <xf numFmtId="0" fontId="9" fillId="6" borderId="41" xfId="3" applyFont="1" applyFill="1" applyBorder="1" applyAlignment="1">
      <alignment horizontal="left" vertical="center"/>
    </xf>
    <xf numFmtId="0" fontId="0" fillId="0" borderId="42" xfId="0" applyBorder="1" applyAlignment="1"/>
    <xf numFmtId="0" fontId="3" fillId="0" borderId="14" xfId="3" applyFont="1" applyBorder="1" applyAlignment="1">
      <alignment horizontal="right"/>
    </xf>
    <xf numFmtId="0" fontId="42" fillId="0" borderId="57" xfId="12" applyFont="1" applyFill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31" fillId="0" borderId="37" xfId="3" applyFont="1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31" fillId="0" borderId="38" xfId="3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31" fillId="0" borderId="38" xfId="3" applyFont="1" applyFill="1" applyBorder="1" applyAlignment="1">
      <alignment horizontal="center" vertical="center" textRotation="90" wrapText="1"/>
    </xf>
    <xf numFmtId="0" fontId="8" fillId="0" borderId="38" xfId="3" applyFont="1" applyBorder="1" applyAlignment="1">
      <alignment horizontal="center" vertical="center" textRotation="90" wrapText="1"/>
    </xf>
    <xf numFmtId="0" fontId="3" fillId="0" borderId="38" xfId="3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38" xfId="3" applyFont="1" applyFill="1" applyBorder="1" applyAlignment="1">
      <alignment horizontal="center" vertical="center" wrapText="1"/>
    </xf>
    <xf numFmtId="0" fontId="31" fillId="0" borderId="38" xfId="3" applyFont="1" applyFill="1" applyBorder="1" applyAlignment="1">
      <alignment horizontal="center" vertical="center" wrapText="1"/>
    </xf>
    <xf numFmtId="0" fontId="3" fillId="0" borderId="56" xfId="3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32" fillId="0" borderId="15" xfId="3" applyNumberFormat="1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41" xfId="0" applyBorder="1" applyAlignment="1"/>
    <xf numFmtId="0" fontId="3" fillId="0" borderId="38" xfId="3" applyFont="1" applyBorder="1" applyAlignment="1">
      <alignment horizontal="center" vertical="center" textRotation="90" wrapText="1"/>
    </xf>
    <xf numFmtId="0" fontId="3" fillId="0" borderId="38" xfId="3" applyFont="1" applyFill="1" applyBorder="1" applyAlignment="1">
      <alignment horizontal="center" vertical="center" textRotation="90" wrapText="1"/>
    </xf>
    <xf numFmtId="0" fontId="8" fillId="0" borderId="38" xfId="3" applyFont="1" applyBorder="1" applyAlignment="1">
      <alignment horizontal="center" vertical="center" wrapText="1"/>
    </xf>
    <xf numFmtId="0" fontId="8" fillId="0" borderId="38" xfId="3" applyFont="1" applyFill="1" applyBorder="1" applyAlignment="1">
      <alignment horizontal="center" vertical="center" wrapText="1"/>
    </xf>
    <xf numFmtId="0" fontId="32" fillId="0" borderId="38" xfId="3" applyFont="1" applyFill="1" applyBorder="1" applyAlignment="1">
      <alignment horizontal="center" vertical="center" wrapText="1"/>
    </xf>
    <xf numFmtId="0" fontId="8" fillId="0" borderId="39" xfId="3" applyFont="1" applyFill="1" applyBorder="1" applyAlignment="1">
      <alignment horizontal="center" vertical="center" wrapText="1"/>
    </xf>
    <xf numFmtId="0" fontId="32" fillId="0" borderId="38" xfId="3" applyFont="1" applyFill="1" applyBorder="1" applyAlignment="1">
      <alignment horizontal="center" vertical="center" textRotation="90" wrapText="1"/>
    </xf>
    <xf numFmtId="4" fontId="32" fillId="0" borderId="66" xfId="3" applyNumberFormat="1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4" fontId="32" fillId="0" borderId="37" xfId="3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0" fillId="0" borderId="41" xfId="0" applyBorder="1" applyAlignment="1">
      <alignment vertical="center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65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0" xfId="0" applyFill="1" applyAlignment="1"/>
    <xf numFmtId="0" fontId="3" fillId="2" borderId="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14">
    <cellStyle name="Comma_izvrsenje300903-s planom 2" xfId="1"/>
    <cellStyle name="Loše" xfId="2" builtinId="27"/>
    <cellStyle name="Normal_sablon1-230704" xfId="3"/>
    <cellStyle name="Normal_sablon1-230704 2" xfId="4"/>
    <cellStyle name="Normal_sablon1-230704 2 2 2" xfId="12"/>
    <cellStyle name="Obično" xfId="0" builtinId="0"/>
    <cellStyle name="Obično 2" xfId="7"/>
    <cellStyle name="Obično 2 2" xfId="11"/>
    <cellStyle name="Obično 3" xfId="9"/>
    <cellStyle name="Postotak" xfId="5" builtinId="5"/>
    <cellStyle name="Zarez 2" xfId="6"/>
    <cellStyle name="Zarez 2 2" xfId="8"/>
    <cellStyle name="Zarez 2 2 2" xfId="13"/>
    <cellStyle name="Zarez 2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5" name="Slika 4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3" name="Slika 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zoomScaleNormal="100" workbookViewId="0">
      <selection activeCell="L30" sqref="L30"/>
    </sheetView>
  </sheetViews>
  <sheetFormatPr defaultRowHeight="12.75"/>
  <cols>
    <col min="1" max="14" width="9.7109375" style="673" customWidth="1"/>
    <col min="15" max="16384" width="9.140625" style="673"/>
  </cols>
  <sheetData>
    <row r="1" spans="1:14">
      <c r="A1" s="838"/>
      <c r="B1" s="838"/>
      <c r="C1" s="838"/>
      <c r="D1" s="838"/>
      <c r="E1" s="838"/>
      <c r="F1" s="838"/>
      <c r="G1" s="838"/>
      <c r="H1" s="838"/>
      <c r="I1" s="838"/>
    </row>
    <row r="2" spans="1:14" ht="12.75" customHeight="1">
      <c r="B2" s="415"/>
      <c r="C2" s="416"/>
      <c r="D2" s="839" t="s">
        <v>821</v>
      </c>
      <c r="E2" s="840"/>
      <c r="F2" s="840"/>
      <c r="I2" s="839" t="s">
        <v>822</v>
      </c>
      <c r="J2" s="845"/>
      <c r="K2" s="845"/>
    </row>
    <row r="3" spans="1:14">
      <c r="B3" s="416"/>
      <c r="C3" s="416"/>
      <c r="D3" s="840"/>
      <c r="E3" s="840"/>
      <c r="F3" s="840"/>
      <c r="I3" s="845"/>
      <c r="J3" s="845"/>
      <c r="K3" s="845"/>
    </row>
    <row r="4" spans="1:14">
      <c r="B4" s="416"/>
      <c r="C4" s="416"/>
      <c r="D4" s="840"/>
      <c r="E4" s="840"/>
      <c r="F4" s="840"/>
      <c r="I4" s="845"/>
      <c r="J4" s="845"/>
      <c r="K4" s="845"/>
    </row>
    <row r="5" spans="1:14">
      <c r="B5" s="416"/>
      <c r="C5" s="416"/>
      <c r="D5" s="840"/>
      <c r="E5" s="840"/>
      <c r="F5" s="840"/>
      <c r="I5" s="845"/>
      <c r="J5" s="845"/>
      <c r="K5" s="845"/>
    </row>
    <row r="6" spans="1:14">
      <c r="B6" s="416"/>
      <c r="C6" s="416"/>
      <c r="D6" s="840"/>
      <c r="E6" s="840"/>
      <c r="F6" s="840"/>
      <c r="I6" s="845"/>
      <c r="J6" s="845"/>
      <c r="K6" s="845"/>
    </row>
    <row r="7" spans="1:14">
      <c r="B7" s="416"/>
      <c r="C7" s="416"/>
      <c r="D7" s="840"/>
      <c r="E7" s="840"/>
      <c r="F7" s="840"/>
      <c r="I7" s="845"/>
      <c r="J7" s="845"/>
      <c r="K7" s="845"/>
    </row>
    <row r="8" spans="1:14" ht="13.5" thickBot="1">
      <c r="A8" s="512"/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</row>
    <row r="9" spans="1:14" ht="13.5" thickTop="1"/>
    <row r="15" spans="1:14" ht="12.75" customHeight="1">
      <c r="A15" s="841" t="s">
        <v>878</v>
      </c>
      <c r="B15" s="842"/>
      <c r="C15" s="842"/>
      <c r="D15" s="842"/>
      <c r="E15" s="842"/>
      <c r="F15" s="842"/>
      <c r="G15" s="842"/>
      <c r="H15" s="842"/>
      <c r="I15" s="842"/>
      <c r="J15" s="842"/>
      <c r="K15" s="842"/>
      <c r="L15" s="843"/>
      <c r="M15" s="843"/>
      <c r="N15" s="843"/>
    </row>
    <row r="16" spans="1:14">
      <c r="A16" s="842"/>
      <c r="B16" s="842"/>
      <c r="C16" s="842"/>
      <c r="D16" s="842"/>
      <c r="E16" s="842"/>
      <c r="F16" s="842"/>
      <c r="G16" s="842"/>
      <c r="H16" s="842"/>
      <c r="I16" s="842"/>
      <c r="J16" s="842"/>
      <c r="K16" s="842"/>
      <c r="L16" s="843"/>
      <c r="M16" s="843"/>
      <c r="N16" s="843"/>
    </row>
    <row r="17" spans="1:14">
      <c r="A17" s="842"/>
      <c r="B17" s="842"/>
      <c r="C17" s="842"/>
      <c r="D17" s="842"/>
      <c r="E17" s="842"/>
      <c r="F17" s="842"/>
      <c r="G17" s="842"/>
      <c r="H17" s="842"/>
      <c r="I17" s="842"/>
      <c r="J17" s="842"/>
      <c r="K17" s="842"/>
      <c r="L17" s="843"/>
      <c r="M17" s="843"/>
      <c r="N17" s="843"/>
    </row>
    <row r="18" spans="1:14">
      <c r="A18" s="842"/>
      <c r="B18" s="842"/>
      <c r="C18" s="842"/>
      <c r="D18" s="842"/>
      <c r="E18" s="842"/>
      <c r="F18" s="842"/>
      <c r="G18" s="842"/>
      <c r="H18" s="842"/>
      <c r="I18" s="842"/>
      <c r="J18" s="842"/>
      <c r="K18" s="842"/>
      <c r="L18" s="843"/>
      <c r="M18" s="843"/>
      <c r="N18" s="843"/>
    </row>
    <row r="19" spans="1:14">
      <c r="A19" s="842"/>
      <c r="B19" s="842"/>
      <c r="C19" s="842"/>
      <c r="D19" s="842"/>
      <c r="E19" s="842"/>
      <c r="F19" s="842"/>
      <c r="G19" s="842"/>
      <c r="H19" s="842"/>
      <c r="I19" s="842"/>
      <c r="J19" s="842"/>
      <c r="K19" s="842"/>
      <c r="L19" s="843"/>
      <c r="M19" s="843"/>
      <c r="N19" s="843"/>
    </row>
    <row r="20" spans="1:14" ht="13.5" customHeight="1">
      <c r="A20" s="842"/>
      <c r="B20" s="842"/>
      <c r="C20" s="842"/>
      <c r="D20" s="842"/>
      <c r="E20" s="842"/>
      <c r="F20" s="842"/>
      <c r="G20" s="842"/>
      <c r="H20" s="842"/>
      <c r="I20" s="842"/>
      <c r="J20" s="842"/>
      <c r="K20" s="842"/>
      <c r="L20" s="843"/>
      <c r="M20" s="843"/>
      <c r="N20" s="843"/>
    </row>
    <row r="23" spans="1:14">
      <c r="A23" s="846" t="s">
        <v>823</v>
      </c>
      <c r="B23" s="846"/>
      <c r="C23" s="846"/>
      <c r="D23" s="846"/>
      <c r="E23" s="846"/>
      <c r="F23" s="846"/>
      <c r="G23" s="846"/>
      <c r="H23" s="846"/>
      <c r="I23" s="846"/>
      <c r="J23" s="846"/>
      <c r="K23" s="846"/>
      <c r="L23" s="846"/>
      <c r="M23" s="846"/>
      <c r="N23" s="846"/>
    </row>
    <row r="38" spans="1:14">
      <c r="A38" s="844" t="s">
        <v>933</v>
      </c>
      <c r="B38" s="838"/>
      <c r="C38" s="838"/>
      <c r="D38" s="838"/>
      <c r="E38" s="838"/>
      <c r="F38" s="838"/>
      <c r="G38" s="838"/>
      <c r="H38" s="838"/>
      <c r="I38" s="838"/>
      <c r="J38" s="838"/>
      <c r="K38" s="838"/>
      <c r="L38" s="838"/>
      <c r="M38" s="838"/>
      <c r="N38" s="838"/>
    </row>
    <row r="39" spans="1:14">
      <c r="A39" s="838"/>
      <c r="B39" s="838"/>
      <c r="C39" s="838"/>
      <c r="D39" s="838"/>
      <c r="E39" s="838"/>
      <c r="F39" s="838"/>
      <c r="G39" s="838"/>
      <c r="H39" s="838"/>
      <c r="I39" s="838"/>
      <c r="J39" s="838"/>
      <c r="K39" s="838"/>
      <c r="L39" s="838"/>
      <c r="M39" s="838"/>
      <c r="N39" s="838"/>
    </row>
    <row r="40" spans="1:14" ht="15.75">
      <c r="A40" s="674"/>
      <c r="B40" s="674"/>
      <c r="C40" s="674"/>
      <c r="D40" s="674"/>
      <c r="E40" s="674"/>
      <c r="F40" s="674"/>
      <c r="G40" s="674"/>
      <c r="H40" s="674"/>
      <c r="I40" s="674"/>
    </row>
  </sheetData>
  <mergeCells count="6">
    <mergeCell ref="A1:I1"/>
    <mergeCell ref="D2:F7"/>
    <mergeCell ref="A15:N20"/>
    <mergeCell ref="A38:N39"/>
    <mergeCell ref="I2:K7"/>
    <mergeCell ref="A23:N23"/>
  </mergeCells>
  <phoneticPr fontId="0" type="noConversion"/>
  <pageMargins left="0.6692913385826772" right="0.43307086614173229" top="0.5" bottom="0.76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R96"/>
  <sheetViews>
    <sheetView zoomScaleNormal="100" workbookViewId="0">
      <selection activeCell="J45" sqref="J45"/>
    </sheetView>
  </sheetViews>
  <sheetFormatPr defaultRowHeight="12.75"/>
  <cols>
    <col min="1" max="1" width="9.140625" style="309"/>
    <col min="2" max="2" width="4.7109375" style="9" customWidth="1"/>
    <col min="3" max="3" width="5.425781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1" width="14.7109375" style="9" customWidth="1"/>
    <col min="12" max="13" width="14.7109375" style="309" customWidth="1"/>
    <col min="14" max="14" width="15.7109375" style="9" customWidth="1"/>
    <col min="15" max="16" width="7.7109375" style="374" customWidth="1"/>
    <col min="17" max="16384" width="9.140625" style="9"/>
  </cols>
  <sheetData>
    <row r="1" spans="1:18" ht="13.5" thickBot="1"/>
    <row r="2" spans="1:18" s="405" customFormat="1" ht="20.100000000000001" customHeight="1" thickTop="1" thickBot="1">
      <c r="B2" s="900" t="s">
        <v>706</v>
      </c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21"/>
      <c r="P2" s="902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115</v>
      </c>
      <c r="C7" s="7" t="s">
        <v>80</v>
      </c>
      <c r="D7" s="7" t="s">
        <v>118</v>
      </c>
      <c r="E7" s="655" t="s">
        <v>788</v>
      </c>
      <c r="F7" s="5"/>
      <c r="G7" s="308"/>
      <c r="H7" s="5"/>
      <c r="I7" s="5"/>
      <c r="J7" s="5"/>
      <c r="K7" s="562"/>
      <c r="L7" s="4"/>
      <c r="M7" s="308"/>
      <c r="N7" s="744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SUM(I9:I12)</f>
        <v>53940</v>
      </c>
      <c r="J8" s="539">
        <f t="shared" si="0"/>
        <v>53940</v>
      </c>
      <c r="K8" s="539">
        <f>SUM(K9:K11)</f>
        <v>30548</v>
      </c>
      <c r="L8" s="566">
        <f>SUM(L9:L12)</f>
        <v>40121</v>
      </c>
      <c r="M8" s="235">
        <f>SUM(M9:M12)</f>
        <v>0</v>
      </c>
      <c r="N8" s="745">
        <f>SUM(N9:N12)</f>
        <v>40121</v>
      </c>
      <c r="O8" s="718">
        <f>IF(J8=0,"",N8/J8*100)</f>
        <v>74.380793474230629</v>
      </c>
      <c r="P8" s="723">
        <f>IF(K8=0,"",N8/K8*100)</f>
        <v>131.33756710750296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47560</v>
      </c>
      <c r="J9" s="540">
        <v>47560</v>
      </c>
      <c r="K9" s="540">
        <v>26822</v>
      </c>
      <c r="L9" s="567">
        <v>35525</v>
      </c>
      <c r="M9" s="234">
        <v>0</v>
      </c>
      <c r="N9" s="746">
        <f>SUM(L9:M9)</f>
        <v>35525</v>
      </c>
      <c r="O9" s="719">
        <f>IF(J9=0,"",N9/J9*100)</f>
        <v>74.695121951219505</v>
      </c>
      <c r="P9" s="724">
        <f t="shared" ref="P9:P33" si="1">IF(K9=0,"",N9/K9*100)</f>
        <v>132.44724479904556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6380</v>
      </c>
      <c r="J10" s="540">
        <v>6380</v>
      </c>
      <c r="K10" s="540">
        <v>3726</v>
      </c>
      <c r="L10" s="567">
        <v>4596</v>
      </c>
      <c r="M10" s="234">
        <v>0</v>
      </c>
      <c r="N10" s="746">
        <f t="shared" ref="N10:N11" si="2">SUM(L10:M10)</f>
        <v>4596</v>
      </c>
      <c r="O10" s="719">
        <f t="shared" ref="O10:P35" si="3">IF(J10=0,"",N10/J10*100)</f>
        <v>72.03761755485894</v>
      </c>
      <c r="P10" s="724">
        <f t="shared" si="1"/>
        <v>123.34943639291464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8.1" customHeight="1">
      <c r="B12" s="10"/>
      <c r="C12" s="11"/>
      <c r="D12" s="11"/>
      <c r="E12" s="311"/>
      <c r="F12" s="330"/>
      <c r="G12" s="356"/>
      <c r="H12" s="20"/>
      <c r="I12" s="540"/>
      <c r="J12" s="540"/>
      <c r="K12" s="540"/>
      <c r="L12" s="567"/>
      <c r="M12" s="234"/>
      <c r="N12" s="746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5060</v>
      </c>
      <c r="J13" s="539">
        <f t="shared" si="5"/>
        <v>5060</v>
      </c>
      <c r="K13" s="539">
        <f>K14</f>
        <v>2832</v>
      </c>
      <c r="L13" s="566">
        <f>L14</f>
        <v>3748</v>
      </c>
      <c r="M13" s="235">
        <f>M14</f>
        <v>0</v>
      </c>
      <c r="N13" s="745">
        <f>N14</f>
        <v>3748</v>
      </c>
      <c r="O13" s="718">
        <f t="shared" si="3"/>
        <v>74.071146245059296</v>
      </c>
      <c r="P13" s="723">
        <f t="shared" si="1"/>
        <v>132.34463276836158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5060</v>
      </c>
      <c r="J14" s="540">
        <v>5060</v>
      </c>
      <c r="K14" s="540">
        <v>2832</v>
      </c>
      <c r="L14" s="567">
        <v>3748</v>
      </c>
      <c r="M14" s="234">
        <v>0</v>
      </c>
      <c r="N14" s="746">
        <f>SUM(L14:M14)</f>
        <v>3748</v>
      </c>
      <c r="O14" s="719">
        <f t="shared" si="3"/>
        <v>74.071146245059296</v>
      </c>
      <c r="P14" s="724">
        <f t="shared" si="1"/>
        <v>132.34463276836158</v>
      </c>
    </row>
    <row r="15" spans="1:18" ht="8.1" customHeight="1">
      <c r="B15" s="10"/>
      <c r="C15" s="11"/>
      <c r="D15" s="11"/>
      <c r="E15" s="311"/>
      <c r="F15" s="330"/>
      <c r="G15" s="356"/>
      <c r="H15" s="11"/>
      <c r="I15" s="540"/>
      <c r="J15" s="540"/>
      <c r="K15" s="540"/>
      <c r="L15" s="568"/>
      <c r="M15" s="304"/>
      <c r="N15" s="747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1260</v>
      </c>
      <c r="J16" s="539">
        <f t="shared" si="6"/>
        <v>1260</v>
      </c>
      <c r="K16" s="539">
        <f>SUM(K17:K26)</f>
        <v>807</v>
      </c>
      <c r="L16" s="569">
        <f>SUM(L17:L26)</f>
        <v>114</v>
      </c>
      <c r="M16" s="318">
        <f>SUM(M17:M26)</f>
        <v>0</v>
      </c>
      <c r="N16" s="736">
        <f>SUM(N17:N26)</f>
        <v>114</v>
      </c>
      <c r="O16" s="718">
        <f t="shared" si="3"/>
        <v>9.0476190476190474</v>
      </c>
      <c r="P16" s="723">
        <f t="shared" si="1"/>
        <v>14.12639405204461</v>
      </c>
    </row>
    <row r="17" spans="1:18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800</v>
      </c>
      <c r="J17" s="540">
        <v>800</v>
      </c>
      <c r="K17" s="540">
        <v>0</v>
      </c>
      <c r="L17" s="552">
        <v>0</v>
      </c>
      <c r="M17" s="387">
        <v>0</v>
      </c>
      <c r="N17" s="746">
        <f t="shared" ref="N17:N26" si="7">SUM(L17:M17)</f>
        <v>0</v>
      </c>
      <c r="O17" s="719">
        <f t="shared" si="3"/>
        <v>0</v>
      </c>
      <c r="P17" s="724" t="str">
        <f t="shared" si="1"/>
        <v/>
      </c>
    </row>
    <row r="18" spans="1:18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f t="shared" ref="I18:J26" si="8">SUM(G18:H18)</f>
        <v>0</v>
      </c>
      <c r="J18" s="540">
        <f t="shared" si="8"/>
        <v>0</v>
      </c>
      <c r="K18" s="540">
        <v>0</v>
      </c>
      <c r="L18" s="552">
        <v>0</v>
      </c>
      <c r="M18" s="387">
        <v>0</v>
      </c>
      <c r="N18" s="746">
        <f t="shared" si="7"/>
        <v>0</v>
      </c>
      <c r="O18" s="719" t="str">
        <f t="shared" si="3"/>
        <v/>
      </c>
      <c r="P18" s="724" t="str">
        <f t="shared" si="1"/>
        <v/>
      </c>
    </row>
    <row r="19" spans="1:18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f t="shared" si="8"/>
        <v>0</v>
      </c>
      <c r="J19" s="540">
        <f t="shared" si="8"/>
        <v>0</v>
      </c>
      <c r="K19" s="540">
        <v>0</v>
      </c>
      <c r="L19" s="552">
        <v>0</v>
      </c>
      <c r="M19" s="387">
        <v>0</v>
      </c>
      <c r="N19" s="746">
        <f t="shared" si="7"/>
        <v>0</v>
      </c>
      <c r="O19" s="719" t="str">
        <f t="shared" si="3"/>
        <v/>
      </c>
      <c r="P19" s="724" t="str">
        <f t="shared" si="1"/>
        <v/>
      </c>
    </row>
    <row r="20" spans="1:18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f t="shared" si="8"/>
        <v>0</v>
      </c>
      <c r="J20" s="540">
        <f t="shared" si="8"/>
        <v>0</v>
      </c>
      <c r="K20" s="540">
        <v>0</v>
      </c>
      <c r="L20" s="552">
        <v>0</v>
      </c>
      <c r="M20" s="387">
        <v>0</v>
      </c>
      <c r="N20" s="746">
        <f t="shared" si="7"/>
        <v>0</v>
      </c>
      <c r="O20" s="719" t="str">
        <f t="shared" si="3"/>
        <v/>
      </c>
      <c r="P20" s="724" t="str">
        <f t="shared" si="1"/>
        <v/>
      </c>
    </row>
    <row r="21" spans="1:18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f t="shared" si="8"/>
        <v>0</v>
      </c>
      <c r="J21" s="540">
        <f t="shared" si="8"/>
        <v>0</v>
      </c>
      <c r="K21" s="540">
        <v>0</v>
      </c>
      <c r="L21" s="552">
        <v>0</v>
      </c>
      <c r="M21" s="387">
        <v>0</v>
      </c>
      <c r="N21" s="746">
        <f t="shared" si="7"/>
        <v>0</v>
      </c>
      <c r="O21" s="719" t="str">
        <f t="shared" si="3"/>
        <v/>
      </c>
      <c r="P21" s="724" t="str">
        <f t="shared" si="1"/>
        <v/>
      </c>
    </row>
    <row r="22" spans="1:18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si="8"/>
        <v>0</v>
      </c>
      <c r="J22" s="540">
        <f t="shared" si="8"/>
        <v>0</v>
      </c>
      <c r="K22" s="540">
        <v>0</v>
      </c>
      <c r="L22" s="552">
        <v>0</v>
      </c>
      <c r="M22" s="387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8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f t="shared" si="8"/>
        <v>0</v>
      </c>
      <c r="J23" s="540">
        <f t="shared" si="8"/>
        <v>0</v>
      </c>
      <c r="K23" s="540">
        <v>0</v>
      </c>
      <c r="L23" s="552">
        <v>0</v>
      </c>
      <c r="M23" s="387">
        <v>0</v>
      </c>
      <c r="N23" s="746">
        <f t="shared" si="7"/>
        <v>0</v>
      </c>
      <c r="O23" s="719" t="str">
        <f t="shared" si="3"/>
        <v/>
      </c>
      <c r="P23" s="724" t="str">
        <f t="shared" si="1"/>
        <v/>
      </c>
    </row>
    <row r="24" spans="1:18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8"/>
        <v>0</v>
      </c>
      <c r="J24" s="540">
        <f t="shared" si="8"/>
        <v>0</v>
      </c>
      <c r="K24" s="540">
        <v>0</v>
      </c>
      <c r="L24" s="552">
        <v>0</v>
      </c>
      <c r="M24" s="387">
        <v>0</v>
      </c>
      <c r="N24" s="746">
        <f t="shared" si="7"/>
        <v>0</v>
      </c>
      <c r="O24" s="719" t="str">
        <f t="shared" si="3"/>
        <v/>
      </c>
      <c r="P24" s="724" t="str">
        <f t="shared" si="1"/>
        <v/>
      </c>
      <c r="R24" s="55"/>
    </row>
    <row r="25" spans="1:18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460</v>
      </c>
      <c r="J25" s="540">
        <v>460</v>
      </c>
      <c r="K25" s="540">
        <v>807</v>
      </c>
      <c r="L25" s="552">
        <v>114</v>
      </c>
      <c r="M25" s="387">
        <v>0</v>
      </c>
      <c r="N25" s="746">
        <f t="shared" si="7"/>
        <v>114</v>
      </c>
      <c r="O25" s="719">
        <f t="shared" si="3"/>
        <v>24.782608695652176</v>
      </c>
      <c r="P25" s="724">
        <f t="shared" si="1"/>
        <v>14.12639405204461</v>
      </c>
    </row>
    <row r="26" spans="1:18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3">
        <v>0</v>
      </c>
      <c r="M26" s="388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8" s="1" customFormat="1" ht="8.1" customHeight="1">
      <c r="A27" s="306"/>
      <c r="B27" s="12"/>
      <c r="C27" s="8"/>
      <c r="D27" s="8"/>
      <c r="E27" s="654"/>
      <c r="F27" s="340"/>
      <c r="G27" s="367"/>
      <c r="H27" s="8"/>
      <c r="I27" s="540"/>
      <c r="J27" s="540"/>
      <c r="K27" s="540"/>
      <c r="L27" s="568"/>
      <c r="M27" s="304"/>
      <c r="N27" s="747"/>
      <c r="O27" s="719" t="str">
        <f t="shared" si="3"/>
        <v/>
      </c>
      <c r="P27" s="724" t="str">
        <f t="shared" si="1"/>
        <v/>
      </c>
    </row>
    <row r="28" spans="1:18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9">SUM(I29:I30)</f>
        <v>1500</v>
      </c>
      <c r="J28" s="539">
        <f t="shared" si="9"/>
        <v>1500</v>
      </c>
      <c r="K28" s="539">
        <f>SUM(K29:K30)</f>
        <v>0</v>
      </c>
      <c r="L28" s="570">
        <f t="shared" ref="L28" si="10">SUM(L29:L30)</f>
        <v>0</v>
      </c>
      <c r="M28" s="313">
        <f t="shared" ref="M28:N28" si="11">SUM(M29:M30)</f>
        <v>0</v>
      </c>
      <c r="N28" s="736">
        <f t="shared" si="11"/>
        <v>0</v>
      </c>
      <c r="O28" s="719">
        <f t="shared" si="3"/>
        <v>0</v>
      </c>
      <c r="P28" s="724" t="str">
        <f t="shared" si="1"/>
        <v/>
      </c>
    </row>
    <row r="29" spans="1:18" ht="12.95" customHeight="1">
      <c r="B29" s="10"/>
      <c r="C29" s="11"/>
      <c r="D29" s="11"/>
      <c r="E29" s="311"/>
      <c r="F29" s="330">
        <v>821200</v>
      </c>
      <c r="G29" s="356"/>
      <c r="H29" s="11" t="s">
        <v>90</v>
      </c>
      <c r="I29" s="540">
        <f t="shared" ref="I29:J29" si="12">SUM(G29:H29)</f>
        <v>0</v>
      </c>
      <c r="J29" s="540">
        <f t="shared" si="12"/>
        <v>0</v>
      </c>
      <c r="K29" s="540">
        <v>0</v>
      </c>
      <c r="L29" s="571">
        <v>0</v>
      </c>
      <c r="M29" s="305">
        <v>0</v>
      </c>
      <c r="N29" s="746">
        <f t="shared" ref="N29:N30" si="13">SUM(L29:M29)</f>
        <v>0</v>
      </c>
      <c r="O29" s="719" t="str">
        <f t="shared" si="3"/>
        <v/>
      </c>
      <c r="P29" s="724" t="str">
        <f t="shared" si="1"/>
        <v/>
      </c>
    </row>
    <row r="30" spans="1:18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1500</v>
      </c>
      <c r="J30" s="540">
        <v>1500</v>
      </c>
      <c r="K30" s="540">
        <v>0</v>
      </c>
      <c r="L30" s="568">
        <v>0</v>
      </c>
      <c r="M30" s="304">
        <v>0</v>
      </c>
      <c r="N30" s="746">
        <f t="shared" si="13"/>
        <v>0</v>
      </c>
      <c r="O30" s="719">
        <f t="shared" si="3"/>
        <v>0</v>
      </c>
      <c r="P30" s="724" t="str">
        <f t="shared" si="1"/>
        <v/>
      </c>
    </row>
    <row r="31" spans="1:18" ht="8.1" customHeight="1">
      <c r="B31" s="10"/>
      <c r="C31" s="11"/>
      <c r="D31" s="11"/>
      <c r="E31" s="311"/>
      <c r="F31" s="330"/>
      <c r="G31" s="356"/>
      <c r="H31" s="11"/>
      <c r="I31" s="539"/>
      <c r="J31" s="539"/>
      <c r="K31" s="539"/>
      <c r="L31" s="570"/>
      <c r="M31" s="313"/>
      <c r="N31" s="736"/>
      <c r="O31" s="719" t="str">
        <f t="shared" si="3"/>
        <v/>
      </c>
      <c r="P31" s="724" t="str">
        <f t="shared" si="1"/>
        <v/>
      </c>
    </row>
    <row r="32" spans="1:18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39">
        <v>2</v>
      </c>
      <c r="J32" s="539">
        <v>2</v>
      </c>
      <c r="K32" s="539">
        <v>2</v>
      </c>
      <c r="L32" s="570">
        <v>2</v>
      </c>
      <c r="M32" s="313"/>
      <c r="N32" s="736">
        <v>2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15">
        <f>I8+I13+I16+I28</f>
        <v>61760</v>
      </c>
      <c r="J33" s="313">
        <f>J8+J13+J16+J28</f>
        <v>61760</v>
      </c>
      <c r="K33" s="563">
        <f t="shared" ref="K33" si="14">K8+K13+K16+K28</f>
        <v>34187</v>
      </c>
      <c r="L33" s="570">
        <f>L8+L13+L16+L28</f>
        <v>43983</v>
      </c>
      <c r="M33" s="313">
        <f>M8+M13+M16+M28</f>
        <v>0</v>
      </c>
      <c r="N33" s="736">
        <f>N8+N13+N16+N28</f>
        <v>43983</v>
      </c>
      <c r="O33" s="718">
        <f t="shared" si="3"/>
        <v>71.21599740932642</v>
      </c>
      <c r="P33" s="723">
        <f t="shared" si="1"/>
        <v>128.65416678854535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15"/>
      <c r="J34" s="15"/>
      <c r="K34" s="563"/>
      <c r="L34" s="570"/>
      <c r="M34" s="313"/>
      <c r="N34" s="736"/>
      <c r="O34" s="719" t="str">
        <f>IF(J34=0,"",N34/J34*100)</f>
        <v/>
      </c>
      <c r="P34" s="724" t="str">
        <f>IF(K34=0,"",O34/K34*100)</f>
        <v/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30"/>
      <c r="J35" s="30"/>
      <c r="K35" s="574"/>
      <c r="L35" s="568"/>
      <c r="M35" s="304"/>
      <c r="N35" s="747"/>
      <c r="O35" s="719" t="str">
        <f t="shared" si="3"/>
        <v/>
      </c>
      <c r="P35" s="724" t="str">
        <f t="shared" si="3"/>
        <v/>
      </c>
    </row>
    <row r="36" spans="1:16" ht="8.1" customHeight="1" thickBot="1">
      <c r="B36" s="16"/>
      <c r="C36" s="17"/>
      <c r="D36" s="17"/>
      <c r="E36" s="17"/>
      <c r="F36" s="331"/>
      <c r="G36" s="357"/>
      <c r="H36" s="17"/>
      <c r="I36" s="17"/>
      <c r="J36" s="17"/>
      <c r="K36" s="27"/>
      <c r="L36" s="16"/>
      <c r="M36" s="17"/>
      <c r="N36" s="739"/>
      <c r="O36" s="720"/>
      <c r="P36" s="725"/>
    </row>
    <row r="37" spans="1:16" ht="12.95" customHeight="1">
      <c r="F37" s="332"/>
      <c r="G37" s="358"/>
      <c r="N37" s="411"/>
    </row>
    <row r="38" spans="1:16" ht="12.95" customHeight="1">
      <c r="B38" s="55"/>
      <c r="F38" s="332"/>
      <c r="G38" s="358"/>
      <c r="N38" s="411"/>
    </row>
    <row r="39" spans="1:16" ht="12.95" customHeight="1">
      <c r="F39" s="332"/>
      <c r="G39" s="358"/>
      <c r="N39" s="411"/>
    </row>
    <row r="40" spans="1:16" ht="12.95" customHeight="1">
      <c r="F40" s="332"/>
      <c r="G40" s="358"/>
      <c r="N40" s="411"/>
    </row>
    <row r="41" spans="1:16" ht="12.95" customHeight="1">
      <c r="F41" s="332"/>
      <c r="G41" s="358"/>
      <c r="N41" s="411"/>
    </row>
    <row r="42" spans="1:16" ht="12.95" customHeight="1">
      <c r="F42" s="332"/>
      <c r="G42" s="358"/>
      <c r="N42" s="411"/>
    </row>
    <row r="43" spans="1:16" ht="12.95" customHeight="1">
      <c r="F43" s="332"/>
      <c r="G43" s="358"/>
      <c r="N43" s="411"/>
    </row>
    <row r="44" spans="1:16" ht="12.95" customHeight="1">
      <c r="F44" s="332"/>
      <c r="G44" s="358"/>
      <c r="N44" s="411"/>
    </row>
    <row r="45" spans="1:16" ht="12.95" customHeight="1">
      <c r="F45" s="332"/>
      <c r="G45" s="358"/>
      <c r="N45" s="411"/>
    </row>
    <row r="46" spans="1:16" ht="12.95" customHeight="1">
      <c r="F46" s="332"/>
      <c r="G46" s="358"/>
      <c r="N46" s="411"/>
    </row>
    <row r="47" spans="1:16" ht="12.95" customHeight="1">
      <c r="F47" s="332"/>
      <c r="G47" s="358"/>
      <c r="N47" s="411"/>
    </row>
    <row r="48" spans="1:16" ht="12.95" customHeight="1">
      <c r="F48" s="332"/>
      <c r="G48" s="358"/>
      <c r="N48" s="411"/>
    </row>
    <row r="49" spans="6:14" ht="12.95" customHeight="1">
      <c r="F49" s="332"/>
      <c r="G49" s="358"/>
      <c r="N49" s="411"/>
    </row>
    <row r="50" spans="6:14" ht="12.95" customHeight="1">
      <c r="F50" s="332"/>
      <c r="G50" s="358"/>
      <c r="N50" s="411"/>
    </row>
    <row r="51" spans="6:14" ht="12.95" customHeight="1">
      <c r="F51" s="332"/>
      <c r="G51" s="358"/>
      <c r="N51" s="411"/>
    </row>
    <row r="52" spans="6:14" ht="12.95" customHeight="1">
      <c r="F52" s="332"/>
      <c r="G52" s="358"/>
      <c r="N52" s="411"/>
    </row>
    <row r="53" spans="6:14" ht="12.95" customHeight="1">
      <c r="F53" s="332"/>
      <c r="G53" s="358"/>
      <c r="N53" s="411"/>
    </row>
    <row r="54" spans="6:14" ht="12.95" customHeight="1">
      <c r="F54" s="332"/>
      <c r="G54" s="358"/>
      <c r="N54" s="411"/>
    </row>
    <row r="55" spans="6:14" ht="12.95" customHeight="1">
      <c r="F55" s="332"/>
      <c r="G55" s="358"/>
      <c r="N55" s="411"/>
    </row>
    <row r="56" spans="6:14" ht="12.95" customHeight="1">
      <c r="F56" s="332"/>
      <c r="G56" s="358"/>
      <c r="N56" s="411"/>
    </row>
    <row r="57" spans="6:14" ht="12.95" customHeight="1">
      <c r="F57" s="332"/>
      <c r="G57" s="358"/>
      <c r="N57" s="411"/>
    </row>
    <row r="58" spans="6:14" ht="12.95" customHeight="1">
      <c r="F58" s="332"/>
      <c r="G58" s="358"/>
      <c r="N58" s="411"/>
    </row>
    <row r="59" spans="6:14" ht="12.95" customHeight="1">
      <c r="F59" s="332"/>
      <c r="G59" s="358"/>
      <c r="N59" s="411"/>
    </row>
    <row r="60" spans="6:14" ht="17.100000000000001" customHeight="1">
      <c r="F60" s="332"/>
      <c r="G60" s="358"/>
      <c r="N60" s="411"/>
    </row>
    <row r="61" spans="6:14" ht="14.25">
      <c r="F61" s="332"/>
      <c r="G61" s="358"/>
      <c r="N61" s="411"/>
    </row>
    <row r="62" spans="6:14" ht="14.25">
      <c r="F62" s="332"/>
      <c r="G62" s="358"/>
      <c r="N62" s="411"/>
    </row>
    <row r="63" spans="6:14" ht="14.25">
      <c r="F63" s="332"/>
      <c r="G63" s="358"/>
      <c r="N63" s="411"/>
    </row>
    <row r="64" spans="6:14" ht="14.25">
      <c r="F64" s="332"/>
      <c r="G64" s="358"/>
      <c r="N64" s="411"/>
    </row>
    <row r="65" spans="6:14" ht="14.25">
      <c r="F65" s="332"/>
      <c r="G65" s="358"/>
      <c r="N65" s="411"/>
    </row>
    <row r="66" spans="6:14" ht="14.25">
      <c r="F66" s="332"/>
      <c r="G66" s="358"/>
      <c r="N66" s="411"/>
    </row>
    <row r="67" spans="6:14" ht="14.25">
      <c r="F67" s="332"/>
      <c r="G67" s="358"/>
      <c r="N67" s="411"/>
    </row>
    <row r="68" spans="6:14" ht="14.25">
      <c r="F68" s="332"/>
      <c r="G68" s="358"/>
      <c r="N68" s="411"/>
    </row>
    <row r="69" spans="6:14" ht="14.25">
      <c r="F69" s="332"/>
      <c r="G69" s="358"/>
      <c r="N69" s="411"/>
    </row>
    <row r="70" spans="6:14" ht="14.25">
      <c r="F70" s="332"/>
      <c r="G70" s="358"/>
      <c r="N70" s="411"/>
    </row>
    <row r="71" spans="6:14" ht="14.25">
      <c r="F71" s="332"/>
      <c r="G71" s="358"/>
      <c r="N71" s="411"/>
    </row>
    <row r="72" spans="6:14" ht="14.25">
      <c r="F72" s="332"/>
      <c r="G72" s="358"/>
      <c r="N72" s="411"/>
    </row>
    <row r="73" spans="6:14" ht="14.25">
      <c r="F73" s="332"/>
      <c r="G73" s="358"/>
      <c r="N73" s="411"/>
    </row>
    <row r="74" spans="6:14" ht="14.25">
      <c r="F74" s="332"/>
      <c r="G74" s="332"/>
      <c r="N74" s="411"/>
    </row>
    <row r="75" spans="6:14" ht="14.25">
      <c r="F75" s="332"/>
      <c r="G75" s="332"/>
      <c r="N75" s="411"/>
    </row>
    <row r="76" spans="6:14" ht="14.25">
      <c r="F76" s="332"/>
      <c r="G76" s="332"/>
      <c r="N76" s="411"/>
    </row>
    <row r="77" spans="6:14" ht="14.25">
      <c r="F77" s="332"/>
      <c r="G77" s="332"/>
      <c r="N77" s="411"/>
    </row>
    <row r="78" spans="6:14" ht="14.25">
      <c r="F78" s="332"/>
      <c r="G78" s="332"/>
      <c r="N78" s="411"/>
    </row>
    <row r="79" spans="6:14" ht="14.25">
      <c r="F79" s="332"/>
      <c r="G79" s="332"/>
      <c r="N79" s="411"/>
    </row>
    <row r="80" spans="6:14" ht="14.25">
      <c r="F80" s="332"/>
      <c r="G80" s="332"/>
      <c r="N80" s="411"/>
    </row>
    <row r="81" spans="6:14" ht="14.25">
      <c r="F81" s="332"/>
      <c r="G81" s="332"/>
      <c r="N81" s="411"/>
    </row>
    <row r="82" spans="6:14" ht="14.25">
      <c r="F82" s="332"/>
      <c r="G82" s="332"/>
      <c r="N82" s="411"/>
    </row>
    <row r="83" spans="6:14" ht="14.25">
      <c r="F83" s="332"/>
      <c r="G83" s="332"/>
      <c r="N83" s="411"/>
    </row>
    <row r="84" spans="6:14" ht="14.25">
      <c r="F84" s="332"/>
      <c r="G84" s="332"/>
      <c r="N84" s="411"/>
    </row>
    <row r="85" spans="6:14" ht="14.25">
      <c r="F85" s="332"/>
      <c r="G85" s="332"/>
      <c r="N85" s="411"/>
    </row>
    <row r="86" spans="6:14" ht="14.25">
      <c r="F86" s="332"/>
      <c r="G86" s="332"/>
      <c r="N86" s="411"/>
    </row>
    <row r="87" spans="6:14" ht="14.25">
      <c r="F87" s="332"/>
      <c r="G87" s="332"/>
      <c r="N87" s="411"/>
    </row>
    <row r="88" spans="6:14" ht="14.25">
      <c r="F88" s="332"/>
      <c r="G88" s="332"/>
      <c r="N88" s="411"/>
    </row>
    <row r="89" spans="6:14" ht="14.25">
      <c r="F89" s="332"/>
      <c r="G89" s="332"/>
      <c r="N89" s="411"/>
    </row>
    <row r="90" spans="6:14" ht="14.25">
      <c r="F90" s="332"/>
      <c r="G90" s="332"/>
      <c r="N90" s="411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2"/>
  <dimension ref="A1:R96"/>
  <sheetViews>
    <sheetView zoomScaleNormal="100" workbookViewId="0">
      <selection activeCell="N33" sqref="N33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1" width="14.7109375" style="9" customWidth="1"/>
    <col min="12" max="13" width="14.7109375" style="309" customWidth="1"/>
    <col min="14" max="14" width="15.7109375" style="9" customWidth="1"/>
    <col min="15" max="16" width="7.7109375" style="374" customWidth="1"/>
    <col min="17" max="16384" width="9.140625" style="9"/>
  </cols>
  <sheetData>
    <row r="1" spans="1:18" ht="13.5" thickBot="1"/>
    <row r="2" spans="1:18" s="405" customFormat="1" ht="20.100000000000001" customHeight="1" thickTop="1" thickBot="1">
      <c r="B2" s="900" t="s">
        <v>704</v>
      </c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21"/>
      <c r="P2" s="902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33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8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509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115</v>
      </c>
      <c r="C7" s="7" t="s">
        <v>80</v>
      </c>
      <c r="D7" s="7" t="s">
        <v>119</v>
      </c>
      <c r="E7" s="655" t="s">
        <v>788</v>
      </c>
      <c r="F7" s="5"/>
      <c r="G7" s="308"/>
      <c r="H7" s="5"/>
      <c r="I7" s="562"/>
      <c r="J7" s="308"/>
      <c r="K7" s="562"/>
      <c r="L7" s="4"/>
      <c r="M7" s="308"/>
      <c r="N7" s="744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SUM(I9:I12)</f>
        <v>75580</v>
      </c>
      <c r="J8" s="539">
        <f t="shared" si="0"/>
        <v>75580</v>
      </c>
      <c r="K8" s="539">
        <f>SUM(K9:K11)</f>
        <v>56529</v>
      </c>
      <c r="L8" s="566">
        <f>SUM(L9:L12)</f>
        <v>56425</v>
      </c>
      <c r="M8" s="235">
        <f>SUM(M9:M12)</f>
        <v>0</v>
      </c>
      <c r="N8" s="745">
        <f>SUM(N9:N12)</f>
        <v>56425</v>
      </c>
      <c r="O8" s="718">
        <f>IF(J8=0,"",N8/J8*100)</f>
        <v>74.655993649113512</v>
      </c>
      <c r="P8" s="723">
        <f>IF(K8=0,"",N8/K8*100)</f>
        <v>99.816023633887028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65210</v>
      </c>
      <c r="J9" s="540">
        <v>65210</v>
      </c>
      <c r="K9" s="540">
        <v>48542</v>
      </c>
      <c r="L9" s="567">
        <v>48686</v>
      </c>
      <c r="M9" s="234">
        <v>0</v>
      </c>
      <c r="N9" s="746">
        <f>SUM(L9:M9)</f>
        <v>48686</v>
      </c>
      <c r="O9" s="719">
        <f>IF(J9=0,"",N9/J9*100)</f>
        <v>74.660328170525986</v>
      </c>
      <c r="P9" s="724">
        <f t="shared" ref="P9:P33" si="1">IF(K9=0,"",N9/K9*100)</f>
        <v>100.29665032343125</v>
      </c>
      <c r="Q9" s="63"/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10370</v>
      </c>
      <c r="J10" s="540">
        <v>10370</v>
      </c>
      <c r="K10" s="540">
        <v>7987</v>
      </c>
      <c r="L10" s="567">
        <v>7739</v>
      </c>
      <c r="M10" s="234">
        <v>0</v>
      </c>
      <c r="N10" s="746">
        <f t="shared" ref="N10:N11" si="2">SUM(L10:M10)</f>
        <v>7739</v>
      </c>
      <c r="O10" s="719">
        <f t="shared" ref="O10:P35" si="3">IF(J10=0,"",N10/J10*100)</f>
        <v>74.628736740597873</v>
      </c>
      <c r="P10" s="724">
        <f t="shared" si="1"/>
        <v>96.894954300738704</v>
      </c>
      <c r="Q10" s="67"/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8.1" customHeight="1">
      <c r="B12" s="10"/>
      <c r="C12" s="11"/>
      <c r="D12" s="11"/>
      <c r="E12" s="311"/>
      <c r="F12" s="330"/>
      <c r="G12" s="356"/>
      <c r="H12" s="20"/>
      <c r="I12" s="540"/>
      <c r="J12" s="540"/>
      <c r="K12" s="540"/>
      <c r="L12" s="567"/>
      <c r="M12" s="234"/>
      <c r="N12" s="746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6940</v>
      </c>
      <c r="J13" s="539">
        <f t="shared" si="5"/>
        <v>6940</v>
      </c>
      <c r="K13" s="539">
        <f>K14</f>
        <v>5139</v>
      </c>
      <c r="L13" s="566">
        <f>L14</f>
        <v>5138</v>
      </c>
      <c r="M13" s="235">
        <f>M14</f>
        <v>0</v>
      </c>
      <c r="N13" s="745">
        <f>N14</f>
        <v>5138</v>
      </c>
      <c r="O13" s="718">
        <f t="shared" si="3"/>
        <v>74.034582132564836</v>
      </c>
      <c r="P13" s="723">
        <f t="shared" si="1"/>
        <v>99.980540961276503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6940</v>
      </c>
      <c r="J14" s="540">
        <v>6940</v>
      </c>
      <c r="K14" s="540">
        <v>5139</v>
      </c>
      <c r="L14" s="567">
        <v>5138</v>
      </c>
      <c r="M14" s="234">
        <v>0</v>
      </c>
      <c r="N14" s="746">
        <f>SUM(L14:M14)</f>
        <v>5138</v>
      </c>
      <c r="O14" s="719">
        <f t="shared" si="3"/>
        <v>74.034582132564836</v>
      </c>
      <c r="P14" s="724">
        <f t="shared" si="1"/>
        <v>99.980540961276503</v>
      </c>
    </row>
    <row r="15" spans="1:18" ht="8.1" customHeight="1">
      <c r="B15" s="10"/>
      <c r="C15" s="11"/>
      <c r="D15" s="11"/>
      <c r="E15" s="311"/>
      <c r="F15" s="330"/>
      <c r="G15" s="356"/>
      <c r="H15" s="11"/>
      <c r="I15" s="540"/>
      <c r="J15" s="540"/>
      <c r="K15" s="540"/>
      <c r="L15" s="568"/>
      <c r="M15" s="304"/>
      <c r="N15" s="747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6400</v>
      </c>
      <c r="J16" s="539">
        <f t="shared" si="6"/>
        <v>6400</v>
      </c>
      <c r="K16" s="539">
        <f>SUM(K17:K26)</f>
        <v>2102</v>
      </c>
      <c r="L16" s="569">
        <f>SUM(L17:L26)</f>
        <v>2987</v>
      </c>
      <c r="M16" s="318">
        <f>SUM(M17:M26)</f>
        <v>0</v>
      </c>
      <c r="N16" s="736">
        <f>SUM(N17:N26)</f>
        <v>2987</v>
      </c>
      <c r="O16" s="718">
        <f t="shared" si="3"/>
        <v>46.671875</v>
      </c>
      <c r="P16" s="723">
        <f t="shared" si="1"/>
        <v>142.10275927687917</v>
      </c>
    </row>
    <row r="17" spans="1:16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1200</v>
      </c>
      <c r="J17" s="540">
        <v>1200</v>
      </c>
      <c r="K17" s="540">
        <v>392</v>
      </c>
      <c r="L17" s="551">
        <v>0</v>
      </c>
      <c r="M17" s="389">
        <v>0</v>
      </c>
      <c r="N17" s="746">
        <f t="shared" ref="N17:N26" si="7">SUM(L17:M17)</f>
        <v>0</v>
      </c>
      <c r="O17" s="719">
        <f t="shared" si="3"/>
        <v>0</v>
      </c>
      <c r="P17" s="724">
        <f t="shared" si="1"/>
        <v>0</v>
      </c>
    </row>
    <row r="18" spans="1:16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f t="shared" ref="I18:J26" si="8">SUM(G18:H18)</f>
        <v>0</v>
      </c>
      <c r="J18" s="540">
        <f t="shared" si="8"/>
        <v>0</v>
      </c>
      <c r="K18" s="540">
        <v>0</v>
      </c>
      <c r="L18" s="552">
        <v>0</v>
      </c>
      <c r="M18" s="387">
        <v>0</v>
      </c>
      <c r="N18" s="746">
        <f t="shared" si="7"/>
        <v>0</v>
      </c>
      <c r="O18" s="719" t="str">
        <f t="shared" si="3"/>
        <v/>
      </c>
      <c r="P18" s="724" t="str">
        <f t="shared" si="1"/>
        <v/>
      </c>
    </row>
    <row r="19" spans="1:16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2500</v>
      </c>
      <c r="J19" s="540">
        <v>2500</v>
      </c>
      <c r="K19" s="540">
        <v>1173</v>
      </c>
      <c r="L19" s="552">
        <v>1238</v>
      </c>
      <c r="M19" s="387">
        <v>0</v>
      </c>
      <c r="N19" s="746">
        <f t="shared" si="7"/>
        <v>1238</v>
      </c>
      <c r="O19" s="719">
        <f t="shared" si="3"/>
        <v>49.519999999999996</v>
      </c>
      <c r="P19" s="724">
        <f t="shared" si="1"/>
        <v>105.54134697357205</v>
      </c>
    </row>
    <row r="20" spans="1:16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300</v>
      </c>
      <c r="J20" s="540">
        <v>300</v>
      </c>
      <c r="K20" s="540">
        <v>0</v>
      </c>
      <c r="L20" s="551">
        <v>166</v>
      </c>
      <c r="M20" s="389">
        <v>0</v>
      </c>
      <c r="N20" s="746">
        <f t="shared" si="7"/>
        <v>166</v>
      </c>
      <c r="O20" s="719">
        <f t="shared" si="3"/>
        <v>55.333333333333336</v>
      </c>
      <c r="P20" s="724" t="str">
        <f t="shared" si="1"/>
        <v/>
      </c>
    </row>
    <row r="21" spans="1:16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f t="shared" si="8"/>
        <v>0</v>
      </c>
      <c r="J21" s="540">
        <f t="shared" si="8"/>
        <v>0</v>
      </c>
      <c r="K21" s="540">
        <v>0</v>
      </c>
      <c r="L21" s="552">
        <v>0</v>
      </c>
      <c r="M21" s="387">
        <v>0</v>
      </c>
      <c r="N21" s="746">
        <f t="shared" si="7"/>
        <v>0</v>
      </c>
      <c r="O21" s="719" t="str">
        <f t="shared" si="3"/>
        <v/>
      </c>
      <c r="P21" s="724" t="str">
        <f t="shared" si="1"/>
        <v/>
      </c>
    </row>
    <row r="22" spans="1:16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si="8"/>
        <v>0</v>
      </c>
      <c r="J22" s="540">
        <f t="shared" si="8"/>
        <v>0</v>
      </c>
      <c r="K22" s="540">
        <v>0</v>
      </c>
      <c r="L22" s="552">
        <v>0</v>
      </c>
      <c r="M22" s="387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6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500</v>
      </c>
      <c r="J23" s="540">
        <v>500</v>
      </c>
      <c r="K23" s="540">
        <v>0</v>
      </c>
      <c r="L23" s="552">
        <v>0</v>
      </c>
      <c r="M23" s="387">
        <v>0</v>
      </c>
      <c r="N23" s="746">
        <f t="shared" si="7"/>
        <v>0</v>
      </c>
      <c r="O23" s="719">
        <f t="shared" si="3"/>
        <v>0</v>
      </c>
      <c r="P23" s="724" t="str">
        <f t="shared" si="1"/>
        <v/>
      </c>
    </row>
    <row r="24" spans="1:16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8"/>
        <v>0</v>
      </c>
      <c r="J24" s="540">
        <f t="shared" si="8"/>
        <v>0</v>
      </c>
      <c r="K24" s="540">
        <v>0</v>
      </c>
      <c r="L24" s="552">
        <v>0</v>
      </c>
      <c r="M24" s="387">
        <v>0</v>
      </c>
      <c r="N24" s="746">
        <f t="shared" si="7"/>
        <v>0</v>
      </c>
      <c r="O24" s="719" t="str">
        <f t="shared" si="3"/>
        <v/>
      </c>
      <c r="P24" s="724" t="str">
        <f t="shared" si="1"/>
        <v/>
      </c>
    </row>
    <row r="25" spans="1:16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1900</v>
      </c>
      <c r="J25" s="540">
        <v>1900</v>
      </c>
      <c r="K25" s="540">
        <v>537</v>
      </c>
      <c r="L25" s="551">
        <v>1583</v>
      </c>
      <c r="M25" s="389">
        <v>0</v>
      </c>
      <c r="N25" s="746">
        <f t="shared" si="7"/>
        <v>1583</v>
      </c>
      <c r="O25" s="719">
        <f t="shared" si="3"/>
        <v>83.315789473684205</v>
      </c>
      <c r="P25" s="724">
        <f t="shared" si="1"/>
        <v>294.78584729981378</v>
      </c>
    </row>
    <row r="26" spans="1:16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4">
        <v>0</v>
      </c>
      <c r="M26" s="390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6" s="1" customFormat="1" ht="8.1" customHeight="1">
      <c r="A27" s="306"/>
      <c r="B27" s="12"/>
      <c r="C27" s="8"/>
      <c r="D27" s="8"/>
      <c r="E27" s="654"/>
      <c r="F27" s="340"/>
      <c r="G27" s="367"/>
      <c r="H27" s="8"/>
      <c r="I27" s="540"/>
      <c r="J27" s="540"/>
      <c r="K27" s="540"/>
      <c r="L27" s="571"/>
      <c r="M27" s="305"/>
      <c r="N27" s="747"/>
      <c r="O27" s="719" t="str">
        <f t="shared" si="3"/>
        <v/>
      </c>
      <c r="P27" s="724" t="str">
        <f t="shared" si="1"/>
        <v/>
      </c>
    </row>
    <row r="28" spans="1:16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9">SUM(I29:I30)</f>
        <v>1500</v>
      </c>
      <c r="J28" s="539">
        <f t="shared" si="9"/>
        <v>1500</v>
      </c>
      <c r="K28" s="539">
        <f>SUM(K29:K30)</f>
        <v>0</v>
      </c>
      <c r="L28" s="576">
        <f>SUM(L29:L30)</f>
        <v>0</v>
      </c>
      <c r="M28" s="320">
        <f>SUM(M29:M30)</f>
        <v>0</v>
      </c>
      <c r="N28" s="736">
        <f>SUM(N29:N30)</f>
        <v>0</v>
      </c>
      <c r="O28" s="718">
        <f t="shared" si="3"/>
        <v>0</v>
      </c>
      <c r="P28" s="723" t="str">
        <f t="shared" si="1"/>
        <v/>
      </c>
    </row>
    <row r="29" spans="1:16" ht="12.95" customHeight="1">
      <c r="B29" s="10"/>
      <c r="C29" s="11"/>
      <c r="D29" s="11"/>
      <c r="E29" s="311"/>
      <c r="F29" s="330">
        <v>821200</v>
      </c>
      <c r="G29" s="356"/>
      <c r="H29" s="11" t="s">
        <v>90</v>
      </c>
      <c r="I29" s="540">
        <f t="shared" ref="I29:J29" si="10">SUM(G29:H29)</f>
        <v>0</v>
      </c>
      <c r="J29" s="540">
        <f t="shared" si="10"/>
        <v>0</v>
      </c>
      <c r="K29" s="540">
        <v>0</v>
      </c>
      <c r="L29" s="571">
        <v>0</v>
      </c>
      <c r="M29" s="305">
        <v>0</v>
      </c>
      <c r="N29" s="746">
        <f t="shared" ref="N29:N30" si="11">SUM(L29:M29)</f>
        <v>0</v>
      </c>
      <c r="O29" s="719" t="str">
        <f t="shared" si="3"/>
        <v/>
      </c>
      <c r="P29" s="724" t="str">
        <f t="shared" si="1"/>
        <v/>
      </c>
    </row>
    <row r="30" spans="1:16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1500</v>
      </c>
      <c r="J30" s="540">
        <v>1500</v>
      </c>
      <c r="K30" s="540">
        <v>0</v>
      </c>
      <c r="L30" s="571">
        <v>0</v>
      </c>
      <c r="M30" s="305">
        <v>0</v>
      </c>
      <c r="N30" s="746">
        <f t="shared" si="11"/>
        <v>0</v>
      </c>
      <c r="O30" s="719">
        <f t="shared" si="3"/>
        <v>0</v>
      </c>
      <c r="P30" s="724" t="str">
        <f t="shared" si="1"/>
        <v/>
      </c>
    </row>
    <row r="31" spans="1:16" ht="8.1" customHeight="1">
      <c r="B31" s="10"/>
      <c r="C31" s="11"/>
      <c r="D31" s="11"/>
      <c r="E31" s="311"/>
      <c r="F31" s="330"/>
      <c r="G31" s="356"/>
      <c r="H31" s="11"/>
      <c r="I31" s="540"/>
      <c r="J31" s="540"/>
      <c r="K31" s="540"/>
      <c r="L31" s="568"/>
      <c r="M31" s="304"/>
      <c r="N31" s="747"/>
      <c r="O31" s="719" t="str">
        <f t="shared" si="3"/>
        <v/>
      </c>
      <c r="P31" s="724" t="str">
        <f t="shared" si="1"/>
        <v/>
      </c>
    </row>
    <row r="32" spans="1:16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39">
        <v>3</v>
      </c>
      <c r="J32" s="539">
        <v>3</v>
      </c>
      <c r="K32" s="539">
        <v>3</v>
      </c>
      <c r="L32" s="576">
        <v>3</v>
      </c>
      <c r="M32" s="320"/>
      <c r="N32" s="736">
        <v>3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>I8+I13+I16+I28</f>
        <v>90420</v>
      </c>
      <c r="J33" s="313">
        <f>J8+J13+J16+J28</f>
        <v>90420</v>
      </c>
      <c r="K33" s="563">
        <f t="shared" ref="K33" si="12">K8+K13+K16+K28</f>
        <v>63770</v>
      </c>
      <c r="L33" s="570">
        <f>L8+L13+L16+L28</f>
        <v>64550</v>
      </c>
      <c r="M33" s="313">
        <f>M8+M13+M16+M28</f>
        <v>0</v>
      </c>
      <c r="N33" s="736">
        <f>N8+N13+N16+N28</f>
        <v>64550</v>
      </c>
      <c r="O33" s="718">
        <f t="shared" si="3"/>
        <v>71.389073213890725</v>
      </c>
      <c r="P33" s="723">
        <f t="shared" si="1"/>
        <v>101.22314567978674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563"/>
      <c r="J34" s="313"/>
      <c r="K34" s="563"/>
      <c r="L34" s="570"/>
      <c r="M34" s="313"/>
      <c r="N34" s="736"/>
      <c r="O34" s="719" t="str">
        <f>IF(J34=0,"",N34/J34*100)</f>
        <v/>
      </c>
      <c r="P34" s="724" t="str">
        <f>IF(K34=0,"",O34/K34*100)</f>
        <v/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563"/>
      <c r="J35" s="313"/>
      <c r="K35" s="563"/>
      <c r="L35" s="570"/>
      <c r="M35" s="313"/>
      <c r="N35" s="736"/>
      <c r="O35" s="719" t="str">
        <f t="shared" si="3"/>
        <v/>
      </c>
      <c r="P35" s="724" t="str">
        <f t="shared" si="3"/>
        <v/>
      </c>
    </row>
    <row r="36" spans="1:16" ht="8.1" customHeight="1" thickBot="1">
      <c r="B36" s="16"/>
      <c r="C36" s="17"/>
      <c r="D36" s="17"/>
      <c r="E36" s="17"/>
      <c r="F36" s="331"/>
      <c r="G36" s="357"/>
      <c r="H36" s="17"/>
      <c r="I36" s="17"/>
      <c r="J36" s="17"/>
      <c r="K36" s="27"/>
      <c r="L36" s="16"/>
      <c r="M36" s="17"/>
      <c r="N36" s="739"/>
      <c r="O36" s="720"/>
      <c r="P36" s="725"/>
    </row>
    <row r="37" spans="1:16" ht="12.95" customHeight="1">
      <c r="F37" s="332"/>
      <c r="G37" s="358"/>
      <c r="N37" s="411"/>
    </row>
    <row r="38" spans="1:16" ht="12.95" customHeight="1">
      <c r="B38" s="55"/>
      <c r="F38" s="332"/>
      <c r="G38" s="358"/>
      <c r="N38" s="411"/>
    </row>
    <row r="39" spans="1:16" ht="12.95" customHeight="1">
      <c r="B39" s="55"/>
      <c r="F39" s="332"/>
      <c r="G39" s="358"/>
      <c r="N39" s="411"/>
    </row>
    <row r="40" spans="1:16" ht="12.95" customHeight="1">
      <c r="B40" s="55"/>
      <c r="F40" s="332"/>
      <c r="G40" s="358"/>
      <c r="N40" s="411"/>
    </row>
    <row r="41" spans="1:16" ht="12.95" customHeight="1">
      <c r="B41" s="55"/>
      <c r="F41" s="332"/>
      <c r="G41" s="358"/>
      <c r="N41" s="411"/>
    </row>
    <row r="42" spans="1:16" ht="12.95" customHeight="1">
      <c r="F42" s="332"/>
      <c r="G42" s="358"/>
      <c r="N42" s="411"/>
    </row>
    <row r="43" spans="1:16" ht="12.95" customHeight="1">
      <c r="F43" s="332"/>
      <c r="G43" s="358"/>
      <c r="N43" s="411"/>
    </row>
    <row r="44" spans="1:16" ht="12.95" customHeight="1">
      <c r="F44" s="332"/>
      <c r="G44" s="358"/>
      <c r="N44" s="411"/>
    </row>
    <row r="45" spans="1:16" ht="12.95" customHeight="1">
      <c r="F45" s="332"/>
      <c r="G45" s="358"/>
      <c r="N45" s="411"/>
    </row>
    <row r="46" spans="1:16" ht="12.95" customHeight="1">
      <c r="F46" s="332"/>
      <c r="G46" s="358"/>
      <c r="N46" s="411"/>
    </row>
    <row r="47" spans="1:16" ht="12.95" customHeight="1">
      <c r="F47" s="332"/>
      <c r="G47" s="358"/>
      <c r="N47" s="411"/>
    </row>
    <row r="48" spans="1:16" ht="12.95" customHeight="1">
      <c r="F48" s="332"/>
      <c r="G48" s="358"/>
      <c r="N48" s="411"/>
    </row>
    <row r="49" spans="6:14" ht="12.95" customHeight="1">
      <c r="F49" s="332"/>
      <c r="G49" s="358"/>
      <c r="N49" s="411"/>
    </row>
    <row r="50" spans="6:14" ht="12.95" customHeight="1">
      <c r="F50" s="332"/>
      <c r="G50" s="358"/>
      <c r="N50" s="411"/>
    </row>
    <row r="51" spans="6:14" ht="12.95" customHeight="1">
      <c r="F51" s="332"/>
      <c r="G51" s="358"/>
      <c r="N51" s="411"/>
    </row>
    <row r="52" spans="6:14" ht="12.95" customHeight="1">
      <c r="F52" s="332"/>
      <c r="G52" s="358"/>
      <c r="N52" s="411"/>
    </row>
    <row r="53" spans="6:14" ht="12.95" customHeight="1">
      <c r="F53" s="332"/>
      <c r="G53" s="358"/>
      <c r="N53" s="411"/>
    </row>
    <row r="54" spans="6:14" ht="12.95" customHeight="1">
      <c r="F54" s="332"/>
      <c r="G54" s="358"/>
      <c r="N54" s="411"/>
    </row>
    <row r="55" spans="6:14" ht="12.95" customHeight="1">
      <c r="F55" s="332"/>
      <c r="G55" s="358"/>
      <c r="N55" s="411"/>
    </row>
    <row r="56" spans="6:14" ht="12.95" customHeight="1">
      <c r="F56" s="332"/>
      <c r="G56" s="358"/>
      <c r="N56" s="411"/>
    </row>
    <row r="57" spans="6:14" ht="12.95" customHeight="1">
      <c r="F57" s="332"/>
      <c r="G57" s="358"/>
      <c r="N57" s="411"/>
    </row>
    <row r="58" spans="6:14" ht="12.95" customHeight="1">
      <c r="F58" s="332"/>
      <c r="G58" s="358"/>
      <c r="N58" s="411"/>
    </row>
    <row r="59" spans="6:14" ht="12.95" customHeight="1">
      <c r="F59" s="332"/>
      <c r="G59" s="358"/>
      <c r="N59" s="411"/>
    </row>
    <row r="60" spans="6:14" ht="17.100000000000001" customHeight="1">
      <c r="F60" s="332"/>
      <c r="G60" s="358"/>
      <c r="N60" s="411"/>
    </row>
    <row r="61" spans="6:14" ht="14.25">
      <c r="F61" s="332"/>
      <c r="G61" s="358"/>
      <c r="N61" s="411"/>
    </row>
    <row r="62" spans="6:14" ht="14.25">
      <c r="F62" s="332"/>
      <c r="G62" s="358"/>
      <c r="N62" s="411"/>
    </row>
    <row r="63" spans="6:14" ht="14.25">
      <c r="F63" s="332"/>
      <c r="G63" s="358"/>
      <c r="N63" s="411"/>
    </row>
    <row r="64" spans="6:14" ht="14.25">
      <c r="F64" s="332"/>
      <c r="G64" s="358"/>
      <c r="N64" s="411"/>
    </row>
    <row r="65" spans="6:14" ht="14.25">
      <c r="F65" s="332"/>
      <c r="G65" s="358"/>
      <c r="N65" s="411"/>
    </row>
    <row r="66" spans="6:14" ht="14.25">
      <c r="F66" s="332"/>
      <c r="G66" s="358"/>
      <c r="N66" s="411"/>
    </row>
    <row r="67" spans="6:14" ht="14.25">
      <c r="F67" s="332"/>
      <c r="G67" s="358"/>
      <c r="N67" s="411"/>
    </row>
    <row r="68" spans="6:14" ht="14.25">
      <c r="F68" s="332"/>
      <c r="G68" s="358"/>
      <c r="N68" s="411"/>
    </row>
    <row r="69" spans="6:14" ht="14.25">
      <c r="F69" s="332"/>
      <c r="G69" s="358"/>
      <c r="N69" s="411"/>
    </row>
    <row r="70" spans="6:14" ht="14.25">
      <c r="F70" s="332"/>
      <c r="G70" s="358"/>
      <c r="N70" s="411"/>
    </row>
    <row r="71" spans="6:14" ht="14.25">
      <c r="F71" s="332"/>
      <c r="G71" s="358"/>
      <c r="N71" s="411"/>
    </row>
    <row r="72" spans="6:14" ht="14.25">
      <c r="F72" s="332"/>
      <c r="G72" s="358"/>
      <c r="N72" s="411"/>
    </row>
    <row r="73" spans="6:14" ht="14.25">
      <c r="F73" s="332"/>
      <c r="G73" s="358"/>
      <c r="N73" s="411"/>
    </row>
    <row r="74" spans="6:14" ht="14.25">
      <c r="F74" s="332"/>
      <c r="G74" s="332"/>
      <c r="N74" s="411"/>
    </row>
    <row r="75" spans="6:14" ht="14.25">
      <c r="F75" s="332"/>
      <c r="G75" s="332"/>
      <c r="N75" s="411"/>
    </row>
    <row r="76" spans="6:14" ht="14.25">
      <c r="F76" s="332"/>
      <c r="G76" s="332"/>
      <c r="N76" s="411"/>
    </row>
    <row r="77" spans="6:14" ht="14.25">
      <c r="F77" s="332"/>
      <c r="G77" s="332"/>
      <c r="N77" s="411"/>
    </row>
    <row r="78" spans="6:14" ht="14.25">
      <c r="F78" s="332"/>
      <c r="G78" s="332"/>
      <c r="N78" s="411"/>
    </row>
    <row r="79" spans="6:14" ht="14.25">
      <c r="F79" s="332"/>
      <c r="G79" s="332"/>
      <c r="N79" s="411"/>
    </row>
    <row r="80" spans="6:14" ht="14.25">
      <c r="F80" s="332"/>
      <c r="G80" s="332"/>
      <c r="N80" s="411"/>
    </row>
    <row r="81" spans="6:14" ht="14.25">
      <c r="F81" s="332"/>
      <c r="G81" s="332"/>
      <c r="N81" s="411"/>
    </row>
    <row r="82" spans="6:14" ht="14.25">
      <c r="F82" s="332"/>
      <c r="G82" s="332"/>
      <c r="N82" s="411"/>
    </row>
    <row r="83" spans="6:14" ht="14.25">
      <c r="F83" s="332"/>
      <c r="G83" s="332"/>
      <c r="N83" s="411"/>
    </row>
    <row r="84" spans="6:14" ht="14.25">
      <c r="F84" s="332"/>
      <c r="G84" s="332"/>
      <c r="N84" s="411"/>
    </row>
    <row r="85" spans="6:14" ht="14.25">
      <c r="F85" s="332"/>
      <c r="G85" s="332"/>
      <c r="N85" s="411"/>
    </row>
    <row r="86" spans="6:14" ht="14.25">
      <c r="F86" s="332"/>
      <c r="G86" s="332"/>
      <c r="N86" s="411"/>
    </row>
    <row r="87" spans="6:14" ht="14.25">
      <c r="F87" s="332"/>
      <c r="G87" s="332"/>
      <c r="N87" s="411"/>
    </row>
    <row r="88" spans="6:14" ht="14.25">
      <c r="F88" s="332"/>
      <c r="G88" s="332"/>
      <c r="N88" s="411"/>
    </row>
    <row r="89" spans="6:14" ht="14.25">
      <c r="F89" s="332"/>
      <c r="G89" s="332"/>
      <c r="N89" s="411"/>
    </row>
    <row r="90" spans="6:14" ht="14.25">
      <c r="F90" s="332"/>
      <c r="G90" s="332"/>
      <c r="N90" s="411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6"/>
  <dimension ref="A1:R96"/>
  <sheetViews>
    <sheetView zoomScaleNormal="100" workbookViewId="0">
      <selection activeCell="L36" sqref="L36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1" width="14.7109375" style="9" customWidth="1"/>
    <col min="12" max="13" width="14.7109375" style="309" customWidth="1"/>
    <col min="14" max="14" width="15.7109375" style="9" customWidth="1"/>
    <col min="15" max="16" width="7.7109375" style="374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B2" s="900" t="s">
        <v>461</v>
      </c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21"/>
      <c r="P2" s="902"/>
      <c r="R2" s="405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115</v>
      </c>
      <c r="C7" s="7" t="s">
        <v>80</v>
      </c>
      <c r="D7" s="7" t="s">
        <v>133</v>
      </c>
      <c r="E7" s="655" t="s">
        <v>788</v>
      </c>
      <c r="F7" s="5"/>
      <c r="G7" s="308"/>
      <c r="H7" s="5"/>
      <c r="I7" s="562"/>
      <c r="J7" s="577"/>
      <c r="K7" s="562"/>
      <c r="L7" s="4"/>
      <c r="M7" s="308"/>
      <c r="N7" s="744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SUM(I9:I12)</f>
        <v>186120</v>
      </c>
      <c r="J8" s="539">
        <f t="shared" si="0"/>
        <v>186120</v>
      </c>
      <c r="K8" s="539">
        <f>SUM(K9:K11)</f>
        <v>125753</v>
      </c>
      <c r="L8" s="578">
        <f>SUM(L9:L12)</f>
        <v>133131</v>
      </c>
      <c r="M8" s="247">
        <f>SUM(M9:M12)</f>
        <v>0</v>
      </c>
      <c r="N8" s="745">
        <f>SUM(N9:N12)</f>
        <v>133131</v>
      </c>
      <c r="O8" s="718">
        <f>IF(J8=0,"",N8/J8*100)</f>
        <v>71.529658284977444</v>
      </c>
      <c r="P8" s="723">
        <f>IF(K8=0,"",N8/K8*100)</f>
        <v>105.86705684953839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145550</v>
      </c>
      <c r="J9" s="540">
        <v>145550</v>
      </c>
      <c r="K9" s="540">
        <v>99748</v>
      </c>
      <c r="L9" s="579">
        <v>102338</v>
      </c>
      <c r="M9" s="248">
        <v>0</v>
      </c>
      <c r="N9" s="746">
        <f>SUM(L9:M9)</f>
        <v>102338</v>
      </c>
      <c r="O9" s="719">
        <f>IF(J9=0,"",N9/J9*100)</f>
        <v>70.311233253177605</v>
      </c>
      <c r="P9" s="724">
        <f t="shared" ref="P9:P33" si="1">IF(K9=0,"",N9/K9*100)</f>
        <v>102.59654328908849</v>
      </c>
      <c r="Q9" s="63"/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40570</v>
      </c>
      <c r="J10" s="540">
        <v>40570</v>
      </c>
      <c r="K10" s="540">
        <v>26005</v>
      </c>
      <c r="L10" s="579">
        <v>30793</v>
      </c>
      <c r="M10" s="248">
        <v>0</v>
      </c>
      <c r="N10" s="746">
        <f t="shared" ref="N10:N11" si="2">SUM(L10:M10)</f>
        <v>30793</v>
      </c>
      <c r="O10" s="719">
        <f t="shared" ref="O10:P35" si="3">IF(J10=0,"",N10/J10*100)</f>
        <v>75.900912003943802</v>
      </c>
      <c r="P10" s="724">
        <f t="shared" si="1"/>
        <v>118.41184387617764</v>
      </c>
      <c r="Q10" s="67"/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79">
        <v>0</v>
      </c>
      <c r="M11" s="248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20"/>
      <c r="I12" s="540"/>
      <c r="J12" s="540"/>
      <c r="K12" s="540"/>
      <c r="L12" s="579"/>
      <c r="M12" s="248"/>
      <c r="N12" s="746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15750</v>
      </c>
      <c r="J13" s="539">
        <f t="shared" si="5"/>
        <v>15750</v>
      </c>
      <c r="K13" s="539">
        <f>K14</f>
        <v>10567</v>
      </c>
      <c r="L13" s="578">
        <f>L14</f>
        <v>10813</v>
      </c>
      <c r="M13" s="247">
        <f>M14</f>
        <v>0</v>
      </c>
      <c r="N13" s="745">
        <f>N14</f>
        <v>10813</v>
      </c>
      <c r="O13" s="718">
        <f t="shared" si="3"/>
        <v>68.653968253968259</v>
      </c>
      <c r="P13" s="723">
        <f t="shared" si="1"/>
        <v>102.32800227122172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15750</v>
      </c>
      <c r="J14" s="540">
        <v>15750</v>
      </c>
      <c r="K14" s="540">
        <v>10567</v>
      </c>
      <c r="L14" s="579">
        <v>10813</v>
      </c>
      <c r="M14" s="248">
        <v>0</v>
      </c>
      <c r="N14" s="746">
        <f>SUM(L14:M14)</f>
        <v>10813</v>
      </c>
      <c r="O14" s="719">
        <f t="shared" si="3"/>
        <v>68.653968253968259</v>
      </c>
      <c r="P14" s="724">
        <f t="shared" si="1"/>
        <v>102.32800227122172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40"/>
      <c r="J15" s="540"/>
      <c r="K15" s="540"/>
      <c r="L15" s="568"/>
      <c r="M15" s="304"/>
      <c r="N15" s="747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9400</v>
      </c>
      <c r="J16" s="539">
        <f t="shared" si="6"/>
        <v>9400</v>
      </c>
      <c r="K16" s="539">
        <f>SUM(K17:K26)</f>
        <v>4200</v>
      </c>
      <c r="L16" s="569">
        <f>SUM(L17:L26)</f>
        <v>4543</v>
      </c>
      <c r="M16" s="318">
        <f>SUM(M17:M26)</f>
        <v>0</v>
      </c>
      <c r="N16" s="736">
        <f>SUM(N17:N26)</f>
        <v>4543</v>
      </c>
      <c r="O16" s="718">
        <f t="shared" si="3"/>
        <v>48.329787234042556</v>
      </c>
      <c r="P16" s="723">
        <f t="shared" si="1"/>
        <v>108.16666666666667</v>
      </c>
    </row>
    <row r="17" spans="1:16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4800</v>
      </c>
      <c r="J17" s="540">
        <v>4800</v>
      </c>
      <c r="K17" s="540">
        <v>3081</v>
      </c>
      <c r="L17" s="551">
        <v>2533</v>
      </c>
      <c r="M17" s="389">
        <v>0</v>
      </c>
      <c r="N17" s="746">
        <f t="shared" ref="N17:N26" si="7">SUM(L17:M17)</f>
        <v>2533</v>
      </c>
      <c r="O17" s="719">
        <f t="shared" si="3"/>
        <v>52.770833333333336</v>
      </c>
      <c r="P17" s="724">
        <f t="shared" si="1"/>
        <v>82.213567023693599</v>
      </c>
    </row>
    <row r="18" spans="1:16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f t="shared" ref="I18:J26" si="8">SUM(G18:H18)</f>
        <v>0</v>
      </c>
      <c r="J18" s="540">
        <f t="shared" si="8"/>
        <v>0</v>
      </c>
      <c r="K18" s="540">
        <v>0</v>
      </c>
      <c r="L18" s="552">
        <v>0</v>
      </c>
      <c r="M18" s="387">
        <v>0</v>
      </c>
      <c r="N18" s="746">
        <f t="shared" si="7"/>
        <v>0</v>
      </c>
      <c r="O18" s="719" t="str">
        <f t="shared" si="3"/>
        <v/>
      </c>
      <c r="P18" s="724" t="str">
        <f t="shared" si="1"/>
        <v/>
      </c>
    </row>
    <row r="19" spans="1:16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1000</v>
      </c>
      <c r="J19" s="540">
        <v>1000</v>
      </c>
      <c r="K19" s="540">
        <v>564</v>
      </c>
      <c r="L19" s="552">
        <v>557</v>
      </c>
      <c r="M19" s="387">
        <v>0</v>
      </c>
      <c r="N19" s="746">
        <f t="shared" si="7"/>
        <v>557</v>
      </c>
      <c r="O19" s="719">
        <f t="shared" si="3"/>
        <v>55.7</v>
      </c>
      <c r="P19" s="724">
        <f t="shared" si="1"/>
        <v>98.75886524822694</v>
      </c>
    </row>
    <row r="20" spans="1:16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1000</v>
      </c>
      <c r="J20" s="540">
        <v>1000</v>
      </c>
      <c r="K20" s="540">
        <v>0</v>
      </c>
      <c r="L20" s="551">
        <v>119</v>
      </c>
      <c r="M20" s="389">
        <v>0</v>
      </c>
      <c r="N20" s="746">
        <f t="shared" si="7"/>
        <v>119</v>
      </c>
      <c r="O20" s="719">
        <f t="shared" si="3"/>
        <v>11.899999999999999</v>
      </c>
      <c r="P20" s="724" t="str">
        <f t="shared" si="1"/>
        <v/>
      </c>
    </row>
    <row r="21" spans="1:16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f t="shared" si="8"/>
        <v>0</v>
      </c>
      <c r="J21" s="540">
        <f t="shared" si="8"/>
        <v>0</v>
      </c>
      <c r="K21" s="540">
        <v>0</v>
      </c>
      <c r="L21" s="552">
        <v>0</v>
      </c>
      <c r="M21" s="387">
        <v>0</v>
      </c>
      <c r="N21" s="746">
        <f t="shared" si="7"/>
        <v>0</v>
      </c>
      <c r="O21" s="719" t="str">
        <f t="shared" si="3"/>
        <v/>
      </c>
      <c r="P21" s="724" t="str">
        <f t="shared" si="1"/>
        <v/>
      </c>
    </row>
    <row r="22" spans="1:16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si="8"/>
        <v>0</v>
      </c>
      <c r="J22" s="540">
        <f t="shared" si="8"/>
        <v>0</v>
      </c>
      <c r="K22" s="540">
        <v>0</v>
      </c>
      <c r="L22" s="552">
        <v>0</v>
      </c>
      <c r="M22" s="387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6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1200</v>
      </c>
      <c r="J23" s="540">
        <v>1200</v>
      </c>
      <c r="K23" s="540">
        <v>97</v>
      </c>
      <c r="L23" s="552">
        <v>465</v>
      </c>
      <c r="M23" s="387">
        <v>0</v>
      </c>
      <c r="N23" s="746">
        <f t="shared" si="7"/>
        <v>465</v>
      </c>
      <c r="O23" s="719">
        <f t="shared" si="3"/>
        <v>38.75</v>
      </c>
      <c r="P23" s="724">
        <f t="shared" si="1"/>
        <v>479.38144329896903</v>
      </c>
    </row>
    <row r="24" spans="1:16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8"/>
        <v>0</v>
      </c>
      <c r="J24" s="540">
        <f t="shared" si="8"/>
        <v>0</v>
      </c>
      <c r="K24" s="540">
        <v>0</v>
      </c>
      <c r="L24" s="552">
        <v>0</v>
      </c>
      <c r="M24" s="387">
        <v>0</v>
      </c>
      <c r="N24" s="746">
        <f t="shared" si="7"/>
        <v>0</v>
      </c>
      <c r="O24" s="719" t="str">
        <f t="shared" si="3"/>
        <v/>
      </c>
      <c r="P24" s="724" t="str">
        <f t="shared" si="1"/>
        <v/>
      </c>
    </row>
    <row r="25" spans="1:16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1400</v>
      </c>
      <c r="J25" s="540">
        <v>1400</v>
      </c>
      <c r="K25" s="540">
        <v>458</v>
      </c>
      <c r="L25" s="551">
        <v>869</v>
      </c>
      <c r="M25" s="389">
        <v>0</v>
      </c>
      <c r="N25" s="746">
        <f t="shared" si="7"/>
        <v>869</v>
      </c>
      <c r="O25" s="719">
        <f t="shared" si="3"/>
        <v>62.071428571428569</v>
      </c>
      <c r="P25" s="724">
        <f t="shared" si="1"/>
        <v>189.73799126637553</v>
      </c>
    </row>
    <row r="26" spans="1:16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4">
        <v>0</v>
      </c>
      <c r="M26" s="390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6" s="1" customFormat="1" ht="12.95" customHeight="1">
      <c r="A27" s="306"/>
      <c r="B27" s="12"/>
      <c r="C27" s="8"/>
      <c r="D27" s="8"/>
      <c r="E27" s="654"/>
      <c r="F27" s="340"/>
      <c r="G27" s="367"/>
      <c r="H27" s="8"/>
      <c r="I27" s="540"/>
      <c r="J27" s="540"/>
      <c r="K27" s="540"/>
      <c r="L27" s="571"/>
      <c r="M27" s="305"/>
      <c r="N27" s="747"/>
      <c r="O27" s="719" t="str">
        <f t="shared" si="3"/>
        <v/>
      </c>
      <c r="P27" s="724" t="str">
        <f t="shared" si="1"/>
        <v/>
      </c>
    </row>
    <row r="28" spans="1:16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9">SUM(I29:I30)</f>
        <v>3000</v>
      </c>
      <c r="J28" s="539">
        <f t="shared" si="9"/>
        <v>3000</v>
      </c>
      <c r="K28" s="539">
        <f>SUM(K29:K30)</f>
        <v>0</v>
      </c>
      <c r="L28" s="576">
        <f>SUM(L29:L30)</f>
        <v>0</v>
      </c>
      <c r="M28" s="320">
        <f>SUM(M29:M30)</f>
        <v>0</v>
      </c>
      <c r="N28" s="736">
        <f>SUM(N29:N30)</f>
        <v>0</v>
      </c>
      <c r="O28" s="718">
        <f t="shared" si="3"/>
        <v>0</v>
      </c>
      <c r="P28" s="723" t="str">
        <f t="shared" si="1"/>
        <v/>
      </c>
    </row>
    <row r="29" spans="1:16" ht="12.95" customHeight="1">
      <c r="B29" s="10"/>
      <c r="C29" s="11"/>
      <c r="D29" s="11"/>
      <c r="E29" s="311"/>
      <c r="F29" s="330">
        <v>821200</v>
      </c>
      <c r="G29" s="356"/>
      <c r="H29" s="11" t="s">
        <v>90</v>
      </c>
      <c r="I29" s="540">
        <f t="shared" ref="I29:J29" si="10">SUM(G29:H29)</f>
        <v>0</v>
      </c>
      <c r="J29" s="540">
        <f t="shared" si="10"/>
        <v>0</v>
      </c>
      <c r="K29" s="540">
        <v>0</v>
      </c>
      <c r="L29" s="571">
        <v>0</v>
      </c>
      <c r="M29" s="305">
        <v>0</v>
      </c>
      <c r="N29" s="746">
        <f t="shared" ref="N29:N30" si="11">SUM(L29:M29)</f>
        <v>0</v>
      </c>
      <c r="O29" s="719" t="str">
        <f t="shared" si="3"/>
        <v/>
      </c>
      <c r="P29" s="724" t="str">
        <f t="shared" si="1"/>
        <v/>
      </c>
    </row>
    <row r="30" spans="1:16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3000</v>
      </c>
      <c r="J30" s="540">
        <v>3000</v>
      </c>
      <c r="K30" s="540">
        <v>0</v>
      </c>
      <c r="L30" s="571">
        <v>0</v>
      </c>
      <c r="M30" s="305">
        <v>0</v>
      </c>
      <c r="N30" s="746">
        <f t="shared" si="11"/>
        <v>0</v>
      </c>
      <c r="O30" s="719">
        <f t="shared" si="3"/>
        <v>0</v>
      </c>
      <c r="P30" s="724" t="str">
        <f t="shared" si="1"/>
        <v/>
      </c>
    </row>
    <row r="31" spans="1:16" ht="12.95" customHeight="1">
      <c r="B31" s="10"/>
      <c r="C31" s="11"/>
      <c r="D31" s="11"/>
      <c r="E31" s="311"/>
      <c r="F31" s="330"/>
      <c r="G31" s="356"/>
      <c r="H31" s="11"/>
      <c r="I31" s="540"/>
      <c r="J31" s="540"/>
      <c r="K31" s="540"/>
      <c r="L31" s="568"/>
      <c r="M31" s="304"/>
      <c r="N31" s="747"/>
      <c r="O31" s="719" t="str">
        <f t="shared" si="3"/>
        <v/>
      </c>
      <c r="P31" s="724" t="str">
        <f t="shared" si="1"/>
        <v/>
      </c>
    </row>
    <row r="32" spans="1:16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41" t="s">
        <v>751</v>
      </c>
      <c r="J32" s="541" t="s">
        <v>751</v>
      </c>
      <c r="K32" s="539">
        <v>7</v>
      </c>
      <c r="L32" s="572">
        <v>9</v>
      </c>
      <c r="M32" s="322"/>
      <c r="N32" s="748">
        <v>9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>I8+I13+I16+I28</f>
        <v>214270</v>
      </c>
      <c r="J33" s="313">
        <f>J8+J13+J16+J28</f>
        <v>214270</v>
      </c>
      <c r="K33" s="563">
        <f t="shared" ref="K33" si="12">K8+K13+K16+K28</f>
        <v>140520</v>
      </c>
      <c r="L33" s="570">
        <f>L8+L13+L16+L28</f>
        <v>148487</v>
      </c>
      <c r="M33" s="313">
        <f>M8+M13+M16+M28</f>
        <v>0</v>
      </c>
      <c r="N33" s="736">
        <f>N8+N13+N16+N28</f>
        <v>148487</v>
      </c>
      <c r="O33" s="718">
        <f t="shared" si="3"/>
        <v>69.299015261119152</v>
      </c>
      <c r="P33" s="723">
        <f t="shared" si="1"/>
        <v>105.66965556504412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15"/>
      <c r="J34" s="15"/>
      <c r="K34" s="563"/>
      <c r="L34" s="570"/>
      <c r="M34" s="313"/>
      <c r="N34" s="736"/>
      <c r="O34" s="718" t="str">
        <f>IF(J34=0,"",N34/J34*100)</f>
        <v/>
      </c>
      <c r="P34" s="723" t="str">
        <f>IF(K34=0,"",O34/K34*100)</f>
        <v/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15"/>
      <c r="J35" s="15"/>
      <c r="K35" s="563"/>
      <c r="L35" s="570"/>
      <c r="M35" s="313"/>
      <c r="N35" s="736"/>
      <c r="O35" s="718" t="str">
        <f t="shared" si="3"/>
        <v/>
      </c>
      <c r="P35" s="723" t="str">
        <f t="shared" si="3"/>
        <v/>
      </c>
    </row>
    <row r="36" spans="1:16" ht="12.95" customHeight="1" thickBot="1">
      <c r="B36" s="16"/>
      <c r="C36" s="17"/>
      <c r="D36" s="17"/>
      <c r="E36" s="17"/>
      <c r="F36" s="331"/>
      <c r="G36" s="357"/>
      <c r="H36" s="17"/>
      <c r="I36" s="17"/>
      <c r="J36" s="17"/>
      <c r="K36" s="27"/>
      <c r="L36" s="16"/>
      <c r="M36" s="17"/>
      <c r="N36" s="739"/>
      <c r="O36" s="720"/>
      <c r="P36" s="725"/>
    </row>
    <row r="37" spans="1:16" ht="12.95" customHeight="1">
      <c r="F37" s="332"/>
      <c r="G37" s="358"/>
      <c r="N37" s="411"/>
    </row>
    <row r="38" spans="1:16" ht="12.95" customHeight="1">
      <c r="B38" s="55"/>
      <c r="F38" s="332"/>
      <c r="G38" s="358"/>
      <c r="N38" s="411"/>
    </row>
    <row r="39" spans="1:16" ht="12.95" customHeight="1">
      <c r="B39" s="55"/>
      <c r="F39" s="332"/>
      <c r="G39" s="358"/>
      <c r="N39" s="411"/>
    </row>
    <row r="40" spans="1:16" ht="12.95" customHeight="1">
      <c r="B40" s="55"/>
      <c r="F40" s="332"/>
      <c r="G40" s="358"/>
      <c r="N40" s="411"/>
    </row>
    <row r="41" spans="1:16" ht="12.95" customHeight="1">
      <c r="B41" s="55"/>
      <c r="F41" s="332"/>
      <c r="G41" s="358"/>
      <c r="N41" s="411"/>
    </row>
    <row r="42" spans="1:16" ht="12.95" customHeight="1">
      <c r="F42" s="332"/>
      <c r="G42" s="358"/>
      <c r="N42" s="411"/>
    </row>
    <row r="43" spans="1:16" ht="12.95" customHeight="1">
      <c r="F43" s="332"/>
      <c r="G43" s="358"/>
      <c r="N43" s="411"/>
    </row>
    <row r="44" spans="1:16" ht="12.95" customHeight="1">
      <c r="F44" s="332"/>
      <c r="G44" s="358"/>
      <c r="N44" s="411"/>
    </row>
    <row r="45" spans="1:16" ht="12.95" customHeight="1">
      <c r="F45" s="332"/>
      <c r="G45" s="358"/>
      <c r="N45" s="411"/>
    </row>
    <row r="46" spans="1:16" ht="12.95" customHeight="1">
      <c r="F46" s="332"/>
      <c r="G46" s="358"/>
      <c r="N46" s="411"/>
    </row>
    <row r="47" spans="1:16" ht="12.95" customHeight="1">
      <c r="F47" s="332"/>
      <c r="G47" s="358"/>
      <c r="N47" s="411"/>
    </row>
    <row r="48" spans="1:16" ht="12.95" customHeight="1">
      <c r="F48" s="332"/>
      <c r="G48" s="358"/>
      <c r="N48" s="411"/>
    </row>
    <row r="49" spans="6:14" ht="12.95" customHeight="1">
      <c r="F49" s="332"/>
      <c r="G49" s="358"/>
      <c r="N49" s="411"/>
    </row>
    <row r="50" spans="6:14" ht="12.95" customHeight="1">
      <c r="F50" s="332"/>
      <c r="G50" s="358"/>
      <c r="N50" s="411"/>
    </row>
    <row r="51" spans="6:14" ht="12.95" customHeight="1">
      <c r="F51" s="332"/>
      <c r="G51" s="358"/>
      <c r="N51" s="411"/>
    </row>
    <row r="52" spans="6:14" ht="12.95" customHeight="1">
      <c r="F52" s="332"/>
      <c r="G52" s="358"/>
      <c r="N52" s="411"/>
    </row>
    <row r="53" spans="6:14" ht="12.95" customHeight="1">
      <c r="F53" s="332"/>
      <c r="G53" s="358"/>
      <c r="N53" s="411"/>
    </row>
    <row r="54" spans="6:14" ht="12.95" customHeight="1">
      <c r="F54" s="332"/>
      <c r="G54" s="358"/>
      <c r="N54" s="411"/>
    </row>
    <row r="55" spans="6:14" ht="12.95" customHeight="1">
      <c r="F55" s="332"/>
      <c r="G55" s="358"/>
      <c r="N55" s="411"/>
    </row>
    <row r="56" spans="6:14" ht="12.95" customHeight="1">
      <c r="F56" s="332"/>
      <c r="G56" s="358"/>
      <c r="N56" s="411"/>
    </row>
    <row r="57" spans="6:14" ht="12.95" customHeight="1">
      <c r="F57" s="332"/>
      <c r="G57" s="358"/>
      <c r="N57" s="411"/>
    </row>
    <row r="58" spans="6:14" ht="12.95" customHeight="1">
      <c r="F58" s="332"/>
      <c r="G58" s="358"/>
      <c r="N58" s="411"/>
    </row>
    <row r="59" spans="6:14" ht="12.95" customHeight="1">
      <c r="F59" s="332"/>
      <c r="G59" s="358"/>
      <c r="N59" s="411"/>
    </row>
    <row r="60" spans="6:14" ht="17.100000000000001" customHeight="1">
      <c r="F60" s="332"/>
      <c r="G60" s="358"/>
      <c r="N60" s="411"/>
    </row>
    <row r="61" spans="6:14" ht="14.25">
      <c r="F61" s="332"/>
      <c r="G61" s="358"/>
      <c r="N61" s="411"/>
    </row>
    <row r="62" spans="6:14" ht="14.25">
      <c r="F62" s="332"/>
      <c r="G62" s="358"/>
      <c r="N62" s="411"/>
    </row>
    <row r="63" spans="6:14" ht="14.25">
      <c r="F63" s="332"/>
      <c r="G63" s="358"/>
      <c r="N63" s="411"/>
    </row>
    <row r="64" spans="6:14" ht="14.25">
      <c r="F64" s="332"/>
      <c r="G64" s="358"/>
      <c r="N64" s="411"/>
    </row>
    <row r="65" spans="6:14" ht="14.25">
      <c r="F65" s="332"/>
      <c r="G65" s="358"/>
      <c r="N65" s="411"/>
    </row>
    <row r="66" spans="6:14" ht="14.25">
      <c r="F66" s="332"/>
      <c r="G66" s="358"/>
      <c r="N66" s="411"/>
    </row>
    <row r="67" spans="6:14" ht="14.25">
      <c r="F67" s="332"/>
      <c r="G67" s="358"/>
      <c r="N67" s="411"/>
    </row>
    <row r="68" spans="6:14" ht="14.25">
      <c r="F68" s="332"/>
      <c r="G68" s="358"/>
      <c r="N68" s="411"/>
    </row>
    <row r="69" spans="6:14" ht="14.25">
      <c r="F69" s="332"/>
      <c r="G69" s="358"/>
      <c r="N69" s="411"/>
    </row>
    <row r="70" spans="6:14" ht="14.25">
      <c r="F70" s="332"/>
      <c r="G70" s="358"/>
      <c r="N70" s="411"/>
    </row>
    <row r="71" spans="6:14" ht="14.25">
      <c r="F71" s="332"/>
      <c r="G71" s="358"/>
      <c r="N71" s="411"/>
    </row>
    <row r="72" spans="6:14" ht="14.25">
      <c r="F72" s="332"/>
      <c r="G72" s="358"/>
      <c r="N72" s="411"/>
    </row>
    <row r="73" spans="6:14" ht="14.25">
      <c r="F73" s="332"/>
      <c r="G73" s="358"/>
      <c r="N73" s="411"/>
    </row>
    <row r="74" spans="6:14" ht="14.25">
      <c r="F74" s="332"/>
      <c r="G74" s="332"/>
      <c r="N74" s="411"/>
    </row>
    <row r="75" spans="6:14" ht="14.25">
      <c r="F75" s="332"/>
      <c r="G75" s="332"/>
      <c r="N75" s="411"/>
    </row>
    <row r="76" spans="6:14" ht="14.25">
      <c r="F76" s="332"/>
      <c r="G76" s="332"/>
      <c r="N76" s="411"/>
    </row>
    <row r="77" spans="6:14" ht="14.25">
      <c r="F77" s="332"/>
      <c r="G77" s="332"/>
      <c r="N77" s="411"/>
    </row>
    <row r="78" spans="6:14" ht="14.25">
      <c r="F78" s="332"/>
      <c r="G78" s="332"/>
      <c r="N78" s="411"/>
    </row>
    <row r="79" spans="6:14" ht="14.25">
      <c r="F79" s="332"/>
      <c r="G79" s="332"/>
      <c r="N79" s="411"/>
    </row>
    <row r="80" spans="6:14" ht="14.25">
      <c r="F80" s="332"/>
      <c r="G80" s="332"/>
      <c r="N80" s="411"/>
    </row>
    <row r="81" spans="6:14" ht="14.25">
      <c r="F81" s="332"/>
      <c r="G81" s="332"/>
      <c r="N81" s="411"/>
    </row>
    <row r="82" spans="6:14" ht="14.25">
      <c r="F82" s="332"/>
      <c r="G82" s="332"/>
      <c r="N82" s="411"/>
    </row>
    <row r="83" spans="6:14" ht="14.25">
      <c r="F83" s="332"/>
      <c r="G83" s="332"/>
      <c r="N83" s="411"/>
    </row>
    <row r="84" spans="6:14" ht="14.25">
      <c r="F84" s="332"/>
      <c r="G84" s="332"/>
      <c r="N84" s="411"/>
    </row>
    <row r="85" spans="6:14" ht="14.25">
      <c r="F85" s="332"/>
      <c r="G85" s="332"/>
      <c r="N85" s="411"/>
    </row>
    <row r="86" spans="6:14" ht="14.25">
      <c r="F86" s="332"/>
      <c r="G86" s="332"/>
      <c r="N86" s="411"/>
    </row>
    <row r="87" spans="6:14" ht="14.25">
      <c r="F87" s="332"/>
      <c r="G87" s="332"/>
      <c r="N87" s="411"/>
    </row>
    <row r="88" spans="6:14" ht="14.25">
      <c r="F88" s="332"/>
      <c r="G88" s="332"/>
      <c r="N88" s="411"/>
    </row>
    <row r="89" spans="6:14" ht="14.25">
      <c r="F89" s="332"/>
      <c r="G89" s="332"/>
      <c r="N89" s="411"/>
    </row>
    <row r="90" spans="6:14" ht="14.25">
      <c r="F90" s="332"/>
      <c r="G90" s="332"/>
      <c r="N90" s="411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S96"/>
  <sheetViews>
    <sheetView zoomScaleNormal="100" workbookViewId="0">
      <selection activeCell="J43" sqref="J43"/>
    </sheetView>
  </sheetViews>
  <sheetFormatPr defaultRowHeight="12.75"/>
  <cols>
    <col min="1" max="1" width="9.140625" style="309"/>
    <col min="2" max="2" width="4.7109375" style="309" customWidth="1"/>
    <col min="3" max="3" width="5.140625" style="309" customWidth="1"/>
    <col min="4" max="5" width="5" style="309" customWidth="1"/>
    <col min="6" max="7" width="8.7109375" style="314" customWidth="1"/>
    <col min="8" max="8" width="50.7109375" style="309" customWidth="1"/>
    <col min="9" max="13" width="14.7109375" style="309" customWidth="1"/>
    <col min="14" max="14" width="15.7109375" style="309" customWidth="1"/>
    <col min="15" max="16" width="7.7109375" style="374" customWidth="1"/>
    <col min="17" max="16384" width="9.140625" style="309"/>
  </cols>
  <sheetData>
    <row r="1" spans="2:19" ht="13.5" thickBot="1"/>
    <row r="2" spans="2:19" s="405" customFormat="1" ht="20.100000000000001" customHeight="1" thickTop="1" thickBot="1">
      <c r="B2" s="900" t="s">
        <v>699</v>
      </c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21"/>
      <c r="P2" s="902"/>
    </row>
    <row r="3" spans="2:19" s="306" customFormat="1" ht="8.1" customHeight="1" thickTop="1" thickBot="1">
      <c r="F3" s="307"/>
      <c r="G3" s="307"/>
      <c r="H3" s="903"/>
      <c r="I3" s="903"/>
      <c r="J3" s="632"/>
      <c r="K3" s="632"/>
      <c r="L3" s="103"/>
      <c r="M3" s="103"/>
      <c r="N3" s="103"/>
      <c r="O3" s="368"/>
      <c r="P3" s="368"/>
    </row>
    <row r="4" spans="2:19" s="306" customFormat="1" ht="39" customHeight="1"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2:19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2:19" s="307" customFormat="1" ht="12.95" customHeight="1"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2:19" s="307" customFormat="1" ht="12.95" customHeight="1">
      <c r="B7" s="6" t="s">
        <v>115</v>
      </c>
      <c r="C7" s="7" t="s">
        <v>80</v>
      </c>
      <c r="D7" s="7" t="s">
        <v>134</v>
      </c>
      <c r="E7" s="655" t="s">
        <v>788</v>
      </c>
      <c r="F7" s="308"/>
      <c r="G7" s="308"/>
      <c r="H7" s="308"/>
      <c r="I7" s="308"/>
      <c r="J7" s="308"/>
      <c r="K7" s="562"/>
      <c r="L7" s="4"/>
      <c r="M7" s="308"/>
      <c r="N7" s="744"/>
      <c r="O7" s="717"/>
      <c r="P7" s="722"/>
    </row>
    <row r="8" spans="2:19" s="306" customFormat="1" ht="12.95" customHeight="1">
      <c r="B8" s="312"/>
      <c r="C8" s="8"/>
      <c r="D8" s="8"/>
      <c r="E8" s="8"/>
      <c r="F8" s="329">
        <v>611000</v>
      </c>
      <c r="G8" s="355"/>
      <c r="H8" s="8" t="s">
        <v>146</v>
      </c>
      <c r="I8" s="383">
        <f t="shared" ref="I8:J8" si="0">SUM(I9:I12)</f>
        <v>90800</v>
      </c>
      <c r="J8" s="383">
        <f t="shared" si="0"/>
        <v>90800</v>
      </c>
      <c r="K8" s="539">
        <f>SUM(K9:K11)</f>
        <v>0</v>
      </c>
      <c r="L8" s="750">
        <f t="shared" ref="L8" si="1">SUM(L9:L12)</f>
        <v>67858</v>
      </c>
      <c r="M8" s="235">
        <f>SUM(M9:M12)</f>
        <v>0</v>
      </c>
      <c r="N8" s="745">
        <f>SUM(N9:N12)</f>
        <v>67858</v>
      </c>
      <c r="O8" s="718">
        <f>IF(J8=0,"",N8/J8*100)</f>
        <v>74.733480176211458</v>
      </c>
      <c r="P8" s="723" t="str">
        <f>IF(K8=0,"",O8/K8*100)</f>
        <v/>
      </c>
    </row>
    <row r="9" spans="2:19" ht="12.95" customHeight="1">
      <c r="B9" s="310"/>
      <c r="C9" s="311"/>
      <c r="D9" s="311"/>
      <c r="E9" s="311"/>
      <c r="F9" s="330">
        <v>611100</v>
      </c>
      <c r="G9" s="356"/>
      <c r="H9" s="315" t="s">
        <v>169</v>
      </c>
      <c r="I9" s="386">
        <v>71620</v>
      </c>
      <c r="J9" s="386">
        <v>71620</v>
      </c>
      <c r="K9" s="540">
        <v>0</v>
      </c>
      <c r="L9" s="551">
        <v>52295</v>
      </c>
      <c r="M9" s="234">
        <v>0</v>
      </c>
      <c r="N9" s="746">
        <f>SUM(L9:M9)</f>
        <v>52295</v>
      </c>
      <c r="O9" s="719">
        <f>IF(J9=0,"",N9/J9*100)</f>
        <v>73.017313599553205</v>
      </c>
      <c r="P9" s="724" t="str">
        <f>IF(K9=0,"",O9/K9*100)</f>
        <v/>
      </c>
    </row>
    <row r="10" spans="2:19" ht="12.95" customHeight="1">
      <c r="B10" s="310"/>
      <c r="C10" s="311"/>
      <c r="D10" s="311"/>
      <c r="E10" s="311"/>
      <c r="F10" s="330">
        <v>611200</v>
      </c>
      <c r="G10" s="356"/>
      <c r="H10" s="311" t="s">
        <v>170</v>
      </c>
      <c r="I10" s="386">
        <v>19180</v>
      </c>
      <c r="J10" s="386">
        <v>19180</v>
      </c>
      <c r="K10" s="540">
        <v>0</v>
      </c>
      <c r="L10" s="551">
        <v>15563</v>
      </c>
      <c r="M10" s="234">
        <v>0</v>
      </c>
      <c r="N10" s="746">
        <f t="shared" ref="N10:N11" si="2">SUM(L10:M10)</f>
        <v>15563</v>
      </c>
      <c r="O10" s="719">
        <f t="shared" ref="O10:P33" si="3">IF(J10=0,"",N10/J10*100)</f>
        <v>81.141814389989577</v>
      </c>
      <c r="P10" s="724" t="str">
        <f t="shared" si="3"/>
        <v/>
      </c>
    </row>
    <row r="11" spans="2:19" ht="12.95" customHeight="1">
      <c r="B11" s="310"/>
      <c r="C11" s="311"/>
      <c r="D11" s="311"/>
      <c r="E11" s="311"/>
      <c r="F11" s="330">
        <v>611200</v>
      </c>
      <c r="G11" s="356"/>
      <c r="H11" s="211" t="s">
        <v>452</v>
      </c>
      <c r="I11" s="386">
        <f t="shared" ref="I11:J11" si="4">SUM(G11:H11)</f>
        <v>0</v>
      </c>
      <c r="J11" s="386">
        <f t="shared" si="4"/>
        <v>0</v>
      </c>
      <c r="K11" s="540">
        <v>0</v>
      </c>
      <c r="L11" s="551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3"/>
        <v/>
      </c>
      <c r="R11" s="62"/>
    </row>
    <row r="12" spans="2:19" ht="8.1" customHeight="1">
      <c r="B12" s="310"/>
      <c r="C12" s="311"/>
      <c r="D12" s="311"/>
      <c r="E12" s="311"/>
      <c r="F12" s="330"/>
      <c r="G12" s="356"/>
      <c r="H12" s="315"/>
      <c r="I12" s="386"/>
      <c r="J12" s="386"/>
      <c r="K12" s="540"/>
      <c r="L12" s="551"/>
      <c r="M12" s="234"/>
      <c r="N12" s="746"/>
      <c r="O12" s="719" t="str">
        <f t="shared" si="3"/>
        <v/>
      </c>
      <c r="P12" s="724" t="str">
        <f t="shared" si="3"/>
        <v/>
      </c>
    </row>
    <row r="13" spans="2:19" s="306" customFormat="1" ht="12.95" customHeight="1">
      <c r="B13" s="312"/>
      <c r="C13" s="8"/>
      <c r="D13" s="8"/>
      <c r="E13" s="8"/>
      <c r="F13" s="329">
        <v>612000</v>
      </c>
      <c r="G13" s="355"/>
      <c r="H13" s="8" t="s">
        <v>145</v>
      </c>
      <c r="I13" s="383">
        <f t="shared" ref="I13:L13" si="5">I14</f>
        <v>7600</v>
      </c>
      <c r="J13" s="383">
        <f t="shared" si="5"/>
        <v>7600</v>
      </c>
      <c r="K13" s="539">
        <f>K14</f>
        <v>0</v>
      </c>
      <c r="L13" s="750">
        <f t="shared" si="5"/>
        <v>5523</v>
      </c>
      <c r="M13" s="235">
        <f>M14</f>
        <v>0</v>
      </c>
      <c r="N13" s="745">
        <f>N14</f>
        <v>5523</v>
      </c>
      <c r="O13" s="718">
        <f t="shared" si="3"/>
        <v>72.671052631578945</v>
      </c>
      <c r="P13" s="723" t="str">
        <f t="shared" si="3"/>
        <v/>
      </c>
      <c r="S13" s="68"/>
    </row>
    <row r="14" spans="2:19" ht="12.95" customHeight="1">
      <c r="B14" s="310"/>
      <c r="C14" s="311"/>
      <c r="D14" s="311"/>
      <c r="E14" s="311"/>
      <c r="F14" s="330">
        <v>612100</v>
      </c>
      <c r="G14" s="356"/>
      <c r="H14" s="13" t="s">
        <v>82</v>
      </c>
      <c r="I14" s="386">
        <v>7600</v>
      </c>
      <c r="J14" s="386">
        <v>7600</v>
      </c>
      <c r="K14" s="540">
        <v>0</v>
      </c>
      <c r="L14" s="551">
        <v>5523</v>
      </c>
      <c r="M14" s="234">
        <v>0</v>
      </c>
      <c r="N14" s="746">
        <f>SUM(L14:M14)</f>
        <v>5523</v>
      </c>
      <c r="O14" s="719">
        <f t="shared" si="3"/>
        <v>72.671052631578945</v>
      </c>
      <c r="P14" s="724" t="str">
        <f t="shared" si="3"/>
        <v/>
      </c>
      <c r="S14" s="55"/>
    </row>
    <row r="15" spans="2:19" ht="8.1" customHeight="1">
      <c r="B15" s="310"/>
      <c r="C15" s="311"/>
      <c r="D15" s="311"/>
      <c r="E15" s="311"/>
      <c r="F15" s="330"/>
      <c r="G15" s="356"/>
      <c r="H15" s="311"/>
      <c r="I15" s="386"/>
      <c r="J15" s="386"/>
      <c r="K15" s="540"/>
      <c r="L15" s="552"/>
      <c r="M15" s="304"/>
      <c r="N15" s="747"/>
      <c r="O15" s="719" t="str">
        <f t="shared" si="3"/>
        <v/>
      </c>
      <c r="P15" s="724" t="str">
        <f t="shared" si="3"/>
        <v/>
      </c>
    </row>
    <row r="16" spans="2:19" s="306" customFormat="1" ht="12.95" customHeight="1">
      <c r="B16" s="312"/>
      <c r="C16" s="8"/>
      <c r="D16" s="8"/>
      <c r="E16" s="8"/>
      <c r="F16" s="329">
        <v>613000</v>
      </c>
      <c r="G16" s="355"/>
      <c r="H16" s="8" t="s">
        <v>147</v>
      </c>
      <c r="I16" s="383">
        <f t="shared" ref="I16:J16" si="6">SUM(I17:I26)</f>
        <v>4400</v>
      </c>
      <c r="J16" s="383">
        <f t="shared" si="6"/>
        <v>4400</v>
      </c>
      <c r="K16" s="539">
        <f>SUM(K17:K26)</f>
        <v>0</v>
      </c>
      <c r="L16" s="751">
        <f t="shared" ref="L16" si="7">SUM(L17:L26)</f>
        <v>1085</v>
      </c>
      <c r="M16" s="318">
        <f>SUM(M17:M26)</f>
        <v>0</v>
      </c>
      <c r="N16" s="736">
        <f>SUM(N17:N26)</f>
        <v>1085</v>
      </c>
      <c r="O16" s="718">
        <f t="shared" si="3"/>
        <v>24.659090909090907</v>
      </c>
      <c r="P16" s="723" t="str">
        <f t="shared" si="3"/>
        <v/>
      </c>
    </row>
    <row r="17" spans="2:17" ht="12.95" customHeight="1">
      <c r="B17" s="310"/>
      <c r="C17" s="311"/>
      <c r="D17" s="311"/>
      <c r="E17" s="311"/>
      <c r="F17" s="330">
        <v>613100</v>
      </c>
      <c r="G17" s="356"/>
      <c r="H17" s="311" t="s">
        <v>83</v>
      </c>
      <c r="I17" s="386">
        <v>1200</v>
      </c>
      <c r="J17" s="386">
        <v>1200</v>
      </c>
      <c r="K17" s="540">
        <v>0</v>
      </c>
      <c r="L17" s="552">
        <v>0</v>
      </c>
      <c r="M17" s="387">
        <v>0</v>
      </c>
      <c r="N17" s="746">
        <f t="shared" ref="N17:N26" si="8">SUM(L17:M17)</f>
        <v>0</v>
      </c>
      <c r="O17" s="719">
        <f t="shared" si="3"/>
        <v>0</v>
      </c>
      <c r="P17" s="724" t="str">
        <f t="shared" si="3"/>
        <v/>
      </c>
    </row>
    <row r="18" spans="2:17" ht="12.95" customHeight="1">
      <c r="B18" s="310"/>
      <c r="C18" s="311"/>
      <c r="D18" s="311"/>
      <c r="E18" s="311"/>
      <c r="F18" s="330">
        <v>613200</v>
      </c>
      <c r="G18" s="356"/>
      <c r="H18" s="311" t="s">
        <v>84</v>
      </c>
      <c r="I18" s="386">
        <f t="shared" ref="I18:J26" si="9">SUM(G18:H18)</f>
        <v>0</v>
      </c>
      <c r="J18" s="386">
        <f t="shared" si="9"/>
        <v>0</v>
      </c>
      <c r="K18" s="540">
        <v>0</v>
      </c>
      <c r="L18" s="552">
        <v>0</v>
      </c>
      <c r="M18" s="387">
        <v>0</v>
      </c>
      <c r="N18" s="746">
        <f t="shared" si="8"/>
        <v>0</v>
      </c>
      <c r="O18" s="719" t="str">
        <f t="shared" si="3"/>
        <v/>
      </c>
      <c r="P18" s="724" t="str">
        <f t="shared" si="3"/>
        <v/>
      </c>
    </row>
    <row r="19" spans="2:17" ht="12.95" customHeight="1">
      <c r="B19" s="310"/>
      <c r="C19" s="311"/>
      <c r="D19" s="311"/>
      <c r="E19" s="311"/>
      <c r="F19" s="330">
        <v>613300</v>
      </c>
      <c r="G19" s="356"/>
      <c r="H19" s="315" t="s">
        <v>171</v>
      </c>
      <c r="I19" s="386">
        <v>1500</v>
      </c>
      <c r="J19" s="386">
        <v>1500</v>
      </c>
      <c r="K19" s="540">
        <v>0</v>
      </c>
      <c r="L19" s="552">
        <v>717</v>
      </c>
      <c r="M19" s="387">
        <v>0</v>
      </c>
      <c r="N19" s="746">
        <f t="shared" si="8"/>
        <v>717</v>
      </c>
      <c r="O19" s="719">
        <f t="shared" si="3"/>
        <v>47.8</v>
      </c>
      <c r="P19" s="724" t="str">
        <f t="shared" si="3"/>
        <v/>
      </c>
    </row>
    <row r="20" spans="2:17" ht="12.95" customHeight="1">
      <c r="B20" s="310"/>
      <c r="C20" s="311"/>
      <c r="D20" s="311"/>
      <c r="E20" s="311"/>
      <c r="F20" s="330">
        <v>613400</v>
      </c>
      <c r="G20" s="356"/>
      <c r="H20" s="311" t="s">
        <v>148</v>
      </c>
      <c r="I20" s="386">
        <f t="shared" si="9"/>
        <v>0</v>
      </c>
      <c r="J20" s="386">
        <f t="shared" si="9"/>
        <v>0</v>
      </c>
      <c r="K20" s="540">
        <v>0</v>
      </c>
      <c r="L20" s="552">
        <v>0</v>
      </c>
      <c r="M20" s="387">
        <v>0</v>
      </c>
      <c r="N20" s="746">
        <f t="shared" si="8"/>
        <v>0</v>
      </c>
      <c r="O20" s="719" t="str">
        <f t="shared" si="3"/>
        <v/>
      </c>
      <c r="P20" s="724" t="str">
        <f t="shared" si="3"/>
        <v/>
      </c>
    </row>
    <row r="21" spans="2:17" ht="12.95" customHeight="1">
      <c r="B21" s="310"/>
      <c r="C21" s="311"/>
      <c r="D21" s="311"/>
      <c r="E21" s="311"/>
      <c r="F21" s="330">
        <v>613500</v>
      </c>
      <c r="G21" s="356"/>
      <c r="H21" s="311" t="s">
        <v>85</v>
      </c>
      <c r="I21" s="386">
        <f t="shared" si="9"/>
        <v>0</v>
      </c>
      <c r="J21" s="386">
        <f t="shared" si="9"/>
        <v>0</v>
      </c>
      <c r="K21" s="540">
        <v>0</v>
      </c>
      <c r="L21" s="552">
        <v>0</v>
      </c>
      <c r="M21" s="387">
        <v>0</v>
      </c>
      <c r="N21" s="746">
        <f t="shared" si="8"/>
        <v>0</v>
      </c>
      <c r="O21" s="719" t="str">
        <f t="shared" si="3"/>
        <v/>
      </c>
      <c r="P21" s="724" t="str">
        <f t="shared" si="3"/>
        <v/>
      </c>
    </row>
    <row r="22" spans="2:17" ht="12.95" customHeight="1">
      <c r="B22" s="310"/>
      <c r="C22" s="311"/>
      <c r="D22" s="311"/>
      <c r="E22" s="311"/>
      <c r="F22" s="330">
        <v>613600</v>
      </c>
      <c r="G22" s="356"/>
      <c r="H22" s="315" t="s">
        <v>172</v>
      </c>
      <c r="I22" s="386">
        <f t="shared" si="9"/>
        <v>0</v>
      </c>
      <c r="J22" s="386">
        <f t="shared" si="9"/>
        <v>0</v>
      </c>
      <c r="K22" s="540">
        <v>0</v>
      </c>
      <c r="L22" s="552">
        <v>0</v>
      </c>
      <c r="M22" s="387">
        <v>0</v>
      </c>
      <c r="N22" s="746">
        <f t="shared" si="8"/>
        <v>0</v>
      </c>
      <c r="O22" s="719" t="str">
        <f t="shared" si="3"/>
        <v/>
      </c>
      <c r="P22" s="724" t="str">
        <f t="shared" si="3"/>
        <v/>
      </c>
    </row>
    <row r="23" spans="2:17" ht="12.95" customHeight="1">
      <c r="B23" s="310"/>
      <c r="C23" s="311"/>
      <c r="D23" s="311"/>
      <c r="E23" s="311"/>
      <c r="F23" s="330">
        <v>613700</v>
      </c>
      <c r="G23" s="356"/>
      <c r="H23" s="311" t="s">
        <v>86</v>
      </c>
      <c r="I23" s="386">
        <v>400</v>
      </c>
      <c r="J23" s="386">
        <v>400</v>
      </c>
      <c r="K23" s="540">
        <v>0</v>
      </c>
      <c r="L23" s="552">
        <v>122</v>
      </c>
      <c r="M23" s="387">
        <v>0</v>
      </c>
      <c r="N23" s="746">
        <f t="shared" si="8"/>
        <v>122</v>
      </c>
      <c r="O23" s="719">
        <f t="shared" si="3"/>
        <v>30.5</v>
      </c>
      <c r="P23" s="724" t="str">
        <f t="shared" si="3"/>
        <v/>
      </c>
    </row>
    <row r="24" spans="2:17" ht="12.95" customHeight="1">
      <c r="B24" s="310"/>
      <c r="C24" s="311"/>
      <c r="D24" s="311"/>
      <c r="E24" s="311"/>
      <c r="F24" s="330">
        <v>613800</v>
      </c>
      <c r="G24" s="356"/>
      <c r="H24" s="311" t="s">
        <v>149</v>
      </c>
      <c r="I24" s="386">
        <f t="shared" si="9"/>
        <v>0</v>
      </c>
      <c r="J24" s="386">
        <f t="shared" si="9"/>
        <v>0</v>
      </c>
      <c r="K24" s="540">
        <v>0</v>
      </c>
      <c r="L24" s="552">
        <v>0</v>
      </c>
      <c r="M24" s="387">
        <v>0</v>
      </c>
      <c r="N24" s="746">
        <f t="shared" si="8"/>
        <v>0</v>
      </c>
      <c r="O24" s="719" t="str">
        <f t="shared" si="3"/>
        <v/>
      </c>
      <c r="P24" s="724" t="str">
        <f t="shared" si="3"/>
        <v/>
      </c>
      <c r="Q24" s="55"/>
    </row>
    <row r="25" spans="2:17" ht="12.95" customHeight="1">
      <c r="B25" s="310"/>
      <c r="C25" s="311"/>
      <c r="D25" s="311"/>
      <c r="E25" s="311"/>
      <c r="F25" s="330">
        <v>613900</v>
      </c>
      <c r="G25" s="356"/>
      <c r="H25" s="311" t="s">
        <v>150</v>
      </c>
      <c r="I25" s="386">
        <v>1300</v>
      </c>
      <c r="J25" s="386">
        <v>1300</v>
      </c>
      <c r="K25" s="540">
        <v>0</v>
      </c>
      <c r="L25" s="551">
        <v>246</v>
      </c>
      <c r="M25" s="389">
        <v>0</v>
      </c>
      <c r="N25" s="746">
        <f t="shared" si="8"/>
        <v>246</v>
      </c>
      <c r="O25" s="719">
        <f t="shared" si="3"/>
        <v>18.923076923076923</v>
      </c>
      <c r="P25" s="724" t="str">
        <f t="shared" si="3"/>
        <v/>
      </c>
    </row>
    <row r="26" spans="2:17" ht="12.95" customHeight="1">
      <c r="B26" s="310"/>
      <c r="C26" s="311"/>
      <c r="D26" s="311"/>
      <c r="E26" s="311"/>
      <c r="F26" s="330">
        <v>613900</v>
      </c>
      <c r="G26" s="356"/>
      <c r="H26" s="211" t="s">
        <v>453</v>
      </c>
      <c r="I26" s="386">
        <f t="shared" si="9"/>
        <v>0</v>
      </c>
      <c r="J26" s="386">
        <f t="shared" si="9"/>
        <v>0</v>
      </c>
      <c r="K26" s="540">
        <v>0</v>
      </c>
      <c r="L26" s="552">
        <v>0</v>
      </c>
      <c r="M26" s="387">
        <v>0</v>
      </c>
      <c r="N26" s="746">
        <f t="shared" si="8"/>
        <v>0</v>
      </c>
      <c r="O26" s="719" t="str">
        <f t="shared" si="3"/>
        <v/>
      </c>
      <c r="P26" s="724" t="str">
        <f t="shared" si="3"/>
        <v/>
      </c>
    </row>
    <row r="27" spans="2:17" ht="8.1" customHeight="1">
      <c r="B27" s="310"/>
      <c r="C27" s="311"/>
      <c r="D27" s="311"/>
      <c r="E27" s="311"/>
      <c r="F27" s="330"/>
      <c r="G27" s="356"/>
      <c r="H27" s="311"/>
      <c r="I27" s="383"/>
      <c r="J27" s="383"/>
      <c r="K27" s="539"/>
      <c r="L27" s="752"/>
      <c r="M27" s="313"/>
      <c r="N27" s="736"/>
      <c r="O27" s="719" t="str">
        <f t="shared" si="3"/>
        <v/>
      </c>
      <c r="P27" s="724" t="str">
        <f t="shared" si="3"/>
        <v/>
      </c>
    </row>
    <row r="28" spans="2:17" s="306" customFormat="1" ht="12.95" customHeight="1">
      <c r="B28" s="312"/>
      <c r="C28" s="8"/>
      <c r="D28" s="8"/>
      <c r="E28" s="654"/>
      <c r="F28" s="340">
        <v>614000</v>
      </c>
      <c r="G28" s="367"/>
      <c r="H28" s="8" t="s">
        <v>173</v>
      </c>
      <c r="I28" s="383">
        <f t="shared" ref="I28:N28" si="10">SUM(I29:I29)</f>
        <v>50000</v>
      </c>
      <c r="J28" s="383">
        <f t="shared" si="10"/>
        <v>50000</v>
      </c>
      <c r="K28" s="539">
        <f t="shared" si="10"/>
        <v>0</v>
      </c>
      <c r="L28" s="752">
        <f t="shared" si="10"/>
        <v>0</v>
      </c>
      <c r="M28" s="313">
        <f t="shared" si="10"/>
        <v>0</v>
      </c>
      <c r="N28" s="736">
        <f t="shared" si="10"/>
        <v>0</v>
      </c>
      <c r="O28" s="718">
        <f t="shared" si="3"/>
        <v>0</v>
      </c>
      <c r="P28" s="723" t="str">
        <f t="shared" si="3"/>
        <v/>
      </c>
    </row>
    <row r="29" spans="2:17" ht="24" customHeight="1">
      <c r="B29" s="310"/>
      <c r="C29" s="311"/>
      <c r="D29" s="24"/>
      <c r="E29" s="24"/>
      <c r="F29" s="378">
        <v>614200</v>
      </c>
      <c r="G29" s="662" t="s">
        <v>698</v>
      </c>
      <c r="H29" s="625" t="s">
        <v>815</v>
      </c>
      <c r="I29" s="386">
        <v>50000</v>
      </c>
      <c r="J29" s="386">
        <v>50000</v>
      </c>
      <c r="K29" s="540">
        <v>0</v>
      </c>
      <c r="L29" s="551">
        <v>0</v>
      </c>
      <c r="M29" s="305">
        <v>0</v>
      </c>
      <c r="N29" s="746">
        <f>SUM(L29:M29)</f>
        <v>0</v>
      </c>
      <c r="O29" s="719">
        <f t="shared" si="3"/>
        <v>0</v>
      </c>
      <c r="P29" s="724" t="str">
        <f t="shared" si="3"/>
        <v/>
      </c>
    </row>
    <row r="30" spans="2:17" ht="8.1" customHeight="1">
      <c r="B30" s="310"/>
      <c r="C30" s="311"/>
      <c r="D30" s="311"/>
      <c r="E30" s="650"/>
      <c r="F30" s="338"/>
      <c r="G30" s="363"/>
      <c r="H30" s="311"/>
      <c r="I30" s="386"/>
      <c r="J30" s="386"/>
      <c r="K30" s="540"/>
      <c r="L30" s="552"/>
      <c r="M30" s="304"/>
      <c r="N30" s="747"/>
      <c r="O30" s="741" t="str">
        <f t="shared" si="3"/>
        <v/>
      </c>
      <c r="P30" s="371" t="str">
        <f t="shared" si="3"/>
        <v/>
      </c>
    </row>
    <row r="31" spans="2:17" s="306" customFormat="1" ht="12.95" customHeight="1">
      <c r="B31" s="312"/>
      <c r="C31" s="8"/>
      <c r="D31" s="8"/>
      <c r="E31" s="8"/>
      <c r="F31" s="329">
        <v>821000</v>
      </c>
      <c r="G31" s="355"/>
      <c r="H31" s="8" t="s">
        <v>89</v>
      </c>
      <c r="I31" s="383">
        <f t="shared" ref="I31:J31" si="11">SUM(I32:I33)</f>
        <v>1000</v>
      </c>
      <c r="J31" s="383">
        <f t="shared" si="11"/>
        <v>1000</v>
      </c>
      <c r="K31" s="539">
        <f>SUM(K32:K33)</f>
        <v>0</v>
      </c>
      <c r="L31" s="752">
        <f t="shared" ref="L31" si="12">SUM(L32:L33)</f>
        <v>910</v>
      </c>
      <c r="M31" s="313">
        <f>SUM(M32:M33)</f>
        <v>0</v>
      </c>
      <c r="N31" s="736">
        <f>SUM(N32:N33)</f>
        <v>910</v>
      </c>
      <c r="O31" s="740">
        <f t="shared" si="3"/>
        <v>91</v>
      </c>
      <c r="P31" s="370" t="str">
        <f t="shared" si="3"/>
        <v/>
      </c>
    </row>
    <row r="32" spans="2:17" ht="12.95" customHeight="1">
      <c r="B32" s="310"/>
      <c r="C32" s="311"/>
      <c r="D32" s="311"/>
      <c r="E32" s="311"/>
      <c r="F32" s="330">
        <v>821200</v>
      </c>
      <c r="G32" s="356"/>
      <c r="H32" s="311" t="s">
        <v>90</v>
      </c>
      <c r="I32" s="386">
        <f t="shared" ref="I32:J32" si="13">SUM(G32:H32)</f>
        <v>0</v>
      </c>
      <c r="J32" s="386">
        <f t="shared" si="13"/>
        <v>0</v>
      </c>
      <c r="K32" s="540">
        <v>0</v>
      </c>
      <c r="L32" s="551">
        <v>0</v>
      </c>
      <c r="M32" s="305">
        <v>0</v>
      </c>
      <c r="N32" s="746">
        <f t="shared" ref="N32:N33" si="14">SUM(L32:M32)</f>
        <v>0</v>
      </c>
      <c r="O32" s="741" t="str">
        <f t="shared" si="3"/>
        <v/>
      </c>
      <c r="P32" s="371" t="str">
        <f t="shared" si="3"/>
        <v/>
      </c>
    </row>
    <row r="33" spans="1:19" ht="12.95" customHeight="1">
      <c r="B33" s="310"/>
      <c r="C33" s="311"/>
      <c r="D33" s="311"/>
      <c r="E33" s="311"/>
      <c r="F33" s="330">
        <v>821300</v>
      </c>
      <c r="G33" s="356"/>
      <c r="H33" s="311" t="s">
        <v>91</v>
      </c>
      <c r="I33" s="386">
        <v>1000</v>
      </c>
      <c r="J33" s="386">
        <v>1000</v>
      </c>
      <c r="K33" s="540">
        <v>0</v>
      </c>
      <c r="L33" s="552">
        <v>910</v>
      </c>
      <c r="M33" s="304">
        <v>0</v>
      </c>
      <c r="N33" s="746">
        <f t="shared" si="14"/>
        <v>910</v>
      </c>
      <c r="O33" s="741">
        <f t="shared" si="3"/>
        <v>91</v>
      </c>
      <c r="P33" s="371" t="str">
        <f t="shared" si="3"/>
        <v/>
      </c>
    </row>
    <row r="34" spans="1:19" ht="8.1" customHeight="1">
      <c r="B34" s="310"/>
      <c r="C34" s="311"/>
      <c r="D34" s="311"/>
      <c r="E34" s="311"/>
      <c r="F34" s="330"/>
      <c r="G34" s="356"/>
      <c r="H34" s="311"/>
      <c r="I34" s="386"/>
      <c r="J34" s="386"/>
      <c r="K34" s="540"/>
      <c r="L34" s="552"/>
      <c r="M34" s="304"/>
      <c r="N34" s="747"/>
      <c r="O34" s="741" t="str">
        <f>IF(J34=0,"",N34/J34*100)</f>
        <v/>
      </c>
      <c r="P34" s="371" t="str">
        <f>IF(K34=0,"",O34/K34*100)</f>
        <v/>
      </c>
    </row>
    <row r="35" spans="1:19" s="306" customFormat="1" ht="12.95" customHeight="1">
      <c r="B35" s="312"/>
      <c r="C35" s="8"/>
      <c r="D35" s="8"/>
      <c r="E35" s="8"/>
      <c r="F35" s="329"/>
      <c r="G35" s="355"/>
      <c r="H35" s="8" t="s">
        <v>92</v>
      </c>
      <c r="I35" s="383">
        <v>4</v>
      </c>
      <c r="J35" s="383">
        <v>4</v>
      </c>
      <c r="K35" s="539">
        <v>0</v>
      </c>
      <c r="L35" s="750">
        <v>4</v>
      </c>
      <c r="M35" s="320"/>
      <c r="N35" s="736">
        <v>4</v>
      </c>
      <c r="O35" s="741"/>
      <c r="P35" s="371"/>
    </row>
    <row r="36" spans="1:19" s="306" customFormat="1" ht="12.95" customHeight="1">
      <c r="B36" s="312"/>
      <c r="C36" s="8"/>
      <c r="D36" s="8"/>
      <c r="E36" s="8"/>
      <c r="F36" s="329"/>
      <c r="G36" s="355"/>
      <c r="H36" s="8" t="s">
        <v>110</v>
      </c>
      <c r="I36" s="313">
        <f t="shared" ref="I36:N36" si="15">I31+I28+I16+I13+I8</f>
        <v>153800</v>
      </c>
      <c r="J36" s="313">
        <f t="shared" si="15"/>
        <v>153800</v>
      </c>
      <c r="K36" s="563">
        <f t="shared" si="15"/>
        <v>0</v>
      </c>
      <c r="L36" s="570">
        <f t="shared" si="15"/>
        <v>75376</v>
      </c>
      <c r="M36" s="313">
        <f t="shared" si="15"/>
        <v>0</v>
      </c>
      <c r="N36" s="736">
        <f t="shared" si="15"/>
        <v>75376</v>
      </c>
      <c r="O36" s="740">
        <f>IF(J36=0,"",N36/J36*100)</f>
        <v>49.009102730819251</v>
      </c>
      <c r="P36" s="370" t="str">
        <f>IF(K36=0,"",O36/K36*100)</f>
        <v/>
      </c>
    </row>
    <row r="37" spans="1:19" s="306" customFormat="1" ht="12.95" customHeight="1">
      <c r="B37" s="312"/>
      <c r="C37" s="8"/>
      <c r="D37" s="8"/>
      <c r="E37" s="8"/>
      <c r="F37" s="329"/>
      <c r="G37" s="355"/>
      <c r="H37" s="8" t="s">
        <v>93</v>
      </c>
      <c r="I37" s="313">
        <f>I36+'7'!I33+'6'!I33+'5'!I33+'4 (S)'!I36+'3'!I55</f>
        <v>2240870</v>
      </c>
      <c r="J37" s="313">
        <f>J36+'7'!J33+'6'!J33+'5'!J33+'4 (S)'!J36+'3'!J55</f>
        <v>2240870</v>
      </c>
      <c r="K37" s="563">
        <f>K36+'7'!K33+'6'!K33+'5'!K33+'4 (S)'!K36+'3'!K55</f>
        <v>1659798</v>
      </c>
      <c r="L37" s="570">
        <f>L36+'7'!L33+'6'!L33+'5'!L33+'4 (S)'!L36+'3'!L55</f>
        <v>1552906</v>
      </c>
      <c r="M37" s="313">
        <f>M36+'7'!M33+'6'!M33+'5'!M33+'4 (S)'!M36+'3'!M55</f>
        <v>0</v>
      </c>
      <c r="N37" s="736">
        <f>N36+'7'!N33+'6'!N33+'5'!N33+'4 (S)'!N36+'3'!N55</f>
        <v>1552906</v>
      </c>
      <c r="O37" s="754"/>
      <c r="P37" s="377"/>
    </row>
    <row r="38" spans="1:19" s="306" customFormat="1" ht="12.95" customHeight="1">
      <c r="B38" s="312"/>
      <c r="C38" s="8"/>
      <c r="D38" s="8"/>
      <c r="E38" s="8"/>
      <c r="F38" s="329"/>
      <c r="G38" s="355"/>
      <c r="H38" s="8" t="s">
        <v>94</v>
      </c>
      <c r="I38" s="649">
        <f>I37</f>
        <v>2240870</v>
      </c>
      <c r="J38" s="649">
        <f t="shared" ref="J38:N38" si="16">J37</f>
        <v>2240870</v>
      </c>
      <c r="K38" s="755">
        <f t="shared" si="16"/>
        <v>1659798</v>
      </c>
      <c r="L38" s="756">
        <f t="shared" si="16"/>
        <v>1552906</v>
      </c>
      <c r="M38" s="649">
        <f t="shared" si="16"/>
        <v>0</v>
      </c>
      <c r="N38" s="757">
        <f t="shared" si="16"/>
        <v>1552906</v>
      </c>
      <c r="O38" s="742"/>
      <c r="P38" s="372"/>
    </row>
    <row r="39" spans="1:19" ht="8.1" customHeight="1" thickBot="1">
      <c r="B39" s="16"/>
      <c r="C39" s="17"/>
      <c r="D39" s="17"/>
      <c r="E39" s="17"/>
      <c r="F39" s="331"/>
      <c r="G39" s="357"/>
      <c r="H39" s="17"/>
      <c r="I39" s="17"/>
      <c r="J39" s="17"/>
      <c r="K39" s="27"/>
      <c r="L39" s="16"/>
      <c r="M39" s="17"/>
      <c r="N39" s="739"/>
      <c r="O39" s="743"/>
      <c r="P39" s="373"/>
    </row>
    <row r="40" spans="1:19" ht="12.95" customHeight="1">
      <c r="F40" s="332"/>
      <c r="G40" s="358"/>
      <c r="N40" s="411"/>
    </row>
    <row r="41" spans="1:19" ht="12.95" customHeight="1">
      <c r="B41" s="55"/>
      <c r="F41" s="332"/>
      <c r="G41" s="358"/>
      <c r="N41" s="411"/>
    </row>
    <row r="42" spans="1:19" ht="12.95" customHeight="1">
      <c r="F42" s="332"/>
      <c r="G42" s="358"/>
      <c r="N42" s="411"/>
    </row>
    <row r="43" spans="1:19" ht="12.95" customHeight="1">
      <c r="F43" s="332"/>
      <c r="G43" s="358"/>
      <c r="N43" s="411"/>
    </row>
    <row r="44" spans="1:19" ht="12.95" customHeight="1">
      <c r="F44" s="332"/>
      <c r="G44" s="358"/>
      <c r="N44" s="411"/>
    </row>
    <row r="45" spans="1:19" ht="12.95" customHeight="1">
      <c r="F45" s="332"/>
      <c r="G45" s="358"/>
      <c r="N45" s="411"/>
    </row>
    <row r="46" spans="1:19" ht="12.95" customHeight="1">
      <c r="F46" s="332"/>
      <c r="G46" s="358"/>
      <c r="N46" s="411"/>
    </row>
    <row r="47" spans="1:19" ht="12.95" customHeight="1">
      <c r="F47" s="332"/>
      <c r="G47" s="358"/>
      <c r="N47" s="411"/>
    </row>
    <row r="48" spans="1:19" s="374" customFormat="1" ht="12.95" customHeight="1">
      <c r="A48" s="309"/>
      <c r="B48" s="309"/>
      <c r="C48" s="309"/>
      <c r="D48" s="309"/>
      <c r="E48" s="309"/>
      <c r="F48" s="332"/>
      <c r="G48" s="358"/>
      <c r="H48" s="309"/>
      <c r="I48" s="309"/>
      <c r="J48" s="309"/>
      <c r="K48" s="309"/>
      <c r="L48" s="309"/>
      <c r="M48" s="309"/>
      <c r="N48" s="411"/>
      <c r="Q48" s="309"/>
      <c r="R48" s="309"/>
      <c r="S48" s="309"/>
    </row>
    <row r="49" spans="1:19" s="374" customFormat="1" ht="12.95" customHeight="1">
      <c r="A49" s="309"/>
      <c r="B49" s="309"/>
      <c r="C49" s="309"/>
      <c r="D49" s="309"/>
      <c r="E49" s="309"/>
      <c r="F49" s="332"/>
      <c r="G49" s="358"/>
      <c r="H49" s="309"/>
      <c r="I49" s="309"/>
      <c r="J49" s="309"/>
      <c r="K49" s="309"/>
      <c r="L49" s="309"/>
      <c r="M49" s="309"/>
      <c r="N49" s="411"/>
      <c r="Q49" s="309"/>
      <c r="R49" s="309"/>
      <c r="S49" s="309"/>
    </row>
    <row r="50" spans="1:19" s="374" customFormat="1" ht="12.95" customHeight="1">
      <c r="A50" s="309"/>
      <c r="B50" s="309"/>
      <c r="C50" s="309"/>
      <c r="D50" s="309"/>
      <c r="E50" s="309"/>
      <c r="F50" s="332"/>
      <c r="G50" s="358"/>
      <c r="H50" s="309"/>
      <c r="I50" s="309"/>
      <c r="J50" s="309"/>
      <c r="K50" s="309"/>
      <c r="L50" s="309"/>
      <c r="M50" s="309"/>
      <c r="N50" s="411"/>
      <c r="Q50" s="309"/>
      <c r="R50" s="309"/>
      <c r="S50" s="309"/>
    </row>
    <row r="51" spans="1:19" s="374" customFormat="1" ht="12.95" customHeight="1">
      <c r="A51" s="309"/>
      <c r="B51" s="309"/>
      <c r="C51" s="309"/>
      <c r="D51" s="309"/>
      <c r="E51" s="309"/>
      <c r="F51" s="332"/>
      <c r="G51" s="358"/>
      <c r="H51" s="309"/>
      <c r="I51" s="309"/>
      <c r="J51" s="309"/>
      <c r="K51" s="309"/>
      <c r="L51" s="309"/>
      <c r="M51" s="309"/>
      <c r="N51" s="411"/>
      <c r="Q51" s="309"/>
      <c r="R51" s="309"/>
      <c r="S51" s="309"/>
    </row>
    <row r="52" spans="1:19" s="374" customFormat="1" ht="12.95" customHeight="1">
      <c r="A52" s="309"/>
      <c r="B52" s="309"/>
      <c r="C52" s="309"/>
      <c r="D52" s="309"/>
      <c r="E52" s="309"/>
      <c r="F52" s="332"/>
      <c r="G52" s="358"/>
      <c r="H52" s="309"/>
      <c r="I52" s="309"/>
      <c r="J52" s="309"/>
      <c r="K52" s="309"/>
      <c r="L52" s="309"/>
      <c r="M52" s="309"/>
      <c r="N52" s="411"/>
      <c r="Q52" s="309"/>
      <c r="R52" s="309"/>
      <c r="S52" s="309"/>
    </row>
    <row r="53" spans="1:19" s="374" customFormat="1" ht="12.95" customHeight="1">
      <c r="A53" s="309"/>
      <c r="B53" s="309"/>
      <c r="C53" s="309"/>
      <c r="D53" s="309"/>
      <c r="E53" s="309"/>
      <c r="F53" s="332"/>
      <c r="G53" s="358"/>
      <c r="H53" s="309"/>
      <c r="I53" s="309"/>
      <c r="J53" s="309"/>
      <c r="K53" s="309"/>
      <c r="L53" s="309"/>
      <c r="M53" s="309"/>
      <c r="N53" s="411"/>
      <c r="Q53" s="309"/>
      <c r="R53" s="309"/>
      <c r="S53" s="309"/>
    </row>
    <row r="54" spans="1:19" s="374" customFormat="1" ht="12.95" customHeight="1">
      <c r="A54" s="309"/>
      <c r="B54" s="309"/>
      <c r="C54" s="309"/>
      <c r="D54" s="309"/>
      <c r="E54" s="309"/>
      <c r="F54" s="332"/>
      <c r="G54" s="358"/>
      <c r="H54" s="309"/>
      <c r="I54" s="309"/>
      <c r="J54" s="309"/>
      <c r="K54" s="309"/>
      <c r="L54" s="309"/>
      <c r="M54" s="309"/>
      <c r="N54" s="411"/>
      <c r="Q54" s="309"/>
      <c r="R54" s="309"/>
      <c r="S54" s="309"/>
    </row>
    <row r="55" spans="1:19" s="374" customFormat="1" ht="12.95" customHeight="1">
      <c r="A55" s="309"/>
      <c r="B55" s="309"/>
      <c r="C55" s="309"/>
      <c r="D55" s="309"/>
      <c r="E55" s="309"/>
      <c r="F55" s="332"/>
      <c r="G55" s="358"/>
      <c r="H55" s="309"/>
      <c r="I55" s="309"/>
      <c r="J55" s="309"/>
      <c r="K55" s="309"/>
      <c r="L55" s="309"/>
      <c r="M55" s="309"/>
      <c r="N55" s="411"/>
      <c r="Q55" s="309"/>
      <c r="R55" s="309"/>
      <c r="S55" s="309"/>
    </row>
    <row r="56" spans="1:19" s="374" customFormat="1" ht="12.95" customHeight="1">
      <c r="A56" s="309"/>
      <c r="B56" s="309"/>
      <c r="C56" s="309"/>
      <c r="D56" s="309"/>
      <c r="E56" s="309"/>
      <c r="F56" s="332"/>
      <c r="G56" s="358"/>
      <c r="H56" s="309"/>
      <c r="I56" s="309"/>
      <c r="J56" s="309"/>
      <c r="K56" s="309"/>
      <c r="L56" s="309"/>
      <c r="M56" s="309"/>
      <c r="N56" s="411"/>
      <c r="Q56" s="309"/>
      <c r="R56" s="309"/>
      <c r="S56" s="309"/>
    </row>
    <row r="57" spans="1:19" s="374" customFormat="1" ht="12.95" customHeight="1">
      <c r="A57" s="309"/>
      <c r="B57" s="309"/>
      <c r="C57" s="309"/>
      <c r="D57" s="309"/>
      <c r="E57" s="309"/>
      <c r="F57" s="332"/>
      <c r="G57" s="358"/>
      <c r="H57" s="309"/>
      <c r="I57" s="309"/>
      <c r="J57" s="309"/>
      <c r="K57" s="309"/>
      <c r="L57" s="309"/>
      <c r="M57" s="309"/>
      <c r="N57" s="411"/>
      <c r="Q57" s="309"/>
      <c r="R57" s="309"/>
      <c r="S57" s="309"/>
    </row>
    <row r="58" spans="1:19" s="374" customFormat="1" ht="12.95" customHeight="1">
      <c r="A58" s="309"/>
      <c r="B58" s="309"/>
      <c r="C58" s="309"/>
      <c r="D58" s="309"/>
      <c r="E58" s="309"/>
      <c r="F58" s="332"/>
      <c r="G58" s="358"/>
      <c r="H58" s="309"/>
      <c r="I58" s="309"/>
      <c r="J58" s="309"/>
      <c r="K58" s="309"/>
      <c r="L58" s="309"/>
      <c r="M58" s="309"/>
      <c r="N58" s="411"/>
      <c r="Q58" s="309"/>
      <c r="R58" s="309"/>
      <c r="S58" s="309"/>
    </row>
    <row r="59" spans="1:19" s="374" customFormat="1" ht="12.95" customHeight="1">
      <c r="A59" s="309"/>
      <c r="B59" s="309"/>
      <c r="C59" s="309"/>
      <c r="D59" s="309"/>
      <c r="E59" s="309"/>
      <c r="F59" s="332"/>
      <c r="G59" s="358"/>
      <c r="H59" s="309"/>
      <c r="I59" s="309"/>
      <c r="J59" s="309"/>
      <c r="K59" s="309"/>
      <c r="L59" s="309"/>
      <c r="M59" s="309"/>
      <c r="N59" s="411"/>
      <c r="Q59" s="309"/>
      <c r="R59" s="309"/>
      <c r="S59" s="309"/>
    </row>
    <row r="60" spans="1:19" s="374" customFormat="1" ht="17.100000000000001" customHeight="1">
      <c r="A60" s="309"/>
      <c r="B60" s="309"/>
      <c r="C60" s="309"/>
      <c r="D60" s="309"/>
      <c r="E60" s="309"/>
      <c r="F60" s="332"/>
      <c r="G60" s="358"/>
      <c r="H60" s="309"/>
      <c r="I60" s="309"/>
      <c r="J60" s="309"/>
      <c r="K60" s="309"/>
      <c r="L60" s="309"/>
      <c r="M60" s="309"/>
      <c r="N60" s="411"/>
      <c r="Q60" s="309"/>
      <c r="R60" s="309"/>
      <c r="S60" s="309"/>
    </row>
    <row r="61" spans="1:19" s="374" customFormat="1" ht="14.25">
      <c r="A61" s="309"/>
      <c r="B61" s="309"/>
      <c r="C61" s="309"/>
      <c r="D61" s="309"/>
      <c r="E61" s="309"/>
      <c r="F61" s="332"/>
      <c r="G61" s="358"/>
      <c r="H61" s="309"/>
      <c r="I61" s="309"/>
      <c r="J61" s="309"/>
      <c r="K61" s="309"/>
      <c r="L61" s="309"/>
      <c r="M61" s="309"/>
      <c r="N61" s="411"/>
      <c r="Q61" s="309"/>
      <c r="R61" s="309"/>
      <c r="S61" s="309"/>
    </row>
    <row r="62" spans="1:19" s="374" customFormat="1" ht="14.25">
      <c r="A62" s="309"/>
      <c r="B62" s="309"/>
      <c r="C62" s="309"/>
      <c r="D62" s="309"/>
      <c r="E62" s="309"/>
      <c r="F62" s="332"/>
      <c r="G62" s="358"/>
      <c r="H62" s="309"/>
      <c r="I62" s="309"/>
      <c r="J62" s="309"/>
      <c r="K62" s="309"/>
      <c r="L62" s="309"/>
      <c r="M62" s="309"/>
      <c r="N62" s="411"/>
      <c r="Q62" s="309"/>
      <c r="R62" s="309"/>
      <c r="S62" s="309"/>
    </row>
    <row r="63" spans="1:19" s="374" customFormat="1" ht="14.25">
      <c r="A63" s="309"/>
      <c r="B63" s="309"/>
      <c r="C63" s="309"/>
      <c r="D63" s="309"/>
      <c r="E63" s="309"/>
      <c r="F63" s="332"/>
      <c r="G63" s="358"/>
      <c r="H63" s="309"/>
      <c r="I63" s="309"/>
      <c r="J63" s="309"/>
      <c r="K63" s="309"/>
      <c r="L63" s="309"/>
      <c r="M63" s="309"/>
      <c r="N63" s="411"/>
      <c r="Q63" s="309"/>
      <c r="R63" s="309"/>
      <c r="S63" s="309"/>
    </row>
    <row r="64" spans="1:19" s="374" customFormat="1" ht="14.25">
      <c r="A64" s="309"/>
      <c r="B64" s="309"/>
      <c r="C64" s="309"/>
      <c r="D64" s="309"/>
      <c r="E64" s="309"/>
      <c r="F64" s="332"/>
      <c r="G64" s="358"/>
      <c r="H64" s="309"/>
      <c r="I64" s="309"/>
      <c r="J64" s="309"/>
      <c r="K64" s="309"/>
      <c r="L64" s="309"/>
      <c r="M64" s="309"/>
      <c r="N64" s="411"/>
      <c r="Q64" s="309"/>
      <c r="R64" s="309"/>
      <c r="S64" s="309"/>
    </row>
    <row r="65" spans="1:19" s="374" customFormat="1" ht="14.25">
      <c r="A65" s="309"/>
      <c r="B65" s="309"/>
      <c r="C65" s="309"/>
      <c r="D65" s="309"/>
      <c r="E65" s="309"/>
      <c r="F65" s="332"/>
      <c r="G65" s="358"/>
      <c r="H65" s="309"/>
      <c r="I65" s="309"/>
      <c r="J65" s="309"/>
      <c r="K65" s="309"/>
      <c r="L65" s="309"/>
      <c r="M65" s="309"/>
      <c r="N65" s="411"/>
      <c r="Q65" s="309"/>
      <c r="R65" s="309"/>
      <c r="S65" s="309"/>
    </row>
    <row r="66" spans="1:19" s="374" customFormat="1" ht="14.25">
      <c r="A66" s="309"/>
      <c r="B66" s="309"/>
      <c r="C66" s="309"/>
      <c r="D66" s="309"/>
      <c r="E66" s="309"/>
      <c r="F66" s="332"/>
      <c r="G66" s="358"/>
      <c r="H66" s="309"/>
      <c r="I66" s="309"/>
      <c r="J66" s="309"/>
      <c r="K66" s="309"/>
      <c r="L66" s="309"/>
      <c r="M66" s="309"/>
      <c r="N66" s="411"/>
      <c r="Q66" s="309"/>
      <c r="R66" s="309"/>
      <c r="S66" s="309"/>
    </row>
    <row r="67" spans="1:19" s="374" customFormat="1" ht="14.25">
      <c r="A67" s="309"/>
      <c r="B67" s="309"/>
      <c r="C67" s="309"/>
      <c r="D67" s="309"/>
      <c r="E67" s="309"/>
      <c r="F67" s="332"/>
      <c r="G67" s="358"/>
      <c r="H67" s="309"/>
      <c r="I67" s="309"/>
      <c r="J67" s="309"/>
      <c r="K67" s="309"/>
      <c r="L67" s="309"/>
      <c r="M67" s="309"/>
      <c r="N67" s="411"/>
      <c r="Q67" s="309"/>
      <c r="R67" s="309"/>
      <c r="S67" s="309"/>
    </row>
    <row r="68" spans="1:19" s="374" customFormat="1" ht="14.25">
      <c r="A68" s="309"/>
      <c r="B68" s="309"/>
      <c r="C68" s="309"/>
      <c r="D68" s="309"/>
      <c r="E68" s="309"/>
      <c r="F68" s="332"/>
      <c r="G68" s="358"/>
      <c r="H68" s="309"/>
      <c r="I68" s="309"/>
      <c r="J68" s="309"/>
      <c r="K68" s="309"/>
      <c r="L68" s="309"/>
      <c r="M68" s="309"/>
      <c r="N68" s="411"/>
      <c r="Q68" s="309"/>
      <c r="R68" s="309"/>
      <c r="S68" s="309"/>
    </row>
    <row r="69" spans="1:19" s="374" customFormat="1" ht="14.25">
      <c r="A69" s="309"/>
      <c r="B69" s="309"/>
      <c r="C69" s="309"/>
      <c r="D69" s="309"/>
      <c r="E69" s="309"/>
      <c r="F69" s="332"/>
      <c r="G69" s="358"/>
      <c r="H69" s="309"/>
      <c r="I69" s="309"/>
      <c r="J69" s="309"/>
      <c r="K69" s="309"/>
      <c r="L69" s="309"/>
      <c r="M69" s="309"/>
      <c r="N69" s="411"/>
      <c r="Q69" s="309"/>
      <c r="R69" s="309"/>
      <c r="S69" s="309"/>
    </row>
    <row r="70" spans="1:19" s="374" customFormat="1" ht="14.25">
      <c r="A70" s="309"/>
      <c r="B70" s="309"/>
      <c r="C70" s="309"/>
      <c r="D70" s="309"/>
      <c r="E70" s="309"/>
      <c r="F70" s="332"/>
      <c r="G70" s="358"/>
      <c r="H70" s="309"/>
      <c r="I70" s="309"/>
      <c r="J70" s="309"/>
      <c r="K70" s="309"/>
      <c r="L70" s="309"/>
      <c r="M70" s="309"/>
      <c r="N70" s="411"/>
      <c r="Q70" s="309"/>
      <c r="R70" s="309"/>
      <c r="S70" s="309"/>
    </row>
    <row r="71" spans="1:19" s="374" customFormat="1" ht="14.25">
      <c r="A71" s="309"/>
      <c r="B71" s="309"/>
      <c r="C71" s="309"/>
      <c r="D71" s="309"/>
      <c r="E71" s="309"/>
      <c r="F71" s="332"/>
      <c r="G71" s="358"/>
      <c r="H71" s="309"/>
      <c r="I71" s="309"/>
      <c r="J71" s="309"/>
      <c r="K71" s="309"/>
      <c r="L71" s="309"/>
      <c r="M71" s="309"/>
      <c r="N71" s="411"/>
      <c r="Q71" s="309"/>
      <c r="R71" s="309"/>
      <c r="S71" s="309"/>
    </row>
    <row r="72" spans="1:19" s="374" customFormat="1" ht="14.25">
      <c r="A72" s="309"/>
      <c r="B72" s="309"/>
      <c r="C72" s="309"/>
      <c r="D72" s="309"/>
      <c r="E72" s="309"/>
      <c r="F72" s="332"/>
      <c r="G72" s="358"/>
      <c r="H72" s="309"/>
      <c r="I72" s="309"/>
      <c r="J72" s="309"/>
      <c r="K72" s="309"/>
      <c r="L72" s="309"/>
      <c r="M72" s="309"/>
      <c r="N72" s="411"/>
      <c r="Q72" s="309"/>
      <c r="R72" s="309"/>
      <c r="S72" s="309"/>
    </row>
    <row r="73" spans="1:19" s="374" customFormat="1" ht="14.25">
      <c r="A73" s="309"/>
      <c r="B73" s="309"/>
      <c r="C73" s="309"/>
      <c r="D73" s="309"/>
      <c r="E73" s="309"/>
      <c r="F73" s="332"/>
      <c r="G73" s="358"/>
      <c r="H73" s="309"/>
      <c r="I73" s="309"/>
      <c r="J73" s="309"/>
      <c r="K73" s="309"/>
      <c r="L73" s="309"/>
      <c r="M73" s="309"/>
      <c r="N73" s="411"/>
      <c r="Q73" s="309"/>
      <c r="R73" s="309"/>
      <c r="S73" s="309"/>
    </row>
    <row r="74" spans="1:19" s="374" customFormat="1" ht="14.25">
      <c r="A74" s="309"/>
      <c r="B74" s="309"/>
      <c r="C74" s="309"/>
      <c r="D74" s="309"/>
      <c r="E74" s="309"/>
      <c r="F74" s="332"/>
      <c r="G74" s="332"/>
      <c r="H74" s="309"/>
      <c r="I74" s="309"/>
      <c r="J74" s="309"/>
      <c r="K74" s="309"/>
      <c r="L74" s="309"/>
      <c r="M74" s="309"/>
      <c r="N74" s="411"/>
      <c r="Q74" s="309"/>
      <c r="R74" s="309"/>
      <c r="S74" s="309"/>
    </row>
    <row r="75" spans="1:19" s="374" customFormat="1" ht="14.25">
      <c r="A75" s="309"/>
      <c r="B75" s="309"/>
      <c r="C75" s="309"/>
      <c r="D75" s="309"/>
      <c r="E75" s="309"/>
      <c r="F75" s="332"/>
      <c r="G75" s="332"/>
      <c r="H75" s="309"/>
      <c r="I75" s="309"/>
      <c r="J75" s="309"/>
      <c r="K75" s="309"/>
      <c r="L75" s="309"/>
      <c r="M75" s="309"/>
      <c r="N75" s="411"/>
      <c r="Q75" s="309"/>
      <c r="R75" s="309"/>
      <c r="S75" s="309"/>
    </row>
    <row r="76" spans="1:19" s="374" customFormat="1" ht="14.25">
      <c r="A76" s="309"/>
      <c r="B76" s="309"/>
      <c r="C76" s="309"/>
      <c r="D76" s="309"/>
      <c r="E76" s="309"/>
      <c r="F76" s="332"/>
      <c r="G76" s="332"/>
      <c r="H76" s="309"/>
      <c r="I76" s="309"/>
      <c r="J76" s="309"/>
      <c r="K76" s="309"/>
      <c r="L76" s="309"/>
      <c r="M76" s="309"/>
      <c r="N76" s="411"/>
      <c r="Q76" s="309"/>
      <c r="R76" s="309"/>
      <c r="S76" s="309"/>
    </row>
    <row r="77" spans="1:19" s="374" customFormat="1" ht="14.25">
      <c r="A77" s="309"/>
      <c r="B77" s="309"/>
      <c r="C77" s="309"/>
      <c r="D77" s="309"/>
      <c r="E77" s="309"/>
      <c r="F77" s="332"/>
      <c r="G77" s="332"/>
      <c r="H77" s="309"/>
      <c r="I77" s="309"/>
      <c r="J77" s="309"/>
      <c r="K77" s="309"/>
      <c r="L77" s="309"/>
      <c r="M77" s="309"/>
      <c r="N77" s="411"/>
      <c r="Q77" s="309"/>
      <c r="R77" s="309"/>
      <c r="S77" s="309"/>
    </row>
    <row r="78" spans="1:19" s="374" customFormat="1" ht="14.25">
      <c r="A78" s="309"/>
      <c r="B78" s="309"/>
      <c r="C78" s="309"/>
      <c r="D78" s="309"/>
      <c r="E78" s="309"/>
      <c r="F78" s="332"/>
      <c r="G78" s="332"/>
      <c r="H78" s="309"/>
      <c r="I78" s="309"/>
      <c r="J78" s="309"/>
      <c r="K78" s="309"/>
      <c r="L78" s="309"/>
      <c r="M78" s="309"/>
      <c r="N78" s="411"/>
      <c r="Q78" s="309"/>
      <c r="R78" s="309"/>
      <c r="S78" s="309"/>
    </row>
    <row r="79" spans="1:19" s="374" customFormat="1" ht="14.25">
      <c r="A79" s="309"/>
      <c r="B79" s="309"/>
      <c r="C79" s="309"/>
      <c r="D79" s="309"/>
      <c r="E79" s="309"/>
      <c r="F79" s="332"/>
      <c r="G79" s="332"/>
      <c r="H79" s="309"/>
      <c r="I79" s="309"/>
      <c r="J79" s="309"/>
      <c r="K79" s="309"/>
      <c r="L79" s="309"/>
      <c r="M79" s="309"/>
      <c r="N79" s="411"/>
      <c r="Q79" s="309"/>
      <c r="R79" s="309"/>
      <c r="S79" s="309"/>
    </row>
    <row r="80" spans="1:19" s="374" customFormat="1" ht="14.25">
      <c r="A80" s="309"/>
      <c r="B80" s="309"/>
      <c r="C80" s="309"/>
      <c r="D80" s="309"/>
      <c r="E80" s="309"/>
      <c r="F80" s="332"/>
      <c r="G80" s="332"/>
      <c r="H80" s="309"/>
      <c r="I80" s="309"/>
      <c r="J80" s="309"/>
      <c r="K80" s="309"/>
      <c r="L80" s="309"/>
      <c r="M80" s="309"/>
      <c r="N80" s="411"/>
      <c r="Q80" s="309"/>
      <c r="R80" s="309"/>
      <c r="S80" s="309"/>
    </row>
    <row r="81" spans="1:19" s="374" customFormat="1" ht="14.25">
      <c r="A81" s="309"/>
      <c r="B81" s="309"/>
      <c r="C81" s="309"/>
      <c r="D81" s="309"/>
      <c r="E81" s="309"/>
      <c r="F81" s="332"/>
      <c r="G81" s="332"/>
      <c r="H81" s="309"/>
      <c r="I81" s="309"/>
      <c r="J81" s="309"/>
      <c r="K81" s="309"/>
      <c r="L81" s="309"/>
      <c r="M81" s="309"/>
      <c r="N81" s="411"/>
      <c r="Q81" s="309"/>
      <c r="R81" s="309"/>
      <c r="S81" s="309"/>
    </row>
    <row r="82" spans="1:19" s="374" customFormat="1" ht="14.25">
      <c r="A82" s="309"/>
      <c r="B82" s="309"/>
      <c r="C82" s="309"/>
      <c r="D82" s="309"/>
      <c r="E82" s="309"/>
      <c r="F82" s="332"/>
      <c r="G82" s="332"/>
      <c r="H82" s="309"/>
      <c r="I82" s="309"/>
      <c r="J82" s="309"/>
      <c r="K82" s="309"/>
      <c r="L82" s="309"/>
      <c r="M82" s="309"/>
      <c r="N82" s="411"/>
      <c r="Q82" s="309"/>
      <c r="R82" s="309"/>
      <c r="S82" s="309"/>
    </row>
    <row r="83" spans="1:19" s="374" customFormat="1" ht="14.25">
      <c r="A83" s="309"/>
      <c r="B83" s="309"/>
      <c r="C83" s="309"/>
      <c r="D83" s="309"/>
      <c r="E83" s="309"/>
      <c r="F83" s="332"/>
      <c r="G83" s="332"/>
      <c r="H83" s="309"/>
      <c r="I83" s="309"/>
      <c r="J83" s="309"/>
      <c r="K83" s="309"/>
      <c r="L83" s="309"/>
      <c r="M83" s="309"/>
      <c r="N83" s="411"/>
      <c r="Q83" s="309"/>
      <c r="R83" s="309"/>
      <c r="S83" s="309"/>
    </row>
    <row r="84" spans="1:19" s="374" customFormat="1" ht="14.25">
      <c r="A84" s="309"/>
      <c r="B84" s="309"/>
      <c r="C84" s="309"/>
      <c r="D84" s="309"/>
      <c r="E84" s="309"/>
      <c r="F84" s="332"/>
      <c r="G84" s="332"/>
      <c r="H84" s="309"/>
      <c r="I84" s="309"/>
      <c r="J84" s="309"/>
      <c r="K84" s="309"/>
      <c r="L84" s="309"/>
      <c r="M84" s="309"/>
      <c r="N84" s="411"/>
      <c r="Q84" s="309"/>
      <c r="R84" s="309"/>
      <c r="S84" s="309"/>
    </row>
    <row r="85" spans="1:19" s="374" customFormat="1" ht="14.25">
      <c r="A85" s="309"/>
      <c r="B85" s="309"/>
      <c r="C85" s="309"/>
      <c r="D85" s="309"/>
      <c r="E85" s="309"/>
      <c r="F85" s="332"/>
      <c r="G85" s="332"/>
      <c r="H85" s="309"/>
      <c r="I85" s="309"/>
      <c r="J85" s="309"/>
      <c r="K85" s="309"/>
      <c r="L85" s="309"/>
      <c r="M85" s="309"/>
      <c r="N85" s="411"/>
      <c r="Q85" s="309"/>
      <c r="R85" s="309"/>
      <c r="S85" s="309"/>
    </row>
    <row r="86" spans="1:19" s="374" customFormat="1" ht="14.25">
      <c r="A86" s="309"/>
      <c r="B86" s="309"/>
      <c r="C86" s="309"/>
      <c r="D86" s="309"/>
      <c r="E86" s="309"/>
      <c r="F86" s="332"/>
      <c r="G86" s="332"/>
      <c r="H86" s="309"/>
      <c r="I86" s="309"/>
      <c r="J86" s="309"/>
      <c r="K86" s="309"/>
      <c r="L86" s="309"/>
      <c r="M86" s="309"/>
      <c r="N86" s="411"/>
      <c r="Q86" s="309"/>
      <c r="R86" s="309"/>
      <c r="S86" s="309"/>
    </row>
    <row r="87" spans="1:19" s="374" customFormat="1" ht="14.25">
      <c r="A87" s="309"/>
      <c r="B87" s="309"/>
      <c r="C87" s="309"/>
      <c r="D87" s="309"/>
      <c r="E87" s="309"/>
      <c r="F87" s="332"/>
      <c r="G87" s="332"/>
      <c r="H87" s="309"/>
      <c r="I87" s="309"/>
      <c r="J87" s="309"/>
      <c r="K87" s="309"/>
      <c r="L87" s="309"/>
      <c r="M87" s="309"/>
      <c r="N87" s="411"/>
      <c r="Q87" s="309"/>
      <c r="R87" s="309"/>
      <c r="S87" s="309"/>
    </row>
    <row r="88" spans="1:19" s="374" customFormat="1" ht="14.25">
      <c r="A88" s="309"/>
      <c r="B88" s="309"/>
      <c r="C88" s="309"/>
      <c r="D88" s="309"/>
      <c r="E88" s="309"/>
      <c r="F88" s="332"/>
      <c r="G88" s="332"/>
      <c r="H88" s="309"/>
      <c r="I88" s="309"/>
      <c r="J88" s="309"/>
      <c r="K88" s="309"/>
      <c r="L88" s="309"/>
      <c r="M88" s="309"/>
      <c r="N88" s="411"/>
      <c r="Q88" s="309"/>
      <c r="R88" s="309"/>
      <c r="S88" s="309"/>
    </row>
    <row r="89" spans="1:19" s="374" customFormat="1" ht="14.25">
      <c r="A89" s="309"/>
      <c r="B89" s="309"/>
      <c r="C89" s="309"/>
      <c r="D89" s="309"/>
      <c r="E89" s="309"/>
      <c r="F89" s="332"/>
      <c r="G89" s="332"/>
      <c r="H89" s="309"/>
      <c r="I89" s="309"/>
      <c r="J89" s="309"/>
      <c r="K89" s="309"/>
      <c r="L89" s="309"/>
      <c r="M89" s="309"/>
      <c r="N89" s="411"/>
      <c r="Q89" s="309"/>
      <c r="R89" s="309"/>
      <c r="S89" s="309"/>
    </row>
    <row r="90" spans="1:19" s="374" customFormat="1" ht="14.25">
      <c r="A90" s="309"/>
      <c r="B90" s="309"/>
      <c r="C90" s="309"/>
      <c r="D90" s="309"/>
      <c r="E90" s="309"/>
      <c r="F90" s="332"/>
      <c r="G90" s="332"/>
      <c r="H90" s="309"/>
      <c r="I90" s="309"/>
      <c r="J90" s="309"/>
      <c r="K90" s="309"/>
      <c r="L90" s="309"/>
      <c r="M90" s="309"/>
      <c r="N90" s="411"/>
      <c r="Q90" s="309"/>
      <c r="R90" s="309"/>
      <c r="S90" s="309"/>
    </row>
    <row r="91" spans="1:19" s="374" customFormat="1">
      <c r="A91" s="309"/>
      <c r="B91" s="309"/>
      <c r="C91" s="309"/>
      <c r="D91" s="309"/>
      <c r="E91" s="309"/>
      <c r="F91" s="314"/>
      <c r="G91" s="332"/>
      <c r="H91" s="309"/>
      <c r="I91" s="309"/>
      <c r="J91" s="309"/>
      <c r="K91" s="309"/>
      <c r="L91" s="309"/>
      <c r="M91" s="309"/>
      <c r="N91" s="309"/>
      <c r="Q91" s="309"/>
      <c r="R91" s="309"/>
      <c r="S91" s="309"/>
    </row>
    <row r="92" spans="1:19" s="374" customFormat="1">
      <c r="A92" s="309"/>
      <c r="B92" s="309"/>
      <c r="C92" s="309"/>
      <c r="D92" s="309"/>
      <c r="E92" s="309"/>
      <c r="F92" s="314"/>
      <c r="G92" s="332"/>
      <c r="H92" s="309"/>
      <c r="I92" s="309"/>
      <c r="J92" s="309"/>
      <c r="K92" s="309"/>
      <c r="L92" s="309"/>
      <c r="M92" s="309"/>
      <c r="N92" s="309"/>
      <c r="Q92" s="309"/>
      <c r="R92" s="309"/>
      <c r="S92" s="309"/>
    </row>
    <row r="93" spans="1:19" s="374" customFormat="1">
      <c r="A93" s="309"/>
      <c r="B93" s="309"/>
      <c r="C93" s="309"/>
      <c r="D93" s="309"/>
      <c r="E93" s="309"/>
      <c r="F93" s="314"/>
      <c r="G93" s="332"/>
      <c r="H93" s="309"/>
      <c r="I93" s="309"/>
      <c r="J93" s="309"/>
      <c r="K93" s="309"/>
      <c r="L93" s="309"/>
      <c r="M93" s="309"/>
      <c r="N93" s="309"/>
      <c r="Q93" s="309"/>
      <c r="R93" s="309"/>
      <c r="S93" s="309"/>
    </row>
    <row r="94" spans="1:19" s="374" customFormat="1">
      <c r="A94" s="309"/>
      <c r="B94" s="309"/>
      <c r="C94" s="309"/>
      <c r="D94" s="309"/>
      <c r="E94" s="309"/>
      <c r="F94" s="314"/>
      <c r="G94" s="332"/>
      <c r="H94" s="309"/>
      <c r="I94" s="309"/>
      <c r="J94" s="309"/>
      <c r="K94" s="309"/>
      <c r="L94" s="309"/>
      <c r="M94" s="309"/>
      <c r="N94" s="309"/>
      <c r="Q94" s="309"/>
      <c r="R94" s="309"/>
      <c r="S94" s="309"/>
    </row>
    <row r="95" spans="1:19" s="374" customFormat="1">
      <c r="A95" s="309"/>
      <c r="B95" s="309"/>
      <c r="C95" s="309"/>
      <c r="D95" s="309"/>
      <c r="E95" s="309"/>
      <c r="F95" s="314"/>
      <c r="G95" s="332"/>
      <c r="H95" s="309"/>
      <c r="I95" s="309"/>
      <c r="J95" s="309"/>
      <c r="K95" s="309"/>
      <c r="L95" s="309"/>
      <c r="M95" s="309"/>
      <c r="N95" s="309"/>
      <c r="Q95" s="309"/>
      <c r="R95" s="309"/>
      <c r="S95" s="309"/>
    </row>
    <row r="96" spans="1:19">
      <c r="G96" s="332"/>
    </row>
  </sheetData>
  <mergeCells count="15">
    <mergeCell ref="P4:P5"/>
    <mergeCell ref="B2:P2"/>
    <mergeCell ref="K4:K5"/>
    <mergeCell ref="L4:N4"/>
    <mergeCell ref="O4:O5"/>
    <mergeCell ref="H3:I3"/>
    <mergeCell ref="B4:B5"/>
    <mergeCell ref="C4:C5"/>
    <mergeCell ref="D4:D5"/>
    <mergeCell ref="F4:F5"/>
    <mergeCell ref="G4:G5"/>
    <mergeCell ref="H4:H5"/>
    <mergeCell ref="I4:I5"/>
    <mergeCell ref="J4:J5"/>
    <mergeCell ref="E4:E5"/>
  </mergeCells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S96"/>
  <sheetViews>
    <sheetView zoomScaleNormal="100" workbookViewId="0">
      <selection activeCell="L9" sqref="L9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1" width="14.7109375" style="9" customWidth="1"/>
    <col min="12" max="13" width="14.7109375" style="309" customWidth="1"/>
    <col min="14" max="14" width="15.7109375" style="9" customWidth="1"/>
    <col min="15" max="16" width="7.7109375" style="374" customWidth="1"/>
    <col min="17" max="16384" width="9.140625" style="9"/>
  </cols>
  <sheetData>
    <row r="1" spans="1:19" ht="13.5" thickBot="1"/>
    <row r="2" spans="1:19" s="405" customFormat="1" ht="20.100000000000001" customHeight="1" thickTop="1" thickBot="1">
      <c r="B2" s="900" t="s">
        <v>702</v>
      </c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21"/>
      <c r="P2" s="902"/>
    </row>
    <row r="3" spans="1:19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9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9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9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9" s="2" customFormat="1" ht="12.95" customHeight="1">
      <c r="A7" s="307"/>
      <c r="B7" s="6" t="s">
        <v>120</v>
      </c>
      <c r="C7" s="7" t="s">
        <v>80</v>
      </c>
      <c r="D7" s="7" t="s">
        <v>81</v>
      </c>
      <c r="E7" s="655" t="s">
        <v>790</v>
      </c>
      <c r="F7" s="5"/>
      <c r="G7" s="308"/>
      <c r="H7" s="5"/>
      <c r="I7" s="5"/>
      <c r="J7" s="5"/>
      <c r="K7" s="562"/>
      <c r="L7" s="4"/>
      <c r="M7" s="308"/>
      <c r="N7" s="744"/>
      <c r="O7" s="717"/>
      <c r="P7" s="722"/>
    </row>
    <row r="8" spans="1:19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SUM(I9:I12)</f>
        <v>301560</v>
      </c>
      <c r="J8" s="539">
        <f t="shared" si="0"/>
        <v>301560</v>
      </c>
      <c r="K8" s="539">
        <f>SUM(K9:K11)</f>
        <v>209906</v>
      </c>
      <c r="L8" s="566">
        <f>SUM(L9:L12)</f>
        <v>219755</v>
      </c>
      <c r="M8" s="235">
        <f>SUM(M9:M12)</f>
        <v>0</v>
      </c>
      <c r="N8" s="745">
        <f>SUM(N9:N12)</f>
        <v>219755</v>
      </c>
      <c r="O8" s="718">
        <f>IF(J8=0,"",N8/J8*100)</f>
        <v>72.872728478578068</v>
      </c>
      <c r="P8" s="723">
        <f>IF(K8=0,"",N8/K8*100)</f>
        <v>104.69210027345575</v>
      </c>
    </row>
    <row r="9" spans="1:19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237070</v>
      </c>
      <c r="J9" s="540">
        <v>237070</v>
      </c>
      <c r="K9" s="540">
        <v>162907</v>
      </c>
      <c r="L9" s="567">
        <v>173509</v>
      </c>
      <c r="M9" s="234">
        <v>0</v>
      </c>
      <c r="N9" s="746">
        <f>SUM(L9:M9)</f>
        <v>173509</v>
      </c>
      <c r="O9" s="719">
        <f>IF(J9=0,"",N9/J9*100)</f>
        <v>73.188931539207829</v>
      </c>
      <c r="P9" s="724">
        <f t="shared" ref="P9:P35" si="1">IF(K9=0,"",N9/K9*100)</f>
        <v>106.50800763625871</v>
      </c>
      <c r="Q9" s="55"/>
    </row>
    <row r="10" spans="1:19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64490</v>
      </c>
      <c r="J10" s="540">
        <v>64490</v>
      </c>
      <c r="K10" s="540">
        <v>46999</v>
      </c>
      <c r="L10" s="567">
        <v>46246</v>
      </c>
      <c r="M10" s="234">
        <v>0</v>
      </c>
      <c r="N10" s="746">
        <f t="shared" ref="N10:N11" si="2">SUM(L10:M10)</f>
        <v>46246</v>
      </c>
      <c r="O10" s="719">
        <f t="shared" ref="O10:O35" si="3">IF(J10=0,"",N10/J10*100)</f>
        <v>71.71034268878897</v>
      </c>
      <c r="P10" s="724">
        <f t="shared" si="1"/>
        <v>98.397838251877701</v>
      </c>
    </row>
    <row r="11" spans="1:19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9" ht="12.95" customHeight="1">
      <c r="B12" s="10"/>
      <c r="C12" s="11"/>
      <c r="D12" s="11"/>
      <c r="E12" s="311"/>
      <c r="F12" s="330"/>
      <c r="G12" s="356"/>
      <c r="H12" s="20"/>
      <c r="I12" s="540"/>
      <c r="J12" s="540"/>
      <c r="K12" s="540"/>
      <c r="L12" s="567"/>
      <c r="M12" s="234"/>
      <c r="N12" s="746"/>
      <c r="O12" s="719" t="str">
        <f t="shared" si="3"/>
        <v/>
      </c>
      <c r="P12" s="724" t="str">
        <f t="shared" si="1"/>
        <v/>
      </c>
      <c r="R12" s="55"/>
    </row>
    <row r="13" spans="1:19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26250</v>
      </c>
      <c r="J13" s="539">
        <f t="shared" si="5"/>
        <v>26250</v>
      </c>
      <c r="K13" s="539">
        <f>K14</f>
        <v>17492</v>
      </c>
      <c r="L13" s="566">
        <f>L14</f>
        <v>18908</v>
      </c>
      <c r="M13" s="235">
        <f>M14</f>
        <v>0</v>
      </c>
      <c r="N13" s="745">
        <f>N14</f>
        <v>18908</v>
      </c>
      <c r="O13" s="718">
        <f t="shared" si="3"/>
        <v>72.030476190476193</v>
      </c>
      <c r="P13" s="723">
        <f t="shared" si="1"/>
        <v>108.09512920192088</v>
      </c>
      <c r="R13" s="68"/>
      <c r="S13" s="68"/>
    </row>
    <row r="14" spans="1:19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26250</v>
      </c>
      <c r="J14" s="540">
        <v>26250</v>
      </c>
      <c r="K14" s="540">
        <v>17492</v>
      </c>
      <c r="L14" s="567">
        <v>18908</v>
      </c>
      <c r="M14" s="234">
        <v>0</v>
      </c>
      <c r="N14" s="746">
        <f>SUM(L14:M14)</f>
        <v>18908</v>
      </c>
      <c r="O14" s="719">
        <f t="shared" si="3"/>
        <v>72.030476190476193</v>
      </c>
      <c r="P14" s="724">
        <f t="shared" si="1"/>
        <v>108.09512920192088</v>
      </c>
    </row>
    <row r="15" spans="1:19" ht="12.95" customHeight="1">
      <c r="B15" s="10"/>
      <c r="C15" s="11"/>
      <c r="D15" s="11"/>
      <c r="E15" s="311"/>
      <c r="F15" s="330"/>
      <c r="G15" s="356"/>
      <c r="H15" s="11"/>
      <c r="I15" s="540"/>
      <c r="J15" s="540"/>
      <c r="K15" s="540"/>
      <c r="L15" s="571"/>
      <c r="M15" s="305"/>
      <c r="N15" s="747"/>
      <c r="O15" s="719" t="str">
        <f t="shared" si="3"/>
        <v/>
      </c>
      <c r="P15" s="724" t="str">
        <f t="shared" si="1"/>
        <v/>
      </c>
    </row>
    <row r="16" spans="1:19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405000</v>
      </c>
      <c r="J16" s="539">
        <f t="shared" si="6"/>
        <v>405000</v>
      </c>
      <c r="K16" s="539">
        <f>SUM(K17:K26)</f>
        <v>268459</v>
      </c>
      <c r="L16" s="569">
        <f>SUM(L17:L26)</f>
        <v>234916</v>
      </c>
      <c r="M16" s="318">
        <f>SUM(M17:M26)</f>
        <v>0</v>
      </c>
      <c r="N16" s="736">
        <f>SUM(N17:N26)</f>
        <v>234916</v>
      </c>
      <c r="O16" s="718">
        <f t="shared" si="3"/>
        <v>58.003950617283948</v>
      </c>
      <c r="P16" s="723">
        <f t="shared" si="1"/>
        <v>87.50535463515844</v>
      </c>
    </row>
    <row r="17" spans="1:17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6000</v>
      </c>
      <c r="J17" s="540">
        <v>6000</v>
      </c>
      <c r="K17" s="540">
        <v>5493</v>
      </c>
      <c r="L17" s="551">
        <v>1542</v>
      </c>
      <c r="M17" s="389">
        <v>0</v>
      </c>
      <c r="N17" s="746">
        <f t="shared" ref="N17:N26" si="7">SUM(L17:M17)</f>
        <v>1542</v>
      </c>
      <c r="O17" s="719">
        <f t="shared" si="3"/>
        <v>25.7</v>
      </c>
      <c r="P17" s="724">
        <f t="shared" si="1"/>
        <v>28.072091753140359</v>
      </c>
    </row>
    <row r="18" spans="1:17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v>95000</v>
      </c>
      <c r="J18" s="540">
        <v>95000</v>
      </c>
      <c r="K18" s="540">
        <v>49751</v>
      </c>
      <c r="L18" s="552">
        <v>36123</v>
      </c>
      <c r="M18" s="387">
        <v>0</v>
      </c>
      <c r="N18" s="746">
        <f t="shared" si="7"/>
        <v>36123</v>
      </c>
      <c r="O18" s="719">
        <f t="shared" si="3"/>
        <v>38.024210526315791</v>
      </c>
      <c r="P18" s="724">
        <f t="shared" si="1"/>
        <v>72.6075857771703</v>
      </c>
    </row>
    <row r="19" spans="1:17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41000</v>
      </c>
      <c r="J19" s="540">
        <v>41000</v>
      </c>
      <c r="K19" s="540">
        <v>29931</v>
      </c>
      <c r="L19" s="552">
        <v>36756</v>
      </c>
      <c r="M19" s="387">
        <v>0</v>
      </c>
      <c r="N19" s="746">
        <f t="shared" si="7"/>
        <v>36756</v>
      </c>
      <c r="O19" s="719">
        <f t="shared" si="3"/>
        <v>89.648780487804885</v>
      </c>
      <c r="P19" s="724">
        <f t="shared" si="1"/>
        <v>122.80244562493736</v>
      </c>
    </row>
    <row r="20" spans="1:17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84000</v>
      </c>
      <c r="J20" s="540">
        <v>84000</v>
      </c>
      <c r="K20" s="540">
        <v>56398</v>
      </c>
      <c r="L20" s="552">
        <v>58739</v>
      </c>
      <c r="M20" s="387">
        <v>0</v>
      </c>
      <c r="N20" s="746">
        <f t="shared" si="7"/>
        <v>58739</v>
      </c>
      <c r="O20" s="719">
        <f t="shared" si="3"/>
        <v>69.927380952380958</v>
      </c>
      <c r="P20" s="724">
        <f t="shared" si="1"/>
        <v>104.15085641334798</v>
      </c>
    </row>
    <row r="21" spans="1:17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v>72000</v>
      </c>
      <c r="J21" s="540">
        <v>72000</v>
      </c>
      <c r="K21" s="540">
        <v>49074</v>
      </c>
      <c r="L21" s="552">
        <v>35689</v>
      </c>
      <c r="M21" s="387">
        <v>0</v>
      </c>
      <c r="N21" s="746">
        <f t="shared" si="7"/>
        <v>35689</v>
      </c>
      <c r="O21" s="719">
        <f t="shared" si="3"/>
        <v>49.56805555555556</v>
      </c>
      <c r="P21" s="724">
        <f t="shared" si="1"/>
        <v>72.724864490361497</v>
      </c>
    </row>
    <row r="22" spans="1:17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ref="I22:J26" si="8">SUM(G22:H22)</f>
        <v>0</v>
      </c>
      <c r="J22" s="540">
        <f t="shared" si="8"/>
        <v>0</v>
      </c>
      <c r="K22" s="540">
        <v>0</v>
      </c>
      <c r="L22" s="552">
        <v>0</v>
      </c>
      <c r="M22" s="387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7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41000</v>
      </c>
      <c r="J23" s="540">
        <v>41000</v>
      </c>
      <c r="K23" s="540">
        <v>25172</v>
      </c>
      <c r="L23" s="552">
        <v>17654</v>
      </c>
      <c r="M23" s="387">
        <v>0</v>
      </c>
      <c r="N23" s="746">
        <f t="shared" si="7"/>
        <v>17654</v>
      </c>
      <c r="O23" s="719">
        <f t="shared" si="3"/>
        <v>43.05853658536585</v>
      </c>
      <c r="P23" s="724">
        <f t="shared" si="1"/>
        <v>70.133481646273637</v>
      </c>
    </row>
    <row r="24" spans="1:17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v>9000</v>
      </c>
      <c r="J24" s="540">
        <v>9000</v>
      </c>
      <c r="K24" s="540">
        <v>4212</v>
      </c>
      <c r="L24" s="552">
        <v>4624</v>
      </c>
      <c r="M24" s="387">
        <v>0</v>
      </c>
      <c r="N24" s="746">
        <f t="shared" si="7"/>
        <v>4624</v>
      </c>
      <c r="O24" s="719">
        <f t="shared" si="3"/>
        <v>51.37777777777778</v>
      </c>
      <c r="P24" s="724">
        <f t="shared" si="1"/>
        <v>109.78157644824311</v>
      </c>
      <c r="Q24" s="55"/>
    </row>
    <row r="25" spans="1:17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57000</v>
      </c>
      <c r="J25" s="540">
        <v>57000</v>
      </c>
      <c r="K25" s="540">
        <v>48428</v>
      </c>
      <c r="L25" s="551">
        <v>43789</v>
      </c>
      <c r="M25" s="389">
        <v>0</v>
      </c>
      <c r="N25" s="746">
        <f t="shared" si="7"/>
        <v>43789</v>
      </c>
      <c r="O25" s="719">
        <f t="shared" si="3"/>
        <v>76.822807017543866</v>
      </c>
      <c r="P25" s="724">
        <f t="shared" si="1"/>
        <v>90.420830924258695</v>
      </c>
    </row>
    <row r="26" spans="1:17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3">
        <v>0</v>
      </c>
      <c r="M26" s="388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7" s="1" customFormat="1" ht="12.95" customHeight="1">
      <c r="A27" s="306"/>
      <c r="B27" s="12"/>
      <c r="C27" s="8"/>
      <c r="D27" s="8"/>
      <c r="E27" s="654"/>
      <c r="F27" s="340"/>
      <c r="G27" s="367"/>
      <c r="H27" s="8"/>
      <c r="I27" s="540"/>
      <c r="J27" s="540"/>
      <c r="K27" s="540"/>
      <c r="L27" s="568"/>
      <c r="M27" s="304"/>
      <c r="N27" s="747"/>
      <c r="O27" s="719" t="str">
        <f t="shared" si="3"/>
        <v/>
      </c>
      <c r="P27" s="724" t="str">
        <f t="shared" si="1"/>
        <v/>
      </c>
    </row>
    <row r="28" spans="1:17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9">SUM(I29:I30)</f>
        <v>40000</v>
      </c>
      <c r="J28" s="539">
        <f t="shared" si="9"/>
        <v>40000</v>
      </c>
      <c r="K28" s="539">
        <f>SUM(K29:K30)</f>
        <v>78519</v>
      </c>
      <c r="L28" s="570">
        <f>SUM(L29:L30)</f>
        <v>38082</v>
      </c>
      <c r="M28" s="313">
        <f>SUM(M29:M30)</f>
        <v>0</v>
      </c>
      <c r="N28" s="736">
        <f>SUM(N29:N30)</f>
        <v>38082</v>
      </c>
      <c r="O28" s="718">
        <f t="shared" si="3"/>
        <v>95.204999999999998</v>
      </c>
      <c r="P28" s="723">
        <f t="shared" si="1"/>
        <v>48.500362969472356</v>
      </c>
    </row>
    <row r="29" spans="1:17" ht="12.95" customHeight="1">
      <c r="B29" s="10"/>
      <c r="C29" s="11"/>
      <c r="D29" s="11"/>
      <c r="E29" s="311"/>
      <c r="F29" s="330">
        <v>821200</v>
      </c>
      <c r="G29" s="356"/>
      <c r="H29" s="11" t="s">
        <v>90</v>
      </c>
      <c r="I29" s="540">
        <f t="shared" ref="I29:J29" si="10">SUM(G29:H29)</f>
        <v>0</v>
      </c>
      <c r="J29" s="540">
        <f t="shared" si="10"/>
        <v>0</v>
      </c>
      <c r="K29" s="540">
        <v>0</v>
      </c>
      <c r="L29" s="571">
        <v>0</v>
      </c>
      <c r="M29" s="305">
        <v>0</v>
      </c>
      <c r="N29" s="746">
        <f t="shared" ref="N29:N30" si="11">SUM(L29:M29)</f>
        <v>0</v>
      </c>
      <c r="O29" s="719" t="str">
        <f t="shared" si="3"/>
        <v/>
      </c>
      <c r="P29" s="724" t="str">
        <f t="shared" si="1"/>
        <v/>
      </c>
    </row>
    <row r="30" spans="1:17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40000</v>
      </c>
      <c r="J30" s="540">
        <v>40000</v>
      </c>
      <c r="K30" s="540">
        <v>78519</v>
      </c>
      <c r="L30" s="571">
        <v>38082</v>
      </c>
      <c r="M30" s="305">
        <v>0</v>
      </c>
      <c r="N30" s="746">
        <f t="shared" si="11"/>
        <v>38082</v>
      </c>
      <c r="O30" s="719">
        <f t="shared" si="3"/>
        <v>95.204999999999998</v>
      </c>
      <c r="P30" s="724">
        <f t="shared" si="1"/>
        <v>48.500362969472356</v>
      </c>
    </row>
    <row r="31" spans="1:17" ht="12.95" customHeight="1">
      <c r="B31" s="10"/>
      <c r="C31" s="11"/>
      <c r="D31" s="11"/>
      <c r="E31" s="311"/>
      <c r="F31" s="330"/>
      <c r="G31" s="356"/>
      <c r="H31" s="11"/>
      <c r="I31" s="539"/>
      <c r="J31" s="539"/>
      <c r="K31" s="539"/>
      <c r="L31" s="570"/>
      <c r="M31" s="313"/>
      <c r="N31" s="736"/>
      <c r="O31" s="719" t="str">
        <f t="shared" si="3"/>
        <v/>
      </c>
      <c r="P31" s="724" t="str">
        <f t="shared" si="1"/>
        <v/>
      </c>
    </row>
    <row r="32" spans="1:17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39">
        <v>19</v>
      </c>
      <c r="J32" s="539">
        <v>19</v>
      </c>
      <c r="K32" s="539">
        <v>16</v>
      </c>
      <c r="L32" s="576">
        <v>17</v>
      </c>
      <c r="M32" s="320"/>
      <c r="N32" s="736">
        <v>17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>I8+I13+I16+I28</f>
        <v>772810</v>
      </c>
      <c r="J33" s="313">
        <f>J8+J13+J16+J28</f>
        <v>772810</v>
      </c>
      <c r="K33" s="563">
        <f t="shared" ref="K33" si="12">K8+K13+K16+K28</f>
        <v>574376</v>
      </c>
      <c r="L33" s="570">
        <f>L8+L13+L16+L28</f>
        <v>511661</v>
      </c>
      <c r="M33" s="313">
        <f>M8+M13+M16+M28</f>
        <v>0</v>
      </c>
      <c r="N33" s="736">
        <f>N8+N13+N16+N28</f>
        <v>511661</v>
      </c>
      <c r="O33" s="718">
        <f t="shared" si="3"/>
        <v>66.207864805062044</v>
      </c>
      <c r="P33" s="723">
        <f t="shared" si="1"/>
        <v>89.081194200314769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15">
        <f>I33</f>
        <v>772810</v>
      </c>
      <c r="J34" s="15">
        <f>J33</f>
        <v>772810</v>
      </c>
      <c r="K34" s="563">
        <f t="shared" ref="K34" si="13">K33</f>
        <v>574376</v>
      </c>
      <c r="L34" s="570">
        <f t="shared" ref="L34:N35" si="14">L33</f>
        <v>511661</v>
      </c>
      <c r="M34" s="313">
        <f t="shared" si="14"/>
        <v>0</v>
      </c>
      <c r="N34" s="736">
        <f t="shared" si="14"/>
        <v>511661</v>
      </c>
      <c r="O34" s="718">
        <f>IF(J34=0,"",N34/J34*100)</f>
        <v>66.207864805062044</v>
      </c>
      <c r="P34" s="723">
        <f t="shared" si="1"/>
        <v>89.081194200314769</v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15">
        <f>I34</f>
        <v>772810</v>
      </c>
      <c r="J35" s="15">
        <f>J34</f>
        <v>772810</v>
      </c>
      <c r="K35" s="563">
        <f t="shared" ref="K35" si="15">K34</f>
        <v>574376</v>
      </c>
      <c r="L35" s="570">
        <f t="shared" si="14"/>
        <v>511661</v>
      </c>
      <c r="M35" s="313">
        <f t="shared" si="14"/>
        <v>0</v>
      </c>
      <c r="N35" s="736">
        <f t="shared" si="14"/>
        <v>511661</v>
      </c>
      <c r="O35" s="718">
        <f t="shared" si="3"/>
        <v>66.207864805062044</v>
      </c>
      <c r="P35" s="723">
        <f t="shared" si="1"/>
        <v>89.081194200314769</v>
      </c>
    </row>
    <row r="36" spans="1:16" ht="12.95" customHeight="1" thickBot="1">
      <c r="B36" s="16"/>
      <c r="C36" s="17"/>
      <c r="D36" s="17"/>
      <c r="E36" s="17"/>
      <c r="F36" s="331"/>
      <c r="G36" s="357"/>
      <c r="H36" s="17"/>
      <c r="I36" s="17"/>
      <c r="J36" s="17"/>
      <c r="K36" s="27"/>
      <c r="L36" s="16"/>
      <c r="M36" s="17"/>
      <c r="N36" s="739"/>
      <c r="O36" s="720"/>
      <c r="P36" s="725"/>
    </row>
    <row r="37" spans="1:16" ht="12.95" customHeight="1">
      <c r="F37" s="332"/>
      <c r="G37" s="358"/>
      <c r="N37" s="411"/>
    </row>
    <row r="38" spans="1:16" ht="12.95" customHeight="1">
      <c r="B38" s="55"/>
      <c r="F38" s="332"/>
      <c r="G38" s="358"/>
      <c r="N38" s="411"/>
    </row>
    <row r="39" spans="1:16" ht="12.95" customHeight="1">
      <c r="B39" s="55"/>
      <c r="F39" s="332"/>
      <c r="G39" s="358"/>
      <c r="N39" s="411"/>
    </row>
    <row r="40" spans="1:16" ht="12.95" customHeight="1">
      <c r="B40" s="55"/>
      <c r="F40" s="332"/>
      <c r="G40" s="358"/>
      <c r="N40" s="411"/>
    </row>
    <row r="41" spans="1:16" ht="12.95" customHeight="1">
      <c r="B41" s="55"/>
      <c r="F41" s="332"/>
      <c r="G41" s="358"/>
      <c r="N41" s="411"/>
    </row>
    <row r="42" spans="1:16" ht="12.95" customHeight="1">
      <c r="F42" s="332"/>
      <c r="G42" s="358"/>
      <c r="N42" s="411"/>
    </row>
    <row r="43" spans="1:16" ht="12.95" customHeight="1">
      <c r="F43" s="332"/>
      <c r="G43" s="358"/>
      <c r="N43" s="411"/>
    </row>
    <row r="44" spans="1:16" ht="12.95" customHeight="1">
      <c r="F44" s="332"/>
      <c r="G44" s="358"/>
      <c r="N44" s="411"/>
    </row>
    <row r="45" spans="1:16" ht="12.95" customHeight="1">
      <c r="F45" s="332"/>
      <c r="G45" s="358"/>
      <c r="N45" s="411"/>
    </row>
    <row r="46" spans="1:16" ht="12.95" customHeight="1">
      <c r="F46" s="332"/>
      <c r="G46" s="358"/>
      <c r="N46" s="411"/>
    </row>
    <row r="47" spans="1:16" ht="12.95" customHeight="1">
      <c r="F47" s="332"/>
      <c r="G47" s="358"/>
      <c r="N47" s="411"/>
    </row>
    <row r="48" spans="1:16" ht="12.95" customHeight="1">
      <c r="F48" s="332"/>
      <c r="G48" s="358"/>
      <c r="N48" s="411"/>
    </row>
    <row r="49" spans="6:14" ht="12.95" customHeight="1">
      <c r="F49" s="332"/>
      <c r="G49" s="358"/>
      <c r="N49" s="411"/>
    </row>
    <row r="50" spans="6:14" ht="12.95" customHeight="1">
      <c r="F50" s="332"/>
      <c r="G50" s="358"/>
      <c r="N50" s="411"/>
    </row>
    <row r="51" spans="6:14" ht="12.95" customHeight="1">
      <c r="F51" s="332"/>
      <c r="G51" s="358"/>
      <c r="N51" s="411"/>
    </row>
    <row r="52" spans="6:14" ht="12.95" customHeight="1">
      <c r="F52" s="332"/>
      <c r="G52" s="358"/>
      <c r="N52" s="411"/>
    </row>
    <row r="53" spans="6:14" ht="12.95" customHeight="1">
      <c r="F53" s="332"/>
      <c r="G53" s="358"/>
      <c r="N53" s="411"/>
    </row>
    <row r="54" spans="6:14" ht="12.95" customHeight="1">
      <c r="F54" s="332"/>
      <c r="G54" s="358"/>
      <c r="N54" s="411"/>
    </row>
    <row r="55" spans="6:14" ht="12.95" customHeight="1">
      <c r="F55" s="332"/>
      <c r="G55" s="358"/>
      <c r="N55" s="411"/>
    </row>
    <row r="56" spans="6:14" ht="12.95" customHeight="1">
      <c r="F56" s="332"/>
      <c r="G56" s="358"/>
      <c r="N56" s="411"/>
    </row>
    <row r="57" spans="6:14" ht="12.95" customHeight="1">
      <c r="F57" s="332"/>
      <c r="G57" s="358"/>
      <c r="N57" s="411"/>
    </row>
    <row r="58" spans="6:14" ht="12.95" customHeight="1">
      <c r="F58" s="332"/>
      <c r="G58" s="358"/>
      <c r="N58" s="411"/>
    </row>
    <row r="59" spans="6:14" ht="12.95" customHeight="1">
      <c r="F59" s="332"/>
      <c r="G59" s="358"/>
      <c r="N59" s="411"/>
    </row>
    <row r="60" spans="6:14" ht="17.100000000000001" customHeight="1">
      <c r="F60" s="332"/>
      <c r="G60" s="358"/>
      <c r="N60" s="411"/>
    </row>
    <row r="61" spans="6:14" ht="14.25">
      <c r="F61" s="332"/>
      <c r="G61" s="358"/>
      <c r="N61" s="411"/>
    </row>
    <row r="62" spans="6:14" ht="14.25">
      <c r="F62" s="332"/>
      <c r="G62" s="358"/>
      <c r="N62" s="411"/>
    </row>
    <row r="63" spans="6:14" ht="14.25">
      <c r="F63" s="332"/>
      <c r="G63" s="358"/>
      <c r="N63" s="411"/>
    </row>
    <row r="64" spans="6:14" ht="14.25">
      <c r="F64" s="332"/>
      <c r="G64" s="358"/>
      <c r="N64" s="411"/>
    </row>
    <row r="65" spans="6:14" ht="14.25">
      <c r="F65" s="332"/>
      <c r="G65" s="358"/>
      <c r="N65" s="411"/>
    </row>
    <row r="66" spans="6:14" ht="14.25">
      <c r="F66" s="332"/>
      <c r="G66" s="358"/>
      <c r="N66" s="411"/>
    </row>
    <row r="67" spans="6:14" ht="14.25">
      <c r="F67" s="332"/>
      <c r="G67" s="358"/>
      <c r="N67" s="411"/>
    </row>
    <row r="68" spans="6:14" ht="14.25">
      <c r="F68" s="332"/>
      <c r="G68" s="358"/>
      <c r="N68" s="411"/>
    </row>
    <row r="69" spans="6:14" ht="14.25">
      <c r="F69" s="332"/>
      <c r="G69" s="358"/>
      <c r="N69" s="411"/>
    </row>
    <row r="70" spans="6:14" ht="14.25">
      <c r="F70" s="332"/>
      <c r="G70" s="358"/>
      <c r="N70" s="411"/>
    </row>
    <row r="71" spans="6:14" ht="14.25">
      <c r="F71" s="332"/>
      <c r="G71" s="358"/>
      <c r="N71" s="411"/>
    </row>
    <row r="72" spans="6:14" ht="14.25">
      <c r="F72" s="332"/>
      <c r="G72" s="358"/>
      <c r="N72" s="411"/>
    </row>
    <row r="73" spans="6:14" ht="14.25">
      <c r="F73" s="332"/>
      <c r="G73" s="358"/>
      <c r="N73" s="411"/>
    </row>
    <row r="74" spans="6:14" ht="14.25">
      <c r="F74" s="332"/>
      <c r="G74" s="332"/>
      <c r="N74" s="411"/>
    </row>
    <row r="75" spans="6:14" ht="14.25">
      <c r="F75" s="332"/>
      <c r="G75" s="332"/>
      <c r="N75" s="411"/>
    </row>
    <row r="76" spans="6:14" ht="14.25">
      <c r="F76" s="332"/>
      <c r="G76" s="332"/>
      <c r="N76" s="411"/>
    </row>
    <row r="77" spans="6:14" ht="14.25">
      <c r="F77" s="332"/>
      <c r="G77" s="332"/>
      <c r="N77" s="411"/>
    </row>
    <row r="78" spans="6:14" ht="14.25">
      <c r="F78" s="332"/>
      <c r="G78" s="332"/>
      <c r="N78" s="411"/>
    </row>
    <row r="79" spans="6:14" ht="14.25">
      <c r="F79" s="332"/>
      <c r="G79" s="332"/>
      <c r="N79" s="411"/>
    </row>
    <row r="80" spans="6:14" ht="14.25">
      <c r="F80" s="332"/>
      <c r="G80" s="332"/>
      <c r="N80" s="411"/>
    </row>
    <row r="81" spans="6:14" ht="14.25">
      <c r="F81" s="332"/>
      <c r="G81" s="332"/>
      <c r="N81" s="411"/>
    </row>
    <row r="82" spans="6:14" ht="14.25">
      <c r="F82" s="332"/>
      <c r="G82" s="332"/>
      <c r="N82" s="411"/>
    </row>
    <row r="83" spans="6:14" ht="14.25">
      <c r="F83" s="332"/>
      <c r="G83" s="332"/>
      <c r="N83" s="411"/>
    </row>
    <row r="84" spans="6:14" ht="14.25">
      <c r="F84" s="332"/>
      <c r="G84" s="332"/>
      <c r="N84" s="411"/>
    </row>
    <row r="85" spans="6:14" ht="14.25">
      <c r="F85" s="332"/>
      <c r="G85" s="332"/>
      <c r="N85" s="411"/>
    </row>
    <row r="86" spans="6:14" ht="14.25">
      <c r="F86" s="332"/>
      <c r="G86" s="332"/>
      <c r="N86" s="411"/>
    </row>
    <row r="87" spans="6:14" ht="14.25">
      <c r="F87" s="332"/>
      <c r="G87" s="332"/>
      <c r="N87" s="411"/>
    </row>
    <row r="88" spans="6:14" ht="14.25">
      <c r="F88" s="332"/>
      <c r="G88" s="332"/>
      <c r="N88" s="411"/>
    </row>
    <row r="89" spans="6:14" ht="14.25">
      <c r="F89" s="332"/>
      <c r="G89" s="332"/>
      <c r="N89" s="411"/>
    </row>
    <row r="90" spans="6:14" ht="14.25">
      <c r="F90" s="332"/>
      <c r="G90" s="332"/>
      <c r="N90" s="411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R96"/>
  <sheetViews>
    <sheetView zoomScaleNormal="100" workbookViewId="0">
      <selection activeCell="H46" sqref="H46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1" width="14.7109375" style="9" customWidth="1"/>
    <col min="12" max="13" width="14.7109375" style="309" customWidth="1"/>
    <col min="14" max="14" width="15.7109375" style="9" customWidth="1"/>
    <col min="15" max="16" width="7.7109375" style="374" customWidth="1"/>
    <col min="17" max="17" width="9.140625" style="9"/>
    <col min="18" max="18" width="9.5703125" style="9" bestFit="1" customWidth="1"/>
    <col min="19" max="16384" width="9.140625" style="9"/>
  </cols>
  <sheetData>
    <row r="1" spans="1:18" ht="13.5" thickBot="1"/>
    <row r="2" spans="1:18" s="109" customFormat="1" ht="20.100000000000001" customHeight="1" thickTop="1" thickBot="1">
      <c r="A2" s="405"/>
      <c r="B2" s="900" t="s">
        <v>121</v>
      </c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21"/>
      <c r="P2" s="902"/>
      <c r="R2" s="405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122</v>
      </c>
      <c r="C7" s="7" t="s">
        <v>80</v>
      </c>
      <c r="D7" s="7" t="s">
        <v>81</v>
      </c>
      <c r="E7" s="655" t="s">
        <v>791</v>
      </c>
      <c r="F7" s="5"/>
      <c r="G7" s="308"/>
      <c r="H7" s="5"/>
      <c r="I7" s="562"/>
      <c r="J7" s="308"/>
      <c r="K7" s="562"/>
      <c r="L7" s="4"/>
      <c r="M7" s="308"/>
      <c r="N7" s="744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SUM(I9:I12)</f>
        <v>5292540</v>
      </c>
      <c r="J8" s="539">
        <f t="shared" si="0"/>
        <v>5292540</v>
      </c>
      <c r="K8" s="539">
        <f>SUM(K9:K11)</f>
        <v>3577273</v>
      </c>
      <c r="L8" s="566">
        <f>SUM(L9:L12)</f>
        <v>3923991</v>
      </c>
      <c r="M8" s="235">
        <f>SUM(M9:M12)</f>
        <v>0</v>
      </c>
      <c r="N8" s="745">
        <f>SUM(N9:N12)</f>
        <v>3923991</v>
      </c>
      <c r="O8" s="718">
        <f>IF(J8=0,"",N8/J8*100)</f>
        <v>74.141924293439445</v>
      </c>
      <c r="P8" s="723">
        <f>IF(K8=0,"",N8/K8*100)</f>
        <v>109.69224322549607</v>
      </c>
      <c r="R8" s="64"/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4412100</v>
      </c>
      <c r="J9" s="540">
        <v>4412100</v>
      </c>
      <c r="K9" s="540">
        <v>2976813</v>
      </c>
      <c r="L9" s="567">
        <v>3274772</v>
      </c>
      <c r="M9" s="234">
        <v>0</v>
      </c>
      <c r="N9" s="746">
        <f>SUM(L9:M9)</f>
        <v>3274772</v>
      </c>
      <c r="O9" s="719">
        <f>IF(J9=0,"",N9/J9*100)</f>
        <v>74.222524421477303</v>
      </c>
      <c r="P9" s="724">
        <f t="shared" ref="P9:P35" si="1">IF(K9=0,"",N9/K9*100)</f>
        <v>110.0093287687201</v>
      </c>
      <c r="Q9" s="79"/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880440</v>
      </c>
      <c r="J10" s="540">
        <v>880440</v>
      </c>
      <c r="K10" s="540">
        <v>600460</v>
      </c>
      <c r="L10" s="567">
        <v>649219</v>
      </c>
      <c r="M10" s="234">
        <v>0</v>
      </c>
      <c r="N10" s="746">
        <f t="shared" ref="N10:N11" si="2">SUM(L10:M10)</f>
        <v>649219</v>
      </c>
      <c r="O10" s="719">
        <f t="shared" ref="O10:O35" si="3">IF(J10=0,"",N10/J10*100)</f>
        <v>73.738017354958885</v>
      </c>
      <c r="P10" s="724">
        <f t="shared" si="1"/>
        <v>108.12027445625021</v>
      </c>
      <c r="Q10" s="80"/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20"/>
      <c r="I12" s="540"/>
      <c r="J12" s="540"/>
      <c r="K12" s="540"/>
      <c r="L12" s="567"/>
      <c r="M12" s="234"/>
      <c r="N12" s="746"/>
      <c r="O12" s="719" t="str">
        <f t="shared" si="3"/>
        <v/>
      </c>
      <c r="P12" s="724" t="str">
        <f t="shared" si="1"/>
        <v/>
      </c>
      <c r="Q12" s="80"/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687980</v>
      </c>
      <c r="J13" s="539">
        <f t="shared" si="5"/>
        <v>687980</v>
      </c>
      <c r="K13" s="539">
        <f>K14</f>
        <v>460757</v>
      </c>
      <c r="L13" s="566">
        <f>L14</f>
        <v>508304</v>
      </c>
      <c r="M13" s="235">
        <f>M14</f>
        <v>0</v>
      </c>
      <c r="N13" s="745">
        <f>N14</f>
        <v>508304</v>
      </c>
      <c r="O13" s="718">
        <f t="shared" si="3"/>
        <v>73.88354312625367</v>
      </c>
      <c r="P13" s="723">
        <f t="shared" si="1"/>
        <v>110.31932233259613</v>
      </c>
      <c r="Q13" s="81"/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687980</v>
      </c>
      <c r="J14" s="540">
        <v>687980</v>
      </c>
      <c r="K14" s="540">
        <v>460757</v>
      </c>
      <c r="L14" s="567">
        <v>508304</v>
      </c>
      <c r="M14" s="234">
        <v>0</v>
      </c>
      <c r="N14" s="746">
        <f>SUM(L14:M14)</f>
        <v>508304</v>
      </c>
      <c r="O14" s="719">
        <f t="shared" si="3"/>
        <v>73.88354312625367</v>
      </c>
      <c r="P14" s="724">
        <f t="shared" si="1"/>
        <v>110.31932233259613</v>
      </c>
      <c r="Q14" s="79"/>
    </row>
    <row r="15" spans="1:18" ht="12.95" customHeight="1">
      <c r="B15" s="10"/>
      <c r="C15" s="11"/>
      <c r="D15" s="11"/>
      <c r="E15" s="311"/>
      <c r="F15" s="330"/>
      <c r="G15" s="356"/>
      <c r="H15" s="20"/>
      <c r="I15" s="540"/>
      <c r="J15" s="540"/>
      <c r="K15" s="540"/>
      <c r="L15" s="571"/>
      <c r="M15" s="305"/>
      <c r="N15" s="747"/>
      <c r="O15" s="719" t="str">
        <f t="shared" si="3"/>
        <v/>
      </c>
      <c r="P15" s="724" t="str">
        <f t="shared" si="1"/>
        <v/>
      </c>
      <c r="Q15" s="80"/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720800</v>
      </c>
      <c r="J16" s="539">
        <f t="shared" si="6"/>
        <v>720800</v>
      </c>
      <c r="K16" s="539">
        <f>SUM(K17:K26)</f>
        <v>491213</v>
      </c>
      <c r="L16" s="576">
        <f>SUM(L17:L26)</f>
        <v>496685</v>
      </c>
      <c r="M16" s="320">
        <f>SUM(M17:M26)</f>
        <v>0</v>
      </c>
      <c r="N16" s="736">
        <f>SUM(N17:N26)</f>
        <v>496685</v>
      </c>
      <c r="O16" s="718">
        <f t="shared" si="3"/>
        <v>68.907463928967815</v>
      </c>
      <c r="P16" s="723">
        <f t="shared" si="1"/>
        <v>101.11397703236682</v>
      </c>
    </row>
    <row r="17" spans="1:17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12000</v>
      </c>
      <c r="J17" s="540">
        <v>12000</v>
      </c>
      <c r="K17" s="540">
        <v>9269</v>
      </c>
      <c r="L17" s="551">
        <v>2648</v>
      </c>
      <c r="M17" s="389">
        <v>0</v>
      </c>
      <c r="N17" s="746">
        <f t="shared" ref="N17:N26" si="7">SUM(L17:M17)</f>
        <v>2648</v>
      </c>
      <c r="O17" s="719">
        <f t="shared" si="3"/>
        <v>22.066666666666666</v>
      </c>
      <c r="P17" s="724">
        <f t="shared" si="1"/>
        <v>28.568346099902904</v>
      </c>
    </row>
    <row r="18" spans="1:17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v>90000</v>
      </c>
      <c r="J18" s="540">
        <v>90000</v>
      </c>
      <c r="K18" s="540">
        <v>51017</v>
      </c>
      <c r="L18" s="551">
        <v>47120</v>
      </c>
      <c r="M18" s="389">
        <v>0</v>
      </c>
      <c r="N18" s="746">
        <f t="shared" si="7"/>
        <v>47120</v>
      </c>
      <c r="O18" s="719">
        <f t="shared" si="3"/>
        <v>52.355555555555554</v>
      </c>
      <c r="P18" s="724">
        <f t="shared" si="1"/>
        <v>92.361369739498599</v>
      </c>
    </row>
    <row r="19" spans="1:17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92000</v>
      </c>
      <c r="J19" s="540">
        <v>92000</v>
      </c>
      <c r="K19" s="540">
        <v>68397</v>
      </c>
      <c r="L19" s="551">
        <v>55214</v>
      </c>
      <c r="M19" s="389">
        <v>0</v>
      </c>
      <c r="N19" s="746">
        <f t="shared" si="7"/>
        <v>55214</v>
      </c>
      <c r="O19" s="719">
        <f t="shared" si="3"/>
        <v>60.01521739130434</v>
      </c>
      <c r="P19" s="724">
        <f t="shared" si="1"/>
        <v>80.725762825854929</v>
      </c>
    </row>
    <row r="20" spans="1:17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175000</v>
      </c>
      <c r="J20" s="540">
        <v>175000</v>
      </c>
      <c r="K20" s="540">
        <v>56164</v>
      </c>
      <c r="L20" s="551">
        <v>138451</v>
      </c>
      <c r="M20" s="389">
        <v>0</v>
      </c>
      <c r="N20" s="746">
        <f t="shared" si="7"/>
        <v>138451</v>
      </c>
      <c r="O20" s="719">
        <f t="shared" si="3"/>
        <v>79.114857142857147</v>
      </c>
      <c r="P20" s="724">
        <f t="shared" si="1"/>
        <v>246.51200056976</v>
      </c>
    </row>
    <row r="21" spans="1:17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v>106000</v>
      </c>
      <c r="J21" s="540">
        <v>106000</v>
      </c>
      <c r="K21" s="540">
        <v>75316</v>
      </c>
      <c r="L21" s="551">
        <v>75536</v>
      </c>
      <c r="M21" s="389">
        <v>0</v>
      </c>
      <c r="N21" s="746">
        <f t="shared" si="7"/>
        <v>75536</v>
      </c>
      <c r="O21" s="719">
        <f t="shared" si="3"/>
        <v>71.260377358490572</v>
      </c>
      <c r="P21" s="724">
        <f t="shared" si="1"/>
        <v>100.29210260767965</v>
      </c>
    </row>
    <row r="22" spans="1:17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v>27000</v>
      </c>
      <c r="J22" s="540">
        <v>27000</v>
      </c>
      <c r="K22" s="540">
        <v>24250</v>
      </c>
      <c r="L22" s="551">
        <v>20250</v>
      </c>
      <c r="M22" s="389">
        <v>0</v>
      </c>
      <c r="N22" s="746">
        <f t="shared" si="7"/>
        <v>20250</v>
      </c>
      <c r="O22" s="719">
        <f t="shared" si="3"/>
        <v>75</v>
      </c>
      <c r="P22" s="724">
        <f t="shared" si="1"/>
        <v>83.505154639175259</v>
      </c>
    </row>
    <row r="23" spans="1:17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77000</v>
      </c>
      <c r="J23" s="540">
        <v>77000</v>
      </c>
      <c r="K23" s="540">
        <v>59480</v>
      </c>
      <c r="L23" s="551">
        <v>79179</v>
      </c>
      <c r="M23" s="389">
        <v>0</v>
      </c>
      <c r="N23" s="746">
        <f t="shared" si="7"/>
        <v>79179</v>
      </c>
      <c r="O23" s="719">
        <f t="shared" si="3"/>
        <v>102.82987012987013</v>
      </c>
      <c r="P23" s="724">
        <f t="shared" si="1"/>
        <v>133.11869535978479</v>
      </c>
    </row>
    <row r="24" spans="1:17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v>18000</v>
      </c>
      <c r="J24" s="540">
        <v>18000</v>
      </c>
      <c r="K24" s="540">
        <v>11241</v>
      </c>
      <c r="L24" s="551">
        <v>9945</v>
      </c>
      <c r="M24" s="389">
        <v>0</v>
      </c>
      <c r="N24" s="746">
        <f t="shared" si="7"/>
        <v>9945</v>
      </c>
      <c r="O24" s="719">
        <f t="shared" si="3"/>
        <v>55.25</v>
      </c>
      <c r="P24" s="724">
        <f t="shared" si="1"/>
        <v>88.470776621297048</v>
      </c>
    </row>
    <row r="25" spans="1:17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123800</v>
      </c>
      <c r="J25" s="540">
        <v>123800</v>
      </c>
      <c r="K25" s="540">
        <v>136079</v>
      </c>
      <c r="L25" s="551">
        <v>68342</v>
      </c>
      <c r="M25" s="389">
        <v>0</v>
      </c>
      <c r="N25" s="746">
        <f t="shared" si="7"/>
        <v>68342</v>
      </c>
      <c r="O25" s="719">
        <f t="shared" si="3"/>
        <v>55.203554119547661</v>
      </c>
      <c r="P25" s="724">
        <f t="shared" si="1"/>
        <v>50.222297341985168</v>
      </c>
    </row>
    <row r="26" spans="1:17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ref="I26:J26" si="8">SUM(G26:H26)</f>
        <v>0</v>
      </c>
      <c r="J26" s="540">
        <f t="shared" si="8"/>
        <v>0</v>
      </c>
      <c r="K26" s="540">
        <v>0</v>
      </c>
      <c r="L26" s="554">
        <v>0</v>
      </c>
      <c r="M26" s="390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  <c r="Q26" s="63"/>
    </row>
    <row r="27" spans="1:17" s="1" customFormat="1" ht="12.95" customHeight="1">
      <c r="A27" s="306"/>
      <c r="B27" s="12"/>
      <c r="C27" s="8"/>
      <c r="D27" s="8"/>
      <c r="E27" s="654"/>
      <c r="F27" s="340"/>
      <c r="G27" s="367"/>
      <c r="H27" s="8"/>
      <c r="I27" s="540"/>
      <c r="J27" s="540"/>
      <c r="K27" s="540"/>
      <c r="L27" s="571"/>
      <c r="M27" s="305"/>
      <c r="N27" s="747"/>
      <c r="O27" s="719" t="str">
        <f t="shared" si="3"/>
        <v/>
      </c>
      <c r="P27" s="724" t="str">
        <f t="shared" si="1"/>
        <v/>
      </c>
    </row>
    <row r="28" spans="1:17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9">SUM(I29:I30)</f>
        <v>75000</v>
      </c>
      <c r="J28" s="539">
        <f t="shared" si="9"/>
        <v>75000</v>
      </c>
      <c r="K28" s="539">
        <f>SUM(K29:K30)</f>
        <v>283</v>
      </c>
      <c r="L28" s="576">
        <f>SUM(L29:L30)</f>
        <v>67789</v>
      </c>
      <c r="M28" s="320">
        <f>SUM(M29:M30)</f>
        <v>0</v>
      </c>
      <c r="N28" s="736">
        <f>SUM(N29:N30)</f>
        <v>67789</v>
      </c>
      <c r="O28" s="718">
        <f t="shared" si="3"/>
        <v>90.385333333333335</v>
      </c>
      <c r="P28" s="815">
        <f t="shared" si="1"/>
        <v>23953.710247349823</v>
      </c>
    </row>
    <row r="29" spans="1:17" ht="12.95" customHeight="1">
      <c r="B29" s="10"/>
      <c r="C29" s="11"/>
      <c r="D29" s="11"/>
      <c r="E29" s="311"/>
      <c r="F29" s="330">
        <v>821200</v>
      </c>
      <c r="G29" s="356"/>
      <c r="H29" s="11" t="s">
        <v>90</v>
      </c>
      <c r="I29" s="540">
        <v>5000</v>
      </c>
      <c r="J29" s="540">
        <v>5000</v>
      </c>
      <c r="K29" s="540">
        <v>0</v>
      </c>
      <c r="L29" s="571">
        <v>0</v>
      </c>
      <c r="M29" s="305">
        <v>0</v>
      </c>
      <c r="N29" s="746">
        <f t="shared" ref="N29:N30" si="10">SUM(L29:M29)</f>
        <v>0</v>
      </c>
      <c r="O29" s="719">
        <f t="shared" si="3"/>
        <v>0</v>
      </c>
      <c r="P29" s="816" t="str">
        <f t="shared" si="1"/>
        <v/>
      </c>
    </row>
    <row r="30" spans="1:17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70000</v>
      </c>
      <c r="J30" s="540">
        <v>70000</v>
      </c>
      <c r="K30" s="540">
        <v>283</v>
      </c>
      <c r="L30" s="571">
        <v>67789</v>
      </c>
      <c r="M30" s="305">
        <v>0</v>
      </c>
      <c r="N30" s="746">
        <f t="shared" si="10"/>
        <v>67789</v>
      </c>
      <c r="O30" s="719">
        <f t="shared" si="3"/>
        <v>96.841428571428565</v>
      </c>
      <c r="P30" s="816">
        <f t="shared" si="1"/>
        <v>23953.710247349823</v>
      </c>
    </row>
    <row r="31" spans="1:17" ht="12.95" customHeight="1">
      <c r="B31" s="10"/>
      <c r="C31" s="11"/>
      <c r="D31" s="11"/>
      <c r="E31" s="311"/>
      <c r="F31" s="330"/>
      <c r="G31" s="356"/>
      <c r="H31" s="11"/>
      <c r="I31" s="539"/>
      <c r="J31" s="539"/>
      <c r="K31" s="539"/>
      <c r="L31" s="570"/>
      <c r="M31" s="313"/>
      <c r="N31" s="736"/>
      <c r="O31" s="719" t="str">
        <f t="shared" si="3"/>
        <v/>
      </c>
      <c r="P31" s="724" t="str">
        <f t="shared" si="1"/>
        <v/>
      </c>
    </row>
    <row r="32" spans="1:17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41" t="s">
        <v>837</v>
      </c>
      <c r="J32" s="541" t="s">
        <v>837</v>
      </c>
      <c r="K32" s="539">
        <v>205</v>
      </c>
      <c r="L32" s="572">
        <v>215</v>
      </c>
      <c r="M32" s="322"/>
      <c r="N32" s="748">
        <v>215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>I8+I13+I16+I28</f>
        <v>6776320</v>
      </c>
      <c r="J33" s="313">
        <f>J8+J13+J16+J28</f>
        <v>6776320</v>
      </c>
      <c r="K33" s="563">
        <f t="shared" ref="K33" si="11">K8+K13+K16+K28</f>
        <v>4529526</v>
      </c>
      <c r="L33" s="570">
        <f>L8+L13+L16+L28</f>
        <v>4996769</v>
      </c>
      <c r="M33" s="313">
        <f>M8+M13+M16+M28</f>
        <v>0</v>
      </c>
      <c r="N33" s="736">
        <f>N8+N13+N16+N28</f>
        <v>4996769</v>
      </c>
      <c r="O33" s="718">
        <f t="shared" si="3"/>
        <v>73.738681172081598</v>
      </c>
      <c r="P33" s="723">
        <f t="shared" si="1"/>
        <v>110.31549438064823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563">
        <f>I33</f>
        <v>6776320</v>
      </c>
      <c r="J34" s="313">
        <f>J33</f>
        <v>6776320</v>
      </c>
      <c r="K34" s="563">
        <f t="shared" ref="K34" si="12">K33</f>
        <v>4529526</v>
      </c>
      <c r="L34" s="570">
        <f t="shared" ref="L34:N35" si="13">L33</f>
        <v>4996769</v>
      </c>
      <c r="M34" s="313">
        <f t="shared" si="13"/>
        <v>0</v>
      </c>
      <c r="N34" s="736">
        <f t="shared" si="13"/>
        <v>4996769</v>
      </c>
      <c r="O34" s="718">
        <f>IF(J34=0,"",N34/J34*100)</f>
        <v>73.738681172081598</v>
      </c>
      <c r="P34" s="723">
        <f t="shared" si="1"/>
        <v>110.31549438064823</v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15">
        <f>I34</f>
        <v>6776320</v>
      </c>
      <c r="J35" s="15">
        <f>J34</f>
        <v>6776320</v>
      </c>
      <c r="K35" s="563">
        <f t="shared" ref="K35" si="14">K34</f>
        <v>4529526</v>
      </c>
      <c r="L35" s="570">
        <f t="shared" si="13"/>
        <v>4996769</v>
      </c>
      <c r="M35" s="313">
        <f t="shared" si="13"/>
        <v>0</v>
      </c>
      <c r="N35" s="736">
        <f t="shared" si="13"/>
        <v>4996769</v>
      </c>
      <c r="O35" s="718">
        <f t="shared" si="3"/>
        <v>73.738681172081598</v>
      </c>
      <c r="P35" s="723">
        <f t="shared" si="1"/>
        <v>110.31549438064823</v>
      </c>
    </row>
    <row r="36" spans="1:16" ht="12.95" customHeight="1" thickBot="1">
      <c r="B36" s="16"/>
      <c r="C36" s="17"/>
      <c r="D36" s="17"/>
      <c r="E36" s="17"/>
      <c r="F36" s="331"/>
      <c r="G36" s="357"/>
      <c r="H36" s="17"/>
      <c r="I36" s="17"/>
      <c r="J36" s="17"/>
      <c r="K36" s="27"/>
      <c r="L36" s="16"/>
      <c r="M36" s="17"/>
      <c r="N36" s="739"/>
      <c r="O36" s="720"/>
      <c r="P36" s="725"/>
    </row>
    <row r="37" spans="1:16" ht="12.95" customHeight="1">
      <c r="F37" s="332"/>
      <c r="G37" s="358"/>
      <c r="N37" s="411"/>
    </row>
    <row r="38" spans="1:16" ht="12.95" customHeight="1">
      <c r="B38" s="55"/>
      <c r="F38" s="332"/>
      <c r="G38" s="358"/>
      <c r="N38" s="411"/>
    </row>
    <row r="39" spans="1:16" ht="12.95" customHeight="1">
      <c r="B39" s="55"/>
      <c r="F39" s="332"/>
      <c r="G39" s="358"/>
      <c r="N39" s="411"/>
    </row>
    <row r="40" spans="1:16" ht="12.95" customHeight="1">
      <c r="B40" s="55"/>
      <c r="F40" s="332"/>
      <c r="G40" s="358"/>
      <c r="N40" s="411"/>
    </row>
    <row r="41" spans="1:16" ht="12.95" customHeight="1">
      <c r="B41" s="55"/>
      <c r="F41" s="332"/>
      <c r="G41" s="358"/>
      <c r="N41" s="411"/>
    </row>
    <row r="42" spans="1:16" ht="12.95" customHeight="1">
      <c r="B42" s="55"/>
      <c r="F42" s="332"/>
      <c r="G42" s="358"/>
      <c r="N42" s="411"/>
    </row>
    <row r="43" spans="1:16" ht="12.95" customHeight="1">
      <c r="B43" s="55"/>
      <c r="F43" s="332"/>
      <c r="G43" s="358"/>
      <c r="N43" s="411"/>
    </row>
    <row r="44" spans="1:16" ht="12.95" customHeight="1">
      <c r="F44" s="332"/>
      <c r="G44" s="358"/>
      <c r="N44" s="411"/>
    </row>
    <row r="45" spans="1:16" ht="12.95" customHeight="1">
      <c r="F45" s="332"/>
      <c r="G45" s="358"/>
      <c r="N45" s="411"/>
    </row>
    <row r="46" spans="1:16" ht="12.95" customHeight="1">
      <c r="F46" s="332"/>
      <c r="G46" s="358"/>
      <c r="N46" s="411"/>
    </row>
    <row r="47" spans="1:16" ht="12.95" customHeight="1">
      <c r="F47" s="332"/>
      <c r="G47" s="358"/>
      <c r="N47" s="411"/>
    </row>
    <row r="48" spans="1:16" ht="12.95" customHeight="1">
      <c r="F48" s="332"/>
      <c r="G48" s="358"/>
      <c r="N48" s="411"/>
    </row>
    <row r="49" spans="6:14" ht="12.95" customHeight="1">
      <c r="F49" s="332"/>
      <c r="G49" s="358"/>
      <c r="N49" s="411"/>
    </row>
    <row r="50" spans="6:14" ht="12.95" customHeight="1">
      <c r="F50" s="332"/>
      <c r="G50" s="358"/>
      <c r="N50" s="411"/>
    </row>
    <row r="51" spans="6:14" ht="12.95" customHeight="1">
      <c r="F51" s="332"/>
      <c r="G51" s="358"/>
      <c r="N51" s="411"/>
    </row>
    <row r="52" spans="6:14" ht="12.95" customHeight="1">
      <c r="F52" s="332"/>
      <c r="G52" s="358"/>
      <c r="N52" s="411"/>
    </row>
    <row r="53" spans="6:14" ht="12.95" customHeight="1">
      <c r="F53" s="332"/>
      <c r="G53" s="358"/>
      <c r="N53" s="411"/>
    </row>
    <row r="54" spans="6:14" ht="12.95" customHeight="1">
      <c r="F54" s="332"/>
      <c r="G54" s="358"/>
      <c r="N54" s="411"/>
    </row>
    <row r="55" spans="6:14" ht="12.95" customHeight="1">
      <c r="F55" s="332"/>
      <c r="G55" s="358"/>
      <c r="N55" s="411"/>
    </row>
    <row r="56" spans="6:14" ht="12.95" customHeight="1">
      <c r="F56" s="332"/>
      <c r="G56" s="358"/>
      <c r="N56" s="411"/>
    </row>
    <row r="57" spans="6:14" ht="12.95" customHeight="1">
      <c r="F57" s="332"/>
      <c r="G57" s="358"/>
      <c r="N57" s="411"/>
    </row>
    <row r="58" spans="6:14" ht="12.95" customHeight="1">
      <c r="F58" s="332"/>
      <c r="G58" s="358"/>
      <c r="N58" s="411"/>
    </row>
    <row r="59" spans="6:14" ht="12.95" customHeight="1">
      <c r="F59" s="332"/>
      <c r="G59" s="358"/>
      <c r="N59" s="411"/>
    </row>
    <row r="60" spans="6:14" ht="17.100000000000001" customHeight="1">
      <c r="F60" s="332"/>
      <c r="G60" s="358"/>
      <c r="N60" s="411"/>
    </row>
    <row r="61" spans="6:14" ht="14.25">
      <c r="F61" s="332"/>
      <c r="G61" s="358"/>
      <c r="N61" s="411"/>
    </row>
    <row r="62" spans="6:14" ht="14.25">
      <c r="F62" s="332"/>
      <c r="G62" s="358"/>
      <c r="N62" s="411"/>
    </row>
    <row r="63" spans="6:14" ht="14.25">
      <c r="F63" s="332"/>
      <c r="G63" s="358"/>
      <c r="N63" s="411"/>
    </row>
    <row r="64" spans="6:14" ht="14.25">
      <c r="F64" s="332"/>
      <c r="G64" s="358"/>
      <c r="N64" s="411"/>
    </row>
    <row r="65" spans="6:14" ht="14.25">
      <c r="F65" s="332"/>
      <c r="G65" s="358"/>
      <c r="N65" s="411"/>
    </row>
    <row r="66" spans="6:14" ht="14.25">
      <c r="F66" s="332"/>
      <c r="G66" s="358"/>
      <c r="N66" s="411"/>
    </row>
    <row r="67" spans="6:14" ht="14.25">
      <c r="F67" s="332"/>
      <c r="G67" s="358"/>
      <c r="N67" s="411"/>
    </row>
    <row r="68" spans="6:14" ht="14.25">
      <c r="F68" s="332"/>
      <c r="G68" s="358"/>
      <c r="N68" s="411"/>
    </row>
    <row r="69" spans="6:14" ht="14.25">
      <c r="F69" s="332"/>
      <c r="G69" s="358"/>
      <c r="N69" s="411"/>
    </row>
    <row r="70" spans="6:14" ht="14.25">
      <c r="F70" s="332"/>
      <c r="G70" s="358"/>
      <c r="N70" s="411"/>
    </row>
    <row r="71" spans="6:14" ht="14.25">
      <c r="F71" s="332"/>
      <c r="G71" s="358"/>
      <c r="N71" s="411"/>
    </row>
    <row r="72" spans="6:14" ht="14.25">
      <c r="F72" s="332"/>
      <c r="G72" s="358"/>
      <c r="N72" s="411"/>
    </row>
    <row r="73" spans="6:14" ht="14.25">
      <c r="F73" s="332"/>
      <c r="G73" s="358"/>
      <c r="N73" s="411"/>
    </row>
    <row r="74" spans="6:14" ht="14.25">
      <c r="F74" s="332"/>
      <c r="G74" s="332"/>
      <c r="N74" s="411"/>
    </row>
    <row r="75" spans="6:14" ht="14.25">
      <c r="F75" s="332"/>
      <c r="G75" s="332"/>
      <c r="N75" s="411"/>
    </row>
    <row r="76" spans="6:14" ht="14.25">
      <c r="F76" s="332"/>
      <c r="G76" s="332"/>
      <c r="N76" s="411"/>
    </row>
    <row r="77" spans="6:14" ht="14.25">
      <c r="F77" s="332"/>
      <c r="G77" s="332"/>
      <c r="N77" s="411"/>
    </row>
    <row r="78" spans="6:14" ht="14.25">
      <c r="F78" s="332"/>
      <c r="G78" s="332"/>
      <c r="N78" s="411"/>
    </row>
    <row r="79" spans="6:14" ht="14.25">
      <c r="F79" s="332"/>
      <c r="G79" s="332"/>
      <c r="N79" s="411"/>
    </row>
    <row r="80" spans="6:14" ht="14.25">
      <c r="F80" s="332"/>
      <c r="G80" s="332"/>
      <c r="N80" s="411"/>
    </row>
    <row r="81" spans="6:14" ht="14.25">
      <c r="F81" s="332"/>
      <c r="G81" s="332"/>
      <c r="N81" s="411"/>
    </row>
    <row r="82" spans="6:14" ht="14.25">
      <c r="F82" s="332"/>
      <c r="G82" s="332"/>
      <c r="N82" s="411"/>
    </row>
    <row r="83" spans="6:14" ht="14.25">
      <c r="F83" s="332"/>
      <c r="G83" s="332"/>
      <c r="N83" s="411"/>
    </row>
    <row r="84" spans="6:14" ht="14.25">
      <c r="F84" s="332"/>
      <c r="G84" s="332"/>
      <c r="N84" s="411"/>
    </row>
    <row r="85" spans="6:14" ht="14.25">
      <c r="F85" s="332"/>
      <c r="G85" s="332"/>
      <c r="N85" s="411"/>
    </row>
    <row r="86" spans="6:14" ht="14.25">
      <c r="F86" s="332"/>
      <c r="G86" s="332"/>
      <c r="N86" s="411"/>
    </row>
    <row r="87" spans="6:14" ht="14.25">
      <c r="F87" s="332"/>
      <c r="G87" s="332"/>
      <c r="N87" s="411"/>
    </row>
    <row r="88" spans="6:14" ht="14.25">
      <c r="F88" s="332"/>
      <c r="G88" s="332"/>
      <c r="N88" s="411"/>
    </row>
    <row r="89" spans="6:14" ht="14.25">
      <c r="F89" s="332"/>
      <c r="G89" s="332"/>
      <c r="N89" s="411"/>
    </row>
    <row r="90" spans="6:14" ht="14.25">
      <c r="F90" s="332"/>
      <c r="G90" s="332"/>
      <c r="N90" s="411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R98"/>
  <sheetViews>
    <sheetView zoomScaleNormal="100" workbookViewId="0">
      <selection activeCell="L27" sqref="L27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4" customWidth="1"/>
    <col min="17" max="16384" width="9.140625" style="9"/>
  </cols>
  <sheetData>
    <row r="1" spans="1:18" ht="13.5" thickBot="1"/>
    <row r="2" spans="1:18" s="405" customFormat="1" ht="20.100000000000001" customHeight="1" thickTop="1" thickBot="1">
      <c r="B2" s="900" t="s">
        <v>715</v>
      </c>
      <c r="C2" s="901"/>
      <c r="D2" s="901"/>
      <c r="E2" s="901"/>
      <c r="F2" s="901"/>
      <c r="G2" s="901"/>
      <c r="H2" s="901"/>
      <c r="I2" s="901"/>
      <c r="J2" s="921"/>
      <c r="K2" s="921"/>
      <c r="L2" s="921"/>
      <c r="M2" s="921"/>
      <c r="N2" s="921"/>
      <c r="O2" s="921"/>
      <c r="P2" s="902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94" t="s">
        <v>582</v>
      </c>
      <c r="M5" s="581" t="s">
        <v>583</v>
      </c>
      <c r="N5" s="75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95">
        <v>11</v>
      </c>
      <c r="M6" s="582">
        <v>12</v>
      </c>
      <c r="N6" s="75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123</v>
      </c>
      <c r="C7" s="7" t="s">
        <v>80</v>
      </c>
      <c r="D7" s="7" t="s">
        <v>81</v>
      </c>
      <c r="E7" s="655" t="s">
        <v>792</v>
      </c>
      <c r="F7" s="5"/>
      <c r="G7" s="308"/>
      <c r="H7" s="5"/>
      <c r="I7" s="580"/>
      <c r="J7" s="97"/>
      <c r="K7" s="580"/>
      <c r="L7" s="596"/>
      <c r="M7" s="583"/>
      <c r="N7" s="760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SUM(I9:I12)</f>
        <v>119280</v>
      </c>
      <c r="J8" s="539">
        <f t="shared" si="0"/>
        <v>119280</v>
      </c>
      <c r="K8" s="539">
        <f>SUM(K9:K11)</f>
        <v>70622</v>
      </c>
      <c r="L8" s="597">
        <f>SUM(L9:L12)</f>
        <v>87147</v>
      </c>
      <c r="M8" s="584">
        <f>SUM(M9:M12)</f>
        <v>0</v>
      </c>
      <c r="N8" s="761">
        <f>SUM(N9:N12)</f>
        <v>87147</v>
      </c>
      <c r="O8" s="718">
        <f>IF(J8=0,"",N8/J8*100)</f>
        <v>73.060865191146888</v>
      </c>
      <c r="P8" s="723">
        <f>IF(K8=0,"",N8/K8*100)</f>
        <v>123.39922403783522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99990</v>
      </c>
      <c r="J9" s="540">
        <v>99990</v>
      </c>
      <c r="K9" s="540">
        <v>59148</v>
      </c>
      <c r="L9" s="598">
        <v>72843</v>
      </c>
      <c r="M9" s="585">
        <v>0</v>
      </c>
      <c r="N9" s="762">
        <f>SUM(L9:M9)</f>
        <v>72843</v>
      </c>
      <c r="O9" s="719">
        <f>IF(J9=0,"",N9/J9*100)</f>
        <v>72.850285028502853</v>
      </c>
      <c r="P9" s="724">
        <f t="shared" ref="P9:P35" si="1">IF(K9=0,"",N9/K9*100)</f>
        <v>123.15378372895111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19290</v>
      </c>
      <c r="J10" s="540">
        <v>19290</v>
      </c>
      <c r="K10" s="540">
        <v>11474</v>
      </c>
      <c r="L10" s="598">
        <v>14304</v>
      </c>
      <c r="M10" s="585">
        <v>0</v>
      </c>
      <c r="N10" s="762">
        <f t="shared" ref="N10:N11" si="2">SUM(L10:M10)</f>
        <v>14304</v>
      </c>
      <c r="O10" s="719">
        <f t="shared" ref="O10:P37" si="3">IF(J10=0,"",N10/J10*100)</f>
        <v>74.15241057542768</v>
      </c>
      <c r="P10" s="724">
        <f t="shared" si="1"/>
        <v>124.66445877636396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99">
        <v>0</v>
      </c>
      <c r="M11" s="586">
        <v>0</v>
      </c>
      <c r="N11" s="762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20"/>
      <c r="I12" s="540"/>
      <c r="J12" s="540"/>
      <c r="K12" s="540"/>
      <c r="L12" s="598"/>
      <c r="M12" s="585"/>
      <c r="N12" s="762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10840</v>
      </c>
      <c r="J13" s="539">
        <f t="shared" si="5"/>
        <v>10840</v>
      </c>
      <c r="K13" s="539">
        <f>K14</f>
        <v>6259</v>
      </c>
      <c r="L13" s="597">
        <f>L14</f>
        <v>7862</v>
      </c>
      <c r="M13" s="584">
        <f>M14</f>
        <v>0</v>
      </c>
      <c r="N13" s="761">
        <f>N14</f>
        <v>7862</v>
      </c>
      <c r="O13" s="718">
        <f t="shared" si="3"/>
        <v>72.527675276752774</v>
      </c>
      <c r="P13" s="723">
        <f t="shared" si="1"/>
        <v>125.61111998721842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10840</v>
      </c>
      <c r="J14" s="540">
        <v>10840</v>
      </c>
      <c r="K14" s="540">
        <v>6259</v>
      </c>
      <c r="L14" s="598">
        <v>7862</v>
      </c>
      <c r="M14" s="585">
        <v>0</v>
      </c>
      <c r="N14" s="762">
        <f>SUM(L14:M14)</f>
        <v>7862</v>
      </c>
      <c r="O14" s="719">
        <f t="shared" si="3"/>
        <v>72.527675276752774</v>
      </c>
      <c r="P14" s="724">
        <f t="shared" si="1"/>
        <v>125.61111998721842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40"/>
      <c r="J15" s="540"/>
      <c r="K15" s="540"/>
      <c r="L15" s="600"/>
      <c r="M15" s="587"/>
      <c r="N15" s="763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SUM(I17:I28)</f>
        <v>115770</v>
      </c>
      <c r="J16" s="539">
        <f t="shared" si="6"/>
        <v>115770</v>
      </c>
      <c r="K16" s="539">
        <f>SUM(K17:K28)</f>
        <v>40679</v>
      </c>
      <c r="L16" s="601">
        <f>SUM(L17:L28)</f>
        <v>91398</v>
      </c>
      <c r="M16" s="588">
        <f>SUM(M17:M28)</f>
        <v>0</v>
      </c>
      <c r="N16" s="764">
        <f>SUM(N17:N28)</f>
        <v>91398</v>
      </c>
      <c r="O16" s="718">
        <f t="shared" si="3"/>
        <v>78.947913967349052</v>
      </c>
      <c r="P16" s="723">
        <f t="shared" si="1"/>
        <v>224.68103935691636</v>
      </c>
    </row>
    <row r="17" spans="1:16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2800</v>
      </c>
      <c r="J17" s="540">
        <v>2800</v>
      </c>
      <c r="K17" s="540">
        <v>3251</v>
      </c>
      <c r="L17" s="602">
        <v>924</v>
      </c>
      <c r="M17" s="589">
        <v>0</v>
      </c>
      <c r="N17" s="762">
        <f t="shared" ref="N17:N28" si="7">SUM(L17:M17)</f>
        <v>924</v>
      </c>
      <c r="O17" s="719">
        <f t="shared" si="3"/>
        <v>33</v>
      </c>
      <c r="P17" s="724">
        <f t="shared" si="1"/>
        <v>28.422023992617657</v>
      </c>
    </row>
    <row r="18" spans="1:16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f t="shared" ref="I18:J28" si="8">SUM(G18:H18)</f>
        <v>0</v>
      </c>
      <c r="J18" s="540">
        <f t="shared" si="8"/>
        <v>0</v>
      </c>
      <c r="K18" s="540">
        <v>0</v>
      </c>
      <c r="L18" s="602">
        <v>0</v>
      </c>
      <c r="M18" s="589">
        <v>0</v>
      </c>
      <c r="N18" s="762">
        <f t="shared" si="7"/>
        <v>0</v>
      </c>
      <c r="O18" s="719" t="str">
        <f t="shared" si="3"/>
        <v/>
      </c>
      <c r="P18" s="724" t="str">
        <f t="shared" si="1"/>
        <v/>
      </c>
    </row>
    <row r="19" spans="1:16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2800</v>
      </c>
      <c r="J19" s="540">
        <v>2800</v>
      </c>
      <c r="K19" s="540">
        <v>1621</v>
      </c>
      <c r="L19" s="602">
        <v>1865</v>
      </c>
      <c r="M19" s="589">
        <v>0</v>
      </c>
      <c r="N19" s="762">
        <f t="shared" si="7"/>
        <v>1865</v>
      </c>
      <c r="O19" s="719">
        <f t="shared" si="3"/>
        <v>66.607142857142847</v>
      </c>
      <c r="P19" s="724">
        <f t="shared" si="1"/>
        <v>115.05243676742751</v>
      </c>
    </row>
    <row r="20" spans="1:16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3000</v>
      </c>
      <c r="J20" s="540">
        <v>3000</v>
      </c>
      <c r="K20" s="540">
        <v>2457</v>
      </c>
      <c r="L20" s="602">
        <v>2386</v>
      </c>
      <c r="M20" s="589">
        <v>0</v>
      </c>
      <c r="N20" s="762">
        <f t="shared" si="7"/>
        <v>2386</v>
      </c>
      <c r="O20" s="719">
        <f t="shared" si="3"/>
        <v>79.533333333333331</v>
      </c>
      <c r="P20" s="724">
        <f t="shared" si="1"/>
        <v>97.110297110297111</v>
      </c>
    </row>
    <row r="21" spans="1:16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f t="shared" si="8"/>
        <v>0</v>
      </c>
      <c r="J21" s="540">
        <f t="shared" si="8"/>
        <v>0</v>
      </c>
      <c r="K21" s="540">
        <v>0</v>
      </c>
      <c r="L21" s="602">
        <v>0</v>
      </c>
      <c r="M21" s="589">
        <v>0</v>
      </c>
      <c r="N21" s="762">
        <f t="shared" si="7"/>
        <v>0</v>
      </c>
      <c r="O21" s="719" t="str">
        <f t="shared" si="3"/>
        <v/>
      </c>
      <c r="P21" s="724" t="str">
        <f t="shared" si="1"/>
        <v/>
      </c>
    </row>
    <row r="22" spans="1:16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si="8"/>
        <v>0</v>
      </c>
      <c r="J22" s="540">
        <f t="shared" si="8"/>
        <v>0</v>
      </c>
      <c r="K22" s="540">
        <v>0</v>
      </c>
      <c r="L22" s="602">
        <v>0</v>
      </c>
      <c r="M22" s="589">
        <v>0</v>
      </c>
      <c r="N22" s="762">
        <f t="shared" si="7"/>
        <v>0</v>
      </c>
      <c r="O22" s="719" t="str">
        <f t="shared" si="3"/>
        <v/>
      </c>
      <c r="P22" s="724" t="str">
        <f t="shared" si="1"/>
        <v/>
      </c>
    </row>
    <row r="23" spans="1:16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1000</v>
      </c>
      <c r="J23" s="540">
        <v>1000</v>
      </c>
      <c r="K23" s="540">
        <v>591</v>
      </c>
      <c r="L23" s="602">
        <v>318</v>
      </c>
      <c r="M23" s="589">
        <v>0</v>
      </c>
      <c r="N23" s="762">
        <f t="shared" si="7"/>
        <v>318</v>
      </c>
      <c r="O23" s="719">
        <f t="shared" si="3"/>
        <v>31.8</v>
      </c>
      <c r="P23" s="724">
        <f t="shared" si="1"/>
        <v>53.807106598984767</v>
      </c>
    </row>
    <row r="24" spans="1:16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8"/>
        <v>0</v>
      </c>
      <c r="J24" s="540">
        <f t="shared" si="8"/>
        <v>0</v>
      </c>
      <c r="K24" s="540">
        <v>0</v>
      </c>
      <c r="L24" s="602">
        <v>0</v>
      </c>
      <c r="M24" s="589">
        <v>0</v>
      </c>
      <c r="N24" s="762">
        <f t="shared" si="7"/>
        <v>0</v>
      </c>
      <c r="O24" s="719" t="str">
        <f t="shared" si="3"/>
        <v/>
      </c>
      <c r="P24" s="724" t="str">
        <f t="shared" si="1"/>
        <v/>
      </c>
    </row>
    <row r="25" spans="1:16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20170</v>
      </c>
      <c r="J25" s="540">
        <v>20170</v>
      </c>
      <c r="K25" s="540">
        <v>32759</v>
      </c>
      <c r="L25" s="602">
        <v>16738</v>
      </c>
      <c r="M25" s="589">
        <v>0</v>
      </c>
      <c r="N25" s="762">
        <f t="shared" si="7"/>
        <v>16738</v>
      </c>
      <c r="O25" s="719">
        <f t="shared" si="3"/>
        <v>82.984630639563704</v>
      </c>
      <c r="P25" s="724">
        <f t="shared" si="1"/>
        <v>51.094355749565004</v>
      </c>
    </row>
    <row r="26" spans="1:16" s="309" customFormat="1" ht="12.95" customHeight="1">
      <c r="B26" s="310"/>
      <c r="C26" s="311"/>
      <c r="D26" s="311"/>
      <c r="E26" s="311"/>
      <c r="F26" s="330">
        <v>613900</v>
      </c>
      <c r="G26" s="359" t="s">
        <v>811</v>
      </c>
      <c r="H26" s="663" t="s">
        <v>809</v>
      </c>
      <c r="I26" s="540">
        <v>41000</v>
      </c>
      <c r="J26" s="540">
        <v>41000</v>
      </c>
      <c r="K26" s="540">
        <v>0</v>
      </c>
      <c r="L26" s="602">
        <v>27577</v>
      </c>
      <c r="M26" s="589">
        <v>0</v>
      </c>
      <c r="N26" s="762">
        <f t="shared" ref="N26" si="9">SUM(L26:M26)</f>
        <v>27577</v>
      </c>
      <c r="O26" s="719">
        <f t="shared" ref="O26" si="10">IF(J26=0,"",N26/J26*100)</f>
        <v>67.260975609756102</v>
      </c>
      <c r="P26" s="724" t="str">
        <f t="shared" si="1"/>
        <v/>
      </c>
    </row>
    <row r="27" spans="1:16" s="309" customFormat="1" ht="12.95" customHeight="1">
      <c r="B27" s="310"/>
      <c r="C27" s="311"/>
      <c r="D27" s="311"/>
      <c r="E27" s="311"/>
      <c r="F27" s="330">
        <v>613900</v>
      </c>
      <c r="G27" s="359" t="s">
        <v>838</v>
      </c>
      <c r="H27" s="663" t="s">
        <v>839</v>
      </c>
      <c r="I27" s="540">
        <v>45000</v>
      </c>
      <c r="J27" s="540">
        <v>45000</v>
      </c>
      <c r="K27" s="540">
        <v>0</v>
      </c>
      <c r="L27" s="602">
        <v>41590</v>
      </c>
      <c r="M27" s="589">
        <v>0</v>
      </c>
      <c r="N27" s="762">
        <f t="shared" ref="N27" si="11">SUM(L27:M27)</f>
        <v>41590</v>
      </c>
      <c r="O27" s="719">
        <f t="shared" ref="O27" si="12">IF(J27=0,"",N27/J27*100)</f>
        <v>92.422222222222217</v>
      </c>
      <c r="P27" s="724" t="str">
        <f t="shared" ref="P27" si="13">IF(K27=0,"",N27/K27*100)</f>
        <v/>
      </c>
    </row>
    <row r="28" spans="1:16" ht="12.95" customHeight="1">
      <c r="B28" s="10"/>
      <c r="C28" s="11"/>
      <c r="D28" s="11"/>
      <c r="E28" s="311"/>
      <c r="F28" s="330">
        <v>613900</v>
      </c>
      <c r="G28" s="356"/>
      <c r="H28" s="211" t="s">
        <v>453</v>
      </c>
      <c r="I28" s="540">
        <f t="shared" si="8"/>
        <v>0</v>
      </c>
      <c r="J28" s="540">
        <f t="shared" si="8"/>
        <v>0</v>
      </c>
      <c r="K28" s="540">
        <v>0</v>
      </c>
      <c r="L28" s="603">
        <v>0</v>
      </c>
      <c r="M28" s="590">
        <v>0</v>
      </c>
      <c r="N28" s="762">
        <f t="shared" si="7"/>
        <v>0</v>
      </c>
      <c r="O28" s="719" t="str">
        <f t="shared" si="3"/>
        <v/>
      </c>
      <c r="P28" s="724" t="str">
        <f t="shared" si="1"/>
        <v/>
      </c>
    </row>
    <row r="29" spans="1:16" s="1" customFormat="1" ht="12.95" customHeight="1">
      <c r="A29" s="306"/>
      <c r="B29" s="12"/>
      <c r="C29" s="8"/>
      <c r="D29" s="8"/>
      <c r="E29" s="654"/>
      <c r="F29" s="340"/>
      <c r="G29" s="367"/>
      <c r="H29" s="8"/>
      <c r="I29" s="540"/>
      <c r="J29" s="540"/>
      <c r="K29" s="540"/>
      <c r="L29" s="600"/>
      <c r="M29" s="587"/>
      <c r="N29" s="763"/>
      <c r="O29" s="719" t="str">
        <f t="shared" si="3"/>
        <v/>
      </c>
      <c r="P29" s="724" t="str">
        <f t="shared" si="1"/>
        <v/>
      </c>
    </row>
    <row r="30" spans="1:16" s="1" customFormat="1" ht="12.95" customHeight="1">
      <c r="A30" s="306"/>
      <c r="B30" s="12"/>
      <c r="C30" s="8"/>
      <c r="D30" s="8"/>
      <c r="E30" s="8"/>
      <c r="F30" s="329">
        <v>821000</v>
      </c>
      <c r="G30" s="355"/>
      <c r="H30" s="8" t="s">
        <v>89</v>
      </c>
      <c r="I30" s="539">
        <f t="shared" ref="I30:J30" si="14">SUM(I31:I32)</f>
        <v>5000</v>
      </c>
      <c r="J30" s="539">
        <f t="shared" si="14"/>
        <v>5000</v>
      </c>
      <c r="K30" s="539">
        <f>SUM(K31:K32)</f>
        <v>0</v>
      </c>
      <c r="L30" s="604">
        <f>SUM(L31:L32)</f>
        <v>2421</v>
      </c>
      <c r="M30" s="591">
        <f>SUM(M31:M32)</f>
        <v>0</v>
      </c>
      <c r="N30" s="764">
        <f>SUM(N31:N32)</f>
        <v>2421</v>
      </c>
      <c r="O30" s="718">
        <f t="shared" si="3"/>
        <v>48.42</v>
      </c>
      <c r="P30" s="723" t="str">
        <f t="shared" si="1"/>
        <v/>
      </c>
    </row>
    <row r="31" spans="1:16" ht="12.95" customHeight="1">
      <c r="B31" s="10"/>
      <c r="C31" s="11"/>
      <c r="D31" s="11"/>
      <c r="E31" s="311"/>
      <c r="F31" s="330">
        <v>821200</v>
      </c>
      <c r="G31" s="356"/>
      <c r="H31" s="11" t="s">
        <v>90</v>
      </c>
      <c r="I31" s="540">
        <f t="shared" ref="I31:J31" si="15">SUM(G31:H31)</f>
        <v>0</v>
      </c>
      <c r="J31" s="540">
        <f t="shared" si="15"/>
        <v>0</v>
      </c>
      <c r="K31" s="540">
        <v>0</v>
      </c>
      <c r="L31" s="600">
        <v>0</v>
      </c>
      <c r="M31" s="587">
        <v>0</v>
      </c>
      <c r="N31" s="762">
        <f t="shared" ref="N31:N32" si="16">SUM(L31:M31)</f>
        <v>0</v>
      </c>
      <c r="O31" s="719" t="str">
        <f t="shared" si="3"/>
        <v/>
      </c>
      <c r="P31" s="724" t="str">
        <f t="shared" si="1"/>
        <v/>
      </c>
    </row>
    <row r="32" spans="1:16" ht="12.95" customHeight="1">
      <c r="B32" s="10"/>
      <c r="C32" s="11"/>
      <c r="D32" s="11"/>
      <c r="E32" s="311"/>
      <c r="F32" s="330">
        <v>821300</v>
      </c>
      <c r="G32" s="356"/>
      <c r="H32" s="11" t="s">
        <v>91</v>
      </c>
      <c r="I32" s="540">
        <v>5000</v>
      </c>
      <c r="J32" s="540">
        <v>5000</v>
      </c>
      <c r="K32" s="540">
        <v>0</v>
      </c>
      <c r="L32" s="600">
        <v>2421</v>
      </c>
      <c r="M32" s="587">
        <v>0</v>
      </c>
      <c r="N32" s="762">
        <f t="shared" si="16"/>
        <v>2421</v>
      </c>
      <c r="O32" s="719">
        <f t="shared" si="3"/>
        <v>48.42</v>
      </c>
      <c r="P32" s="724" t="str">
        <f t="shared" si="1"/>
        <v/>
      </c>
    </row>
    <row r="33" spans="1:16" ht="12.95" customHeight="1">
      <c r="B33" s="10"/>
      <c r="C33" s="11"/>
      <c r="D33" s="11"/>
      <c r="E33" s="311"/>
      <c r="F33" s="330"/>
      <c r="G33" s="356"/>
      <c r="H33" s="11"/>
      <c r="I33" s="540"/>
      <c r="J33" s="540"/>
      <c r="K33" s="540"/>
      <c r="L33" s="600"/>
      <c r="M33" s="587"/>
      <c r="N33" s="763"/>
      <c r="O33" s="719" t="str">
        <f t="shared" si="3"/>
        <v/>
      </c>
      <c r="P33" s="724" t="str">
        <f t="shared" si="1"/>
        <v/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92</v>
      </c>
      <c r="I34" s="541" t="s">
        <v>755</v>
      </c>
      <c r="J34" s="541" t="s">
        <v>755</v>
      </c>
      <c r="K34" s="539">
        <v>4</v>
      </c>
      <c r="L34" s="642">
        <v>5</v>
      </c>
      <c r="M34" s="641"/>
      <c r="N34" s="765">
        <v>5</v>
      </c>
      <c r="O34" s="719"/>
      <c r="P34" s="724"/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110</v>
      </c>
      <c r="I35" s="563">
        <f>I8+I13+I16+I30</f>
        <v>250890</v>
      </c>
      <c r="J35" s="313">
        <f>J8+J13+J16+J30</f>
        <v>250890</v>
      </c>
      <c r="K35" s="563">
        <f t="shared" ref="K35" si="17">K8+K13+K16+K30</f>
        <v>117560</v>
      </c>
      <c r="L35" s="604">
        <f>L8+L13+L16+L30</f>
        <v>188828</v>
      </c>
      <c r="M35" s="591">
        <f>M8+M13+M16+M30</f>
        <v>0</v>
      </c>
      <c r="N35" s="764">
        <f>N8+N13+N16+N30</f>
        <v>188828</v>
      </c>
      <c r="O35" s="718">
        <f t="shared" si="3"/>
        <v>75.263262784487225</v>
      </c>
      <c r="P35" s="723">
        <f t="shared" si="1"/>
        <v>160.62266076896904</v>
      </c>
    </row>
    <row r="36" spans="1:16" s="1" customFormat="1" ht="12.95" customHeight="1">
      <c r="A36" s="306"/>
      <c r="B36" s="12"/>
      <c r="C36" s="8"/>
      <c r="D36" s="8"/>
      <c r="E36" s="8"/>
      <c r="F36" s="329"/>
      <c r="G36" s="355"/>
      <c r="H36" s="8" t="s">
        <v>93</v>
      </c>
      <c r="I36" s="563"/>
      <c r="J36" s="313"/>
      <c r="K36" s="563"/>
      <c r="L36" s="604"/>
      <c r="M36" s="591"/>
      <c r="N36" s="764"/>
      <c r="O36" s="719" t="str">
        <f>IF(J36=0,"",N36/J36*100)</f>
        <v/>
      </c>
      <c r="P36" s="724" t="str">
        <f>IF(K36=0,"",O36/K36*100)</f>
        <v/>
      </c>
    </row>
    <row r="37" spans="1:16" s="1" customFormat="1" ht="12.95" customHeight="1">
      <c r="A37" s="306"/>
      <c r="B37" s="12"/>
      <c r="C37" s="8"/>
      <c r="D37" s="8"/>
      <c r="E37" s="8"/>
      <c r="F37" s="329"/>
      <c r="G37" s="355"/>
      <c r="H37" s="8" t="s">
        <v>94</v>
      </c>
      <c r="I37" s="30"/>
      <c r="J37" s="30"/>
      <c r="K37" s="574"/>
      <c r="L37" s="605"/>
      <c r="M37" s="592"/>
      <c r="N37" s="763"/>
      <c r="O37" s="719" t="str">
        <f t="shared" si="3"/>
        <v/>
      </c>
      <c r="P37" s="724" t="str">
        <f t="shared" si="3"/>
        <v/>
      </c>
    </row>
    <row r="38" spans="1:16" ht="12.95" customHeight="1" thickBot="1">
      <c r="B38" s="16"/>
      <c r="C38" s="17"/>
      <c r="D38" s="17"/>
      <c r="E38" s="17"/>
      <c r="F38" s="331"/>
      <c r="G38" s="357"/>
      <c r="H38" s="17"/>
      <c r="I38" s="32"/>
      <c r="J38" s="32"/>
      <c r="K38" s="564"/>
      <c r="L38" s="606"/>
      <c r="M38" s="593"/>
      <c r="N38" s="766"/>
      <c r="O38" s="743"/>
      <c r="P38" s="373"/>
    </row>
    <row r="39" spans="1:16" ht="12.95" customHeight="1">
      <c r="F39" s="332"/>
      <c r="G39" s="358"/>
      <c r="N39" s="412"/>
    </row>
    <row r="40" spans="1:16" ht="12.95" customHeight="1">
      <c r="F40" s="332"/>
      <c r="G40" s="358"/>
      <c r="N40" s="412"/>
    </row>
    <row r="41" spans="1:16" ht="12.95" customHeight="1">
      <c r="F41" s="332"/>
      <c r="G41" s="358"/>
      <c r="N41" s="412"/>
    </row>
    <row r="42" spans="1:16" ht="12.95" customHeight="1">
      <c r="F42" s="332"/>
      <c r="G42" s="358"/>
      <c r="N42" s="412"/>
    </row>
    <row r="43" spans="1:16" ht="12.95" customHeight="1">
      <c r="F43" s="332"/>
      <c r="G43" s="358"/>
      <c r="N43" s="412"/>
    </row>
    <row r="44" spans="1:16" ht="12.95" customHeight="1">
      <c r="F44" s="332"/>
      <c r="G44" s="358"/>
      <c r="N44" s="412"/>
    </row>
    <row r="45" spans="1:16" ht="12.95" customHeight="1">
      <c r="F45" s="332"/>
      <c r="G45" s="358"/>
      <c r="N45" s="412"/>
    </row>
    <row r="46" spans="1:16" ht="12.95" customHeight="1">
      <c r="F46" s="332"/>
      <c r="G46" s="358"/>
      <c r="N46" s="412"/>
    </row>
    <row r="47" spans="1:16" ht="12.95" customHeight="1">
      <c r="F47" s="332"/>
      <c r="G47" s="358"/>
      <c r="N47" s="412"/>
    </row>
    <row r="48" spans="1:16" ht="12.95" customHeight="1">
      <c r="F48" s="332"/>
      <c r="G48" s="358"/>
      <c r="N48" s="412"/>
    </row>
    <row r="49" spans="6:14" ht="12.95" customHeight="1">
      <c r="F49" s="332"/>
      <c r="G49" s="358"/>
      <c r="N49" s="412"/>
    </row>
    <row r="50" spans="6:14" ht="12.95" customHeight="1">
      <c r="F50" s="332"/>
      <c r="G50" s="358"/>
      <c r="N50" s="412"/>
    </row>
    <row r="51" spans="6:14" ht="12.95" customHeight="1">
      <c r="F51" s="332"/>
      <c r="G51" s="358"/>
      <c r="N51" s="412"/>
    </row>
    <row r="52" spans="6:14" ht="12.95" customHeight="1">
      <c r="F52" s="332"/>
      <c r="G52" s="358"/>
      <c r="N52" s="412"/>
    </row>
    <row r="53" spans="6:14" ht="12.95" customHeight="1">
      <c r="F53" s="332"/>
      <c r="G53" s="358"/>
      <c r="N53" s="412"/>
    </row>
    <row r="54" spans="6:14" ht="12.95" customHeight="1">
      <c r="F54" s="332"/>
      <c r="G54" s="358"/>
      <c r="N54" s="412"/>
    </row>
    <row r="55" spans="6:14" ht="12.95" customHeight="1">
      <c r="F55" s="332"/>
      <c r="G55" s="358"/>
      <c r="N55" s="412"/>
    </row>
    <row r="56" spans="6:14" ht="12.95" customHeight="1">
      <c r="F56" s="332"/>
      <c r="G56" s="358"/>
      <c r="N56" s="412"/>
    </row>
    <row r="57" spans="6:14" ht="12.95" customHeight="1">
      <c r="F57" s="332"/>
      <c r="G57" s="358"/>
      <c r="N57" s="412"/>
    </row>
    <row r="58" spans="6:14" ht="12.95" customHeight="1">
      <c r="F58" s="332"/>
      <c r="G58" s="358"/>
      <c r="N58" s="412"/>
    </row>
    <row r="59" spans="6:14" ht="12.95" customHeight="1">
      <c r="F59" s="332"/>
      <c r="G59" s="358"/>
      <c r="N59" s="412"/>
    </row>
    <row r="60" spans="6:14" ht="12.95" customHeight="1">
      <c r="F60" s="332"/>
      <c r="G60" s="358"/>
      <c r="N60" s="412"/>
    </row>
    <row r="61" spans="6:14" ht="12.95" customHeight="1">
      <c r="F61" s="332"/>
      <c r="G61" s="358"/>
      <c r="N61" s="412"/>
    </row>
    <row r="62" spans="6:14" ht="17.100000000000001" customHeight="1">
      <c r="F62" s="332"/>
      <c r="G62" s="358"/>
      <c r="N62" s="412"/>
    </row>
    <row r="63" spans="6:14" ht="14.25">
      <c r="F63" s="332"/>
      <c r="G63" s="358"/>
      <c r="N63" s="412"/>
    </row>
    <row r="64" spans="6:14" ht="14.25">
      <c r="F64" s="332"/>
      <c r="G64" s="358"/>
      <c r="N64" s="412"/>
    </row>
    <row r="65" spans="6:14" ht="14.25">
      <c r="F65" s="332"/>
      <c r="G65" s="358"/>
      <c r="N65" s="412"/>
    </row>
    <row r="66" spans="6:14" ht="14.25">
      <c r="F66" s="332"/>
      <c r="G66" s="358"/>
      <c r="N66" s="412"/>
    </row>
    <row r="67" spans="6:14" ht="14.25">
      <c r="F67" s="332"/>
      <c r="G67" s="358"/>
      <c r="N67" s="412"/>
    </row>
    <row r="68" spans="6:14" ht="14.25">
      <c r="F68" s="332"/>
      <c r="G68" s="358"/>
      <c r="N68" s="412"/>
    </row>
    <row r="69" spans="6:14" ht="14.25">
      <c r="F69" s="332"/>
      <c r="G69" s="358"/>
      <c r="N69" s="412"/>
    </row>
    <row r="70" spans="6:14" ht="14.25">
      <c r="F70" s="332"/>
      <c r="G70" s="358"/>
      <c r="N70" s="412"/>
    </row>
    <row r="71" spans="6:14" ht="14.25">
      <c r="F71" s="332"/>
      <c r="G71" s="358"/>
      <c r="N71" s="412"/>
    </row>
    <row r="72" spans="6:14" ht="14.25">
      <c r="F72" s="332"/>
      <c r="G72" s="358"/>
      <c r="N72" s="412"/>
    </row>
    <row r="73" spans="6:14" ht="14.25">
      <c r="F73" s="332"/>
      <c r="G73" s="358"/>
      <c r="N73" s="412"/>
    </row>
    <row r="74" spans="6:14" ht="14.25">
      <c r="F74" s="332"/>
      <c r="G74" s="358"/>
      <c r="N74" s="412"/>
    </row>
    <row r="75" spans="6:14" ht="14.25">
      <c r="F75" s="332"/>
      <c r="G75" s="358"/>
      <c r="N75" s="412"/>
    </row>
    <row r="76" spans="6:14" ht="14.25">
      <c r="F76" s="332"/>
      <c r="G76" s="332"/>
      <c r="N76" s="412"/>
    </row>
    <row r="77" spans="6:14" ht="14.25">
      <c r="F77" s="332"/>
      <c r="G77" s="332"/>
      <c r="N77" s="412"/>
    </row>
    <row r="78" spans="6:14" ht="14.25">
      <c r="F78" s="332"/>
      <c r="G78" s="332"/>
      <c r="N78" s="412"/>
    </row>
    <row r="79" spans="6:14" ht="14.25">
      <c r="F79" s="332"/>
      <c r="G79" s="332"/>
      <c r="N79" s="412"/>
    </row>
    <row r="80" spans="6:14" ht="14.25">
      <c r="F80" s="332"/>
      <c r="G80" s="332"/>
      <c r="N80" s="412"/>
    </row>
    <row r="81" spans="6:14" ht="14.25">
      <c r="F81" s="332"/>
      <c r="G81" s="332"/>
      <c r="N81" s="412"/>
    </row>
    <row r="82" spans="6:14" ht="14.25">
      <c r="F82" s="332"/>
      <c r="G82" s="332"/>
      <c r="N82" s="412"/>
    </row>
    <row r="83" spans="6:14" ht="14.25">
      <c r="F83" s="332"/>
      <c r="G83" s="332"/>
      <c r="N83" s="412"/>
    </row>
    <row r="84" spans="6:14" ht="14.25">
      <c r="F84" s="332"/>
      <c r="G84" s="332"/>
      <c r="N84" s="412"/>
    </row>
    <row r="85" spans="6:14" ht="14.25">
      <c r="F85" s="332"/>
      <c r="G85" s="332"/>
      <c r="N85" s="412"/>
    </row>
    <row r="86" spans="6:14" ht="14.25">
      <c r="F86" s="332"/>
      <c r="G86" s="332"/>
      <c r="N86" s="412"/>
    </row>
    <row r="87" spans="6:14" ht="14.25">
      <c r="F87" s="332"/>
      <c r="G87" s="332"/>
      <c r="N87" s="412"/>
    </row>
    <row r="88" spans="6:14" ht="14.25">
      <c r="F88" s="332"/>
      <c r="G88" s="332"/>
      <c r="N88" s="412"/>
    </row>
    <row r="89" spans="6:14" ht="14.25">
      <c r="F89" s="332"/>
      <c r="G89" s="332"/>
      <c r="N89" s="412"/>
    </row>
    <row r="90" spans="6:14" ht="14.25">
      <c r="F90" s="332"/>
      <c r="G90" s="332"/>
      <c r="N90" s="412"/>
    </row>
    <row r="91" spans="6:14" ht="14.25">
      <c r="F91" s="332"/>
      <c r="G91" s="332"/>
      <c r="N91" s="412"/>
    </row>
    <row r="92" spans="6:14" ht="14.25">
      <c r="F92" s="332"/>
      <c r="G92" s="332"/>
      <c r="N92" s="41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  <row r="97" spans="7:7">
      <c r="G97" s="332"/>
    </row>
    <row r="98" spans="7:7">
      <c r="G98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T96"/>
  <sheetViews>
    <sheetView zoomScaleNormal="100" workbookViewId="0">
      <selection activeCell="L31" sqref="L31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4" customWidth="1"/>
    <col min="17" max="16384" width="9.140625" style="9"/>
  </cols>
  <sheetData>
    <row r="1" spans="1:20" ht="13.5" thickBot="1"/>
    <row r="2" spans="1:20" s="405" customFormat="1" ht="20.100000000000001" customHeight="1" thickTop="1" thickBot="1">
      <c r="B2" s="900" t="s">
        <v>736</v>
      </c>
      <c r="C2" s="901"/>
      <c r="D2" s="901"/>
      <c r="E2" s="901"/>
      <c r="F2" s="901"/>
      <c r="G2" s="901"/>
      <c r="H2" s="901"/>
      <c r="I2" s="901"/>
      <c r="J2" s="934"/>
      <c r="K2" s="934"/>
      <c r="L2" s="934"/>
      <c r="M2" s="934"/>
      <c r="N2" s="934"/>
      <c r="O2" s="934"/>
      <c r="P2" s="902"/>
    </row>
    <row r="3" spans="1:20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20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20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20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20" s="2" customFormat="1" ht="12.95" customHeight="1">
      <c r="A7" s="307"/>
      <c r="B7" s="6" t="s">
        <v>123</v>
      </c>
      <c r="C7" s="7" t="s">
        <v>124</v>
      </c>
      <c r="D7" s="7" t="s">
        <v>118</v>
      </c>
      <c r="E7" s="655" t="s">
        <v>793</v>
      </c>
      <c r="F7" s="5"/>
      <c r="G7" s="308"/>
      <c r="H7" s="5"/>
      <c r="I7" s="97"/>
      <c r="J7" s="97"/>
      <c r="K7" s="580"/>
      <c r="L7" s="607"/>
      <c r="M7" s="97"/>
      <c r="N7" s="767"/>
      <c r="O7" s="717"/>
      <c r="P7" s="722"/>
    </row>
    <row r="8" spans="1:20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" si="0">SUM(I9:I12)</f>
        <v>1167960</v>
      </c>
      <c r="J8" s="539">
        <f t="shared" ref="J8" si="1">SUM(J9:J12)</f>
        <v>1167960</v>
      </c>
      <c r="K8" s="539">
        <f>SUM(K9:K11)</f>
        <v>855089</v>
      </c>
      <c r="L8" s="578">
        <f>SUM(L9:L12)</f>
        <v>860554</v>
      </c>
      <c r="M8" s="247">
        <f>SUM(M9:M12)</f>
        <v>0</v>
      </c>
      <c r="N8" s="745">
        <f>SUM(N9:N12)</f>
        <v>860554</v>
      </c>
      <c r="O8" s="718">
        <f>IF(J8=0,"",N8/J8*100)</f>
        <v>73.68009178396521</v>
      </c>
      <c r="P8" s="723">
        <f>IF(K8=0,"",N8/K8*100)</f>
        <v>100.63911475881457</v>
      </c>
    </row>
    <row r="9" spans="1:20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998570</v>
      </c>
      <c r="J9" s="540">
        <v>998570</v>
      </c>
      <c r="K9" s="540">
        <v>732473</v>
      </c>
      <c r="L9" s="608">
        <v>735947</v>
      </c>
      <c r="M9" s="249">
        <v>0</v>
      </c>
      <c r="N9" s="746">
        <f>SUM(L9:M9)</f>
        <v>735947</v>
      </c>
      <c r="O9" s="719">
        <f>IF(J9=0,"",N9/J9*100)</f>
        <v>73.700091130316352</v>
      </c>
      <c r="P9" s="724">
        <f t="shared" ref="P9:P35" si="2">IF(K9=0,"",N9/K9*100)</f>
        <v>100.47428369373341</v>
      </c>
    </row>
    <row r="10" spans="1:20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169390</v>
      </c>
      <c r="J10" s="540">
        <v>169390</v>
      </c>
      <c r="K10" s="540">
        <v>122616</v>
      </c>
      <c r="L10" s="608">
        <v>124607</v>
      </c>
      <c r="M10" s="249">
        <v>0</v>
      </c>
      <c r="N10" s="746">
        <f t="shared" ref="N10:N11" si="3">SUM(L10:M10)</f>
        <v>124607</v>
      </c>
      <c r="O10" s="719">
        <f t="shared" ref="O10:O35" si="4">IF(J10=0,"",N10/J10*100)</f>
        <v>73.562193754058683</v>
      </c>
      <c r="P10" s="724">
        <f t="shared" si="2"/>
        <v>101.62376851308149</v>
      </c>
    </row>
    <row r="11" spans="1:20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5">SUM(G11:H11)</f>
        <v>0</v>
      </c>
      <c r="J11" s="540">
        <f t="shared" si="5"/>
        <v>0</v>
      </c>
      <c r="K11" s="540">
        <v>0</v>
      </c>
      <c r="L11" s="579">
        <v>0</v>
      </c>
      <c r="M11" s="248">
        <v>0</v>
      </c>
      <c r="N11" s="746">
        <f t="shared" si="3"/>
        <v>0</v>
      </c>
      <c r="O11" s="719" t="str">
        <f t="shared" si="4"/>
        <v/>
      </c>
      <c r="P11" s="724" t="str">
        <f t="shared" si="2"/>
        <v/>
      </c>
      <c r="R11" s="62"/>
    </row>
    <row r="12" spans="1:20" ht="12.95" customHeight="1">
      <c r="B12" s="10"/>
      <c r="C12" s="11"/>
      <c r="D12" s="11"/>
      <c r="E12" s="311"/>
      <c r="F12" s="330"/>
      <c r="G12" s="356"/>
      <c r="H12" s="20"/>
      <c r="I12" s="540"/>
      <c r="J12" s="540"/>
      <c r="K12" s="540"/>
      <c r="L12" s="608"/>
      <c r="M12" s="249"/>
      <c r="N12" s="746"/>
      <c r="O12" s="719" t="str">
        <f t="shared" si="4"/>
        <v/>
      </c>
      <c r="P12" s="724" t="str">
        <f t="shared" si="2"/>
        <v/>
      </c>
    </row>
    <row r="13" spans="1:20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6">I14</f>
        <v>106320</v>
      </c>
      <c r="J13" s="539">
        <f t="shared" si="6"/>
        <v>106320</v>
      </c>
      <c r="K13" s="539">
        <f>K14</f>
        <v>78674</v>
      </c>
      <c r="L13" s="578">
        <f>L14</f>
        <v>79105</v>
      </c>
      <c r="M13" s="247">
        <f>M14</f>
        <v>0</v>
      </c>
      <c r="N13" s="745">
        <f>N14</f>
        <v>79105</v>
      </c>
      <c r="O13" s="718">
        <f t="shared" si="4"/>
        <v>74.402746425884132</v>
      </c>
      <c r="P13" s="723">
        <f t="shared" si="2"/>
        <v>100.54783028700713</v>
      </c>
    </row>
    <row r="14" spans="1:20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106320</v>
      </c>
      <c r="J14" s="540">
        <v>106320</v>
      </c>
      <c r="K14" s="540">
        <v>78674</v>
      </c>
      <c r="L14" s="608">
        <v>79105</v>
      </c>
      <c r="M14" s="249">
        <v>0</v>
      </c>
      <c r="N14" s="746">
        <f>SUM(L14:M14)</f>
        <v>79105</v>
      </c>
      <c r="O14" s="719">
        <f t="shared" si="4"/>
        <v>74.402746425884132</v>
      </c>
      <c r="P14" s="724">
        <f t="shared" si="2"/>
        <v>100.54783028700713</v>
      </c>
    </row>
    <row r="15" spans="1:20" ht="12.95" customHeight="1">
      <c r="B15" s="10"/>
      <c r="C15" s="11"/>
      <c r="D15" s="11"/>
      <c r="E15" s="311"/>
      <c r="F15" s="330"/>
      <c r="G15" s="356"/>
      <c r="H15" s="11"/>
      <c r="I15" s="540"/>
      <c r="J15" s="540"/>
      <c r="K15" s="540"/>
      <c r="L15" s="609"/>
      <c r="M15" s="316"/>
      <c r="N15" s="747"/>
      <c r="O15" s="719" t="str">
        <f t="shared" si="4"/>
        <v/>
      </c>
      <c r="P15" s="724" t="str">
        <f t="shared" si="2"/>
        <v/>
      </c>
      <c r="T15" s="63"/>
    </row>
    <row r="16" spans="1:20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7">SUM(I17:I26)</f>
        <v>243500</v>
      </c>
      <c r="J16" s="539">
        <f t="shared" si="7"/>
        <v>243500</v>
      </c>
      <c r="K16" s="539">
        <f>SUM(K17:K26)</f>
        <v>159019</v>
      </c>
      <c r="L16" s="569">
        <f>SUM(L17:L26)</f>
        <v>171073</v>
      </c>
      <c r="M16" s="318">
        <f>SUM(M17:M26)</f>
        <v>0</v>
      </c>
      <c r="N16" s="736">
        <f>SUM(N17:N26)</f>
        <v>171073</v>
      </c>
      <c r="O16" s="718">
        <f t="shared" si="4"/>
        <v>70.2558521560575</v>
      </c>
      <c r="P16" s="723">
        <f t="shared" si="2"/>
        <v>107.58022626227056</v>
      </c>
    </row>
    <row r="17" spans="1:17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4000</v>
      </c>
      <c r="J17" s="540">
        <v>4000</v>
      </c>
      <c r="K17" s="540">
        <v>2731</v>
      </c>
      <c r="L17" s="553">
        <v>305</v>
      </c>
      <c r="M17" s="388">
        <v>0</v>
      </c>
      <c r="N17" s="746">
        <f t="shared" ref="N17:N26" si="8">SUM(L17:M17)</f>
        <v>305</v>
      </c>
      <c r="O17" s="719">
        <f t="shared" si="4"/>
        <v>7.625</v>
      </c>
      <c r="P17" s="724">
        <f t="shared" si="2"/>
        <v>11.168070303917979</v>
      </c>
    </row>
    <row r="18" spans="1:17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v>14000</v>
      </c>
      <c r="J18" s="540">
        <v>14000</v>
      </c>
      <c r="K18" s="540">
        <v>11257</v>
      </c>
      <c r="L18" s="553">
        <v>11020</v>
      </c>
      <c r="M18" s="388">
        <v>0</v>
      </c>
      <c r="N18" s="746">
        <f t="shared" si="8"/>
        <v>11020</v>
      </c>
      <c r="O18" s="719">
        <f t="shared" si="4"/>
        <v>78.714285714285708</v>
      </c>
      <c r="P18" s="724">
        <f t="shared" si="2"/>
        <v>97.894643333037223</v>
      </c>
    </row>
    <row r="19" spans="1:17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83000</v>
      </c>
      <c r="J19" s="540">
        <v>83000</v>
      </c>
      <c r="K19" s="540">
        <v>61410</v>
      </c>
      <c r="L19" s="553">
        <v>54718</v>
      </c>
      <c r="M19" s="388">
        <v>0</v>
      </c>
      <c r="N19" s="746">
        <f t="shared" si="8"/>
        <v>54718</v>
      </c>
      <c r="O19" s="719">
        <f t="shared" si="4"/>
        <v>65.925301204819277</v>
      </c>
      <c r="P19" s="724">
        <f t="shared" si="2"/>
        <v>89.102751994789116</v>
      </c>
    </row>
    <row r="20" spans="1:17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31000</v>
      </c>
      <c r="J20" s="540">
        <v>31000</v>
      </c>
      <c r="K20" s="540">
        <v>25002</v>
      </c>
      <c r="L20" s="554">
        <v>24568</v>
      </c>
      <c r="M20" s="390">
        <v>0</v>
      </c>
      <c r="N20" s="746">
        <f t="shared" si="8"/>
        <v>24568</v>
      </c>
      <c r="O20" s="719">
        <f t="shared" si="4"/>
        <v>79.251612903225805</v>
      </c>
      <c r="P20" s="724">
        <f t="shared" si="2"/>
        <v>98.264138868890498</v>
      </c>
      <c r="Q20" s="55"/>
    </row>
    <row r="21" spans="1:17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v>11000</v>
      </c>
      <c r="J21" s="540">
        <v>11000</v>
      </c>
      <c r="K21" s="540">
        <v>8957</v>
      </c>
      <c r="L21" s="553">
        <v>6412</v>
      </c>
      <c r="M21" s="388">
        <v>0</v>
      </c>
      <c r="N21" s="746">
        <f t="shared" si="8"/>
        <v>6412</v>
      </c>
      <c r="O21" s="719">
        <f t="shared" si="4"/>
        <v>58.290909090909096</v>
      </c>
      <c r="P21" s="724">
        <f t="shared" si="2"/>
        <v>71.586468683711075</v>
      </c>
    </row>
    <row r="22" spans="1:17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ref="I22:J26" si="9">SUM(G22:H22)</f>
        <v>0</v>
      </c>
      <c r="J22" s="540">
        <f t="shared" si="9"/>
        <v>0</v>
      </c>
      <c r="K22" s="540">
        <v>0</v>
      </c>
      <c r="L22" s="554">
        <v>0</v>
      </c>
      <c r="M22" s="390">
        <v>0</v>
      </c>
      <c r="N22" s="746">
        <f t="shared" si="8"/>
        <v>0</v>
      </c>
      <c r="O22" s="719" t="str">
        <f t="shared" si="4"/>
        <v/>
      </c>
      <c r="P22" s="724" t="str">
        <f t="shared" si="2"/>
        <v/>
      </c>
    </row>
    <row r="23" spans="1:17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8000</v>
      </c>
      <c r="J23" s="540">
        <v>8000</v>
      </c>
      <c r="K23" s="540">
        <v>4328</v>
      </c>
      <c r="L23" s="554">
        <v>4570</v>
      </c>
      <c r="M23" s="390">
        <v>0</v>
      </c>
      <c r="N23" s="746">
        <f t="shared" si="8"/>
        <v>4570</v>
      </c>
      <c r="O23" s="719">
        <f t="shared" si="4"/>
        <v>57.125</v>
      </c>
      <c r="P23" s="724">
        <f t="shared" si="2"/>
        <v>105.59149722735674</v>
      </c>
    </row>
    <row r="24" spans="1:17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v>3000</v>
      </c>
      <c r="J24" s="540">
        <v>3000</v>
      </c>
      <c r="K24" s="540">
        <v>1853</v>
      </c>
      <c r="L24" s="554">
        <v>2082</v>
      </c>
      <c r="M24" s="390">
        <v>0</v>
      </c>
      <c r="N24" s="746">
        <f t="shared" si="8"/>
        <v>2082</v>
      </c>
      <c r="O24" s="719">
        <f t="shared" si="4"/>
        <v>69.399999999999991</v>
      </c>
      <c r="P24" s="724">
        <f t="shared" si="2"/>
        <v>112.35833783054505</v>
      </c>
    </row>
    <row r="25" spans="1:17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89500</v>
      </c>
      <c r="J25" s="540">
        <v>89500</v>
      </c>
      <c r="K25" s="540">
        <v>43481</v>
      </c>
      <c r="L25" s="554">
        <v>67398</v>
      </c>
      <c r="M25" s="390">
        <v>0</v>
      </c>
      <c r="N25" s="746">
        <f t="shared" si="8"/>
        <v>67398</v>
      </c>
      <c r="O25" s="719">
        <f t="shared" si="4"/>
        <v>75.305027932960883</v>
      </c>
      <c r="P25" s="724">
        <f t="shared" si="2"/>
        <v>155.00563464501735</v>
      </c>
      <c r="Q25" s="77"/>
    </row>
    <row r="26" spans="1:17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9"/>
        <v>0</v>
      </c>
      <c r="J26" s="540">
        <f t="shared" si="9"/>
        <v>0</v>
      </c>
      <c r="K26" s="540">
        <v>0</v>
      </c>
      <c r="L26" s="554">
        <v>0</v>
      </c>
      <c r="M26" s="390">
        <v>0</v>
      </c>
      <c r="N26" s="746">
        <f t="shared" si="8"/>
        <v>0</v>
      </c>
      <c r="O26" s="719" t="str">
        <f t="shared" si="4"/>
        <v/>
      </c>
      <c r="P26" s="724" t="str">
        <f t="shared" si="2"/>
        <v/>
      </c>
    </row>
    <row r="27" spans="1:17" s="1" customFormat="1" ht="12.95" customHeight="1">
      <c r="A27" s="306"/>
      <c r="B27" s="12"/>
      <c r="C27" s="8"/>
      <c r="D27" s="8"/>
      <c r="E27" s="654"/>
      <c r="F27" s="340"/>
      <c r="G27" s="367"/>
      <c r="H27" s="8"/>
      <c r="I27" s="540"/>
      <c r="J27" s="540"/>
      <c r="K27" s="540"/>
      <c r="L27" s="610"/>
      <c r="M27" s="321"/>
      <c r="N27" s="747"/>
      <c r="O27" s="719" t="str">
        <f t="shared" si="4"/>
        <v/>
      </c>
      <c r="P27" s="724" t="str">
        <f t="shared" si="2"/>
        <v/>
      </c>
    </row>
    <row r="28" spans="1:17" ht="12.95" customHeight="1">
      <c r="B28" s="10"/>
      <c r="C28" s="11"/>
      <c r="D28" s="11"/>
      <c r="E28" s="311"/>
      <c r="F28" s="330"/>
      <c r="G28" s="356"/>
      <c r="H28" s="11"/>
      <c r="I28" s="539"/>
      <c r="J28" s="539"/>
      <c r="K28" s="539"/>
      <c r="L28" s="576"/>
      <c r="M28" s="320"/>
      <c r="N28" s="736"/>
      <c r="O28" s="719" t="str">
        <f t="shared" si="4"/>
        <v/>
      </c>
      <c r="P28" s="724" t="str">
        <f t="shared" si="2"/>
        <v/>
      </c>
    </row>
    <row r="29" spans="1:17" s="1" customFormat="1" ht="12.95" customHeight="1">
      <c r="A29" s="306"/>
      <c r="B29" s="12"/>
      <c r="C29" s="8"/>
      <c r="D29" s="8"/>
      <c r="E29" s="8"/>
      <c r="F29" s="329">
        <v>821000</v>
      </c>
      <c r="G29" s="355"/>
      <c r="H29" s="8" t="s">
        <v>89</v>
      </c>
      <c r="I29" s="539">
        <f t="shared" ref="I29:J29" si="10">I30+I31</f>
        <v>5000</v>
      </c>
      <c r="J29" s="539">
        <f t="shared" si="10"/>
        <v>5000</v>
      </c>
      <c r="K29" s="539">
        <f>SUM(K30:K31)</f>
        <v>22903</v>
      </c>
      <c r="L29" s="576">
        <f>L30+L31</f>
        <v>1758</v>
      </c>
      <c r="M29" s="320">
        <f>M30+M31</f>
        <v>0</v>
      </c>
      <c r="N29" s="736">
        <f>N30+N31</f>
        <v>1758</v>
      </c>
      <c r="O29" s="718">
        <f t="shared" si="4"/>
        <v>35.160000000000004</v>
      </c>
      <c r="P29" s="723">
        <f t="shared" si="2"/>
        <v>7.6758503252848973</v>
      </c>
    </row>
    <row r="30" spans="1:17" ht="12.95" customHeight="1">
      <c r="B30" s="10"/>
      <c r="C30" s="11"/>
      <c r="D30" s="11"/>
      <c r="E30" s="311"/>
      <c r="F30" s="330">
        <v>821200</v>
      </c>
      <c r="G30" s="356"/>
      <c r="H30" s="11" t="s">
        <v>90</v>
      </c>
      <c r="I30" s="540">
        <f t="shared" ref="I30:J30" si="11">SUM(G30:H30)</f>
        <v>0</v>
      </c>
      <c r="J30" s="540">
        <f t="shared" si="11"/>
        <v>0</v>
      </c>
      <c r="K30" s="540">
        <v>0</v>
      </c>
      <c r="L30" s="610">
        <v>0</v>
      </c>
      <c r="M30" s="321">
        <v>0</v>
      </c>
      <c r="N30" s="746">
        <f t="shared" ref="N30:N31" si="12">SUM(L30:M30)</f>
        <v>0</v>
      </c>
      <c r="O30" s="719" t="str">
        <f t="shared" si="4"/>
        <v/>
      </c>
      <c r="P30" s="724" t="str">
        <f t="shared" si="2"/>
        <v/>
      </c>
    </row>
    <row r="31" spans="1:17" ht="12.95" customHeight="1">
      <c r="B31" s="10"/>
      <c r="C31" s="11"/>
      <c r="D31" s="11"/>
      <c r="E31" s="311"/>
      <c r="F31" s="330">
        <v>821300</v>
      </c>
      <c r="G31" s="356"/>
      <c r="H31" s="11" t="s">
        <v>91</v>
      </c>
      <c r="I31" s="540">
        <v>5000</v>
      </c>
      <c r="J31" s="540">
        <v>5000</v>
      </c>
      <c r="K31" s="540">
        <v>22903</v>
      </c>
      <c r="L31" s="610">
        <v>1758</v>
      </c>
      <c r="M31" s="321">
        <v>0</v>
      </c>
      <c r="N31" s="746">
        <f t="shared" si="12"/>
        <v>1758</v>
      </c>
      <c r="O31" s="719">
        <f t="shared" si="4"/>
        <v>35.160000000000004</v>
      </c>
      <c r="P31" s="724">
        <f t="shared" si="2"/>
        <v>7.6758503252848973</v>
      </c>
    </row>
    <row r="32" spans="1:17" ht="12.95" customHeight="1">
      <c r="B32" s="10"/>
      <c r="C32" s="11"/>
      <c r="D32" s="11"/>
      <c r="E32" s="311"/>
      <c r="F32" s="330"/>
      <c r="G32" s="356"/>
      <c r="H32" s="11"/>
      <c r="I32" s="540"/>
      <c r="J32" s="540"/>
      <c r="K32" s="540"/>
      <c r="L32" s="609"/>
      <c r="M32" s="316"/>
      <c r="N32" s="747"/>
      <c r="O32" s="719" t="str">
        <f t="shared" si="4"/>
        <v/>
      </c>
      <c r="P32" s="724" t="str">
        <f t="shared" si="2"/>
        <v/>
      </c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92</v>
      </c>
      <c r="I33" s="541">
        <v>43</v>
      </c>
      <c r="J33" s="541">
        <v>43</v>
      </c>
      <c r="K33" s="541">
        <v>42</v>
      </c>
      <c r="L33" s="572">
        <v>41</v>
      </c>
      <c r="M33" s="322"/>
      <c r="N33" s="748">
        <v>41</v>
      </c>
      <c r="O33" s="719"/>
      <c r="P33" s="724"/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110</v>
      </c>
      <c r="I34" s="563">
        <f>I8+I13+I16+I29</f>
        <v>1522780</v>
      </c>
      <c r="J34" s="313">
        <f>J8+J13+J16+J29</f>
        <v>1522780</v>
      </c>
      <c r="K34" s="563">
        <f t="shared" ref="K34" si="13">K8+K13+K16+K29</f>
        <v>1115685</v>
      </c>
      <c r="L34" s="570">
        <f>L8+L13+L16+L29</f>
        <v>1112490</v>
      </c>
      <c r="M34" s="313">
        <f>M8+M13+M16+M29</f>
        <v>0</v>
      </c>
      <c r="N34" s="736">
        <f>N8+N13+N16+N29</f>
        <v>1112490</v>
      </c>
      <c r="O34" s="718">
        <f>IF(J34=0,"",N34/J34*100)</f>
        <v>73.056515057986047</v>
      </c>
      <c r="P34" s="723">
        <f t="shared" si="2"/>
        <v>99.713628846851933</v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93</v>
      </c>
      <c r="I35" s="563">
        <f>I34</f>
        <v>1522780</v>
      </c>
      <c r="J35" s="313">
        <f>J34</f>
        <v>1522780</v>
      </c>
      <c r="K35" s="563">
        <f t="shared" ref="K35" si="14">K34</f>
        <v>1115685</v>
      </c>
      <c r="L35" s="570">
        <f>L34</f>
        <v>1112490</v>
      </c>
      <c r="M35" s="313">
        <f>M34</f>
        <v>0</v>
      </c>
      <c r="N35" s="736">
        <f>N34</f>
        <v>1112490</v>
      </c>
      <c r="O35" s="718">
        <f t="shared" si="4"/>
        <v>73.056515057986047</v>
      </c>
      <c r="P35" s="723">
        <f t="shared" si="2"/>
        <v>99.713628846851933</v>
      </c>
    </row>
    <row r="36" spans="1:16" s="1" customFormat="1" ht="12.95" customHeight="1">
      <c r="A36" s="306"/>
      <c r="B36" s="12"/>
      <c r="C36" s="8"/>
      <c r="D36" s="8"/>
      <c r="E36" s="8"/>
      <c r="F36" s="329"/>
      <c r="G36" s="355"/>
      <c r="H36" s="8" t="s">
        <v>94</v>
      </c>
      <c r="I36" s="30"/>
      <c r="J36" s="30"/>
      <c r="K36" s="574"/>
      <c r="L36" s="568"/>
      <c r="M36" s="304"/>
      <c r="N36" s="747"/>
      <c r="O36" s="721"/>
      <c r="P36" s="726"/>
    </row>
    <row r="37" spans="1:16" ht="12.95" customHeight="1" thickBot="1">
      <c r="B37" s="16"/>
      <c r="C37" s="17"/>
      <c r="D37" s="17"/>
      <c r="E37" s="17"/>
      <c r="F37" s="331"/>
      <c r="G37" s="357"/>
      <c r="H37" s="17"/>
      <c r="I37" s="32"/>
      <c r="J37" s="32"/>
      <c r="K37" s="564"/>
      <c r="L37" s="573"/>
      <c r="M37" s="32"/>
      <c r="N37" s="749"/>
      <c r="O37" s="743"/>
      <c r="P37" s="373"/>
    </row>
    <row r="38" spans="1:16" ht="12.95" customHeight="1">
      <c r="F38" s="332"/>
      <c r="G38" s="358"/>
      <c r="N38" s="412"/>
    </row>
    <row r="39" spans="1:16" ht="12.95" customHeight="1">
      <c r="B39" s="55"/>
      <c r="F39" s="332"/>
      <c r="G39" s="358"/>
      <c r="N39" s="412"/>
    </row>
    <row r="40" spans="1:16" ht="12.95" customHeight="1">
      <c r="B40" s="55"/>
      <c r="F40" s="332"/>
      <c r="G40" s="358"/>
      <c r="N40" s="412"/>
    </row>
    <row r="41" spans="1:16" ht="12.95" customHeight="1">
      <c r="B41" s="55"/>
      <c r="F41" s="332"/>
      <c r="G41" s="358"/>
      <c r="N41" s="412"/>
    </row>
    <row r="42" spans="1:16" ht="12.95" customHeight="1">
      <c r="B42" s="55"/>
      <c r="F42" s="332"/>
      <c r="G42" s="358"/>
      <c r="N42" s="412"/>
    </row>
    <row r="43" spans="1:16" ht="12.95" customHeight="1">
      <c r="B43" s="55"/>
      <c r="F43" s="332"/>
      <c r="G43" s="358"/>
      <c r="N43" s="412"/>
    </row>
    <row r="44" spans="1:16" ht="12.95" customHeight="1">
      <c r="B44" s="55"/>
      <c r="F44" s="332"/>
      <c r="G44" s="358"/>
      <c r="N44" s="412"/>
    </row>
    <row r="45" spans="1:16" ht="12.95" customHeight="1">
      <c r="B45" s="55"/>
      <c r="F45" s="332"/>
      <c r="G45" s="358"/>
      <c r="N45" s="412"/>
    </row>
    <row r="46" spans="1:16" ht="12.95" customHeight="1">
      <c r="F46" s="332"/>
      <c r="G46" s="358"/>
      <c r="N46" s="412"/>
    </row>
    <row r="47" spans="1:16" ht="12.95" customHeight="1">
      <c r="F47" s="332"/>
      <c r="G47" s="358"/>
      <c r="N47" s="412"/>
    </row>
    <row r="48" spans="1:16" ht="12.95" customHeight="1">
      <c r="F48" s="332"/>
      <c r="G48" s="358"/>
      <c r="N48" s="412"/>
    </row>
    <row r="49" spans="6:14" ht="12.95" customHeight="1">
      <c r="F49" s="332"/>
      <c r="G49" s="358"/>
      <c r="N49" s="412"/>
    </row>
    <row r="50" spans="6:14" ht="12.95" customHeight="1">
      <c r="F50" s="332"/>
      <c r="G50" s="358"/>
      <c r="N50" s="412"/>
    </row>
    <row r="51" spans="6:14" ht="12.95" customHeight="1">
      <c r="F51" s="332"/>
      <c r="G51" s="358"/>
      <c r="N51" s="412"/>
    </row>
    <row r="52" spans="6:14" ht="12.95" customHeight="1">
      <c r="F52" s="332"/>
      <c r="G52" s="358"/>
      <c r="N52" s="412"/>
    </row>
    <row r="53" spans="6:14" ht="12.95" customHeight="1">
      <c r="F53" s="332"/>
      <c r="G53" s="358"/>
      <c r="N53" s="412"/>
    </row>
    <row r="54" spans="6:14" ht="12.95" customHeight="1">
      <c r="F54" s="332"/>
      <c r="G54" s="358"/>
      <c r="N54" s="412"/>
    </row>
    <row r="55" spans="6:14" ht="12.95" customHeight="1">
      <c r="F55" s="332"/>
      <c r="G55" s="358"/>
      <c r="N55" s="412"/>
    </row>
    <row r="56" spans="6:14" ht="12.95" customHeight="1">
      <c r="F56" s="332"/>
      <c r="G56" s="358"/>
      <c r="N56" s="412"/>
    </row>
    <row r="57" spans="6:14" ht="12.95" customHeight="1">
      <c r="F57" s="332"/>
      <c r="G57" s="358"/>
      <c r="N57" s="412"/>
    </row>
    <row r="58" spans="6:14" ht="12.95" customHeight="1">
      <c r="F58" s="332"/>
      <c r="G58" s="358"/>
      <c r="N58" s="412"/>
    </row>
    <row r="59" spans="6:14" ht="12.95" customHeight="1">
      <c r="F59" s="332"/>
      <c r="G59" s="358"/>
      <c r="N59" s="412"/>
    </row>
    <row r="60" spans="6:14" ht="17.100000000000001" customHeight="1">
      <c r="F60" s="332"/>
      <c r="G60" s="358"/>
      <c r="N60" s="412"/>
    </row>
    <row r="61" spans="6:14" ht="14.25">
      <c r="F61" s="332"/>
      <c r="G61" s="358"/>
      <c r="N61" s="412"/>
    </row>
    <row r="62" spans="6:14" ht="14.25">
      <c r="F62" s="332"/>
      <c r="G62" s="358"/>
      <c r="N62" s="412"/>
    </row>
    <row r="63" spans="6:14" ht="14.25">
      <c r="F63" s="332"/>
      <c r="G63" s="358"/>
      <c r="N63" s="412"/>
    </row>
    <row r="64" spans="6:14" ht="14.25">
      <c r="F64" s="332"/>
      <c r="G64" s="358"/>
      <c r="N64" s="412"/>
    </row>
    <row r="65" spans="6:14" ht="14.25">
      <c r="F65" s="332"/>
      <c r="G65" s="358"/>
      <c r="N65" s="412"/>
    </row>
    <row r="66" spans="6:14" ht="14.25">
      <c r="F66" s="332"/>
      <c r="G66" s="358"/>
      <c r="N66" s="412"/>
    </row>
    <row r="67" spans="6:14" ht="14.25">
      <c r="F67" s="332"/>
      <c r="G67" s="358"/>
      <c r="N67" s="412"/>
    </row>
    <row r="68" spans="6:14" ht="14.25">
      <c r="F68" s="332"/>
      <c r="G68" s="358"/>
      <c r="N68" s="412"/>
    </row>
    <row r="69" spans="6:14" ht="14.25">
      <c r="F69" s="332"/>
      <c r="G69" s="358"/>
      <c r="N69" s="412"/>
    </row>
    <row r="70" spans="6:14" ht="14.25">
      <c r="F70" s="332"/>
      <c r="G70" s="358"/>
      <c r="N70" s="412"/>
    </row>
    <row r="71" spans="6:14" ht="14.25">
      <c r="F71" s="332"/>
      <c r="G71" s="358"/>
      <c r="N71" s="412"/>
    </row>
    <row r="72" spans="6:14" ht="14.25">
      <c r="F72" s="332"/>
      <c r="G72" s="358"/>
      <c r="N72" s="412"/>
    </row>
    <row r="73" spans="6:14" ht="14.25">
      <c r="F73" s="332"/>
      <c r="G73" s="358"/>
      <c r="N73" s="412"/>
    </row>
    <row r="74" spans="6:14" ht="14.25">
      <c r="F74" s="332"/>
      <c r="G74" s="332"/>
      <c r="N74" s="412"/>
    </row>
    <row r="75" spans="6:14" ht="14.25">
      <c r="F75" s="332"/>
      <c r="G75" s="332"/>
      <c r="N75" s="412"/>
    </row>
    <row r="76" spans="6:14" ht="14.25">
      <c r="F76" s="332"/>
      <c r="G76" s="332"/>
      <c r="N76" s="412"/>
    </row>
    <row r="77" spans="6:14" ht="14.25">
      <c r="F77" s="332"/>
      <c r="G77" s="332"/>
      <c r="N77" s="412"/>
    </row>
    <row r="78" spans="6:14" ht="14.25">
      <c r="F78" s="332"/>
      <c r="G78" s="332"/>
      <c r="N78" s="412"/>
    </row>
    <row r="79" spans="6:14" ht="14.25">
      <c r="F79" s="332"/>
      <c r="G79" s="332"/>
      <c r="N79" s="412"/>
    </row>
    <row r="80" spans="6:14" ht="14.25">
      <c r="F80" s="332"/>
      <c r="G80" s="332"/>
      <c r="N80" s="412"/>
    </row>
    <row r="81" spans="6:14" ht="14.25">
      <c r="F81" s="332"/>
      <c r="G81" s="332"/>
      <c r="N81" s="412"/>
    </row>
    <row r="82" spans="6:14" ht="14.25">
      <c r="F82" s="332"/>
      <c r="G82" s="332"/>
      <c r="N82" s="412"/>
    </row>
    <row r="83" spans="6:14" ht="14.25">
      <c r="F83" s="332"/>
      <c r="G83" s="332"/>
      <c r="N83" s="412"/>
    </row>
    <row r="84" spans="6:14" ht="14.25">
      <c r="F84" s="332"/>
      <c r="G84" s="332"/>
      <c r="N84" s="412"/>
    </row>
    <row r="85" spans="6:14" ht="14.25">
      <c r="F85" s="332"/>
      <c r="G85" s="332"/>
      <c r="N85" s="412"/>
    </row>
    <row r="86" spans="6:14" ht="14.25">
      <c r="F86" s="332"/>
      <c r="G86" s="332"/>
      <c r="N86" s="412"/>
    </row>
    <row r="87" spans="6:14" ht="14.25">
      <c r="F87" s="332"/>
      <c r="G87" s="332"/>
      <c r="N87" s="412"/>
    </row>
    <row r="88" spans="6:14" ht="14.25">
      <c r="F88" s="332"/>
      <c r="G88" s="332"/>
      <c r="N88" s="412"/>
    </row>
    <row r="89" spans="6:14" ht="14.25">
      <c r="F89" s="332"/>
      <c r="G89" s="332"/>
      <c r="N89" s="412"/>
    </row>
    <row r="90" spans="6:14" ht="14.25">
      <c r="F90" s="332"/>
      <c r="G90" s="332"/>
      <c r="N90" s="412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R96"/>
  <sheetViews>
    <sheetView zoomScaleNormal="100" workbookViewId="0">
      <selection activeCell="L9" sqref="L9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4" customWidth="1"/>
    <col min="17" max="16384" width="9.140625" style="9"/>
  </cols>
  <sheetData>
    <row r="1" spans="1:18" ht="13.5" thickBot="1"/>
    <row r="2" spans="1:18" s="405" customFormat="1" ht="20.100000000000001" customHeight="1" thickTop="1" thickBot="1">
      <c r="B2" s="900" t="s">
        <v>716</v>
      </c>
      <c r="C2" s="901"/>
      <c r="D2" s="901"/>
      <c r="E2" s="901"/>
      <c r="F2" s="901"/>
      <c r="G2" s="901"/>
      <c r="H2" s="901"/>
      <c r="I2" s="901"/>
      <c r="J2" s="934"/>
      <c r="K2" s="934"/>
      <c r="L2" s="934"/>
      <c r="M2" s="934"/>
      <c r="N2" s="934"/>
      <c r="O2" s="934"/>
      <c r="P2" s="902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611" t="s">
        <v>582</v>
      </c>
      <c r="M5" s="612" t="s">
        <v>583</v>
      </c>
      <c r="N5" s="76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123</v>
      </c>
      <c r="C7" s="7" t="s">
        <v>125</v>
      </c>
      <c r="D7" s="7" t="s">
        <v>81</v>
      </c>
      <c r="E7" s="655" t="s">
        <v>793</v>
      </c>
      <c r="F7" s="5"/>
      <c r="G7" s="308"/>
      <c r="H7" s="5"/>
      <c r="I7" s="97"/>
      <c r="J7" s="97"/>
      <c r="K7" s="580"/>
      <c r="L7" s="607"/>
      <c r="M7" s="97"/>
      <c r="N7" s="767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SUM(I9:I12)</f>
        <v>32740</v>
      </c>
      <c r="J8" s="539">
        <f t="shared" si="0"/>
        <v>32740</v>
      </c>
      <c r="K8" s="539">
        <f>SUM(K9:K11)</f>
        <v>24458</v>
      </c>
      <c r="L8" s="566">
        <f>SUM(L9:L12)</f>
        <v>24325</v>
      </c>
      <c r="M8" s="235">
        <f>SUM(M9:M12)</f>
        <v>0</v>
      </c>
      <c r="N8" s="745">
        <f>SUM(N9:N12)</f>
        <v>24325</v>
      </c>
      <c r="O8" s="718">
        <f>IF(J8=0,"",N8/J8*100)</f>
        <v>74.297495418448378</v>
      </c>
      <c r="P8" s="723">
        <f>IF(K8=0,"",N8/K8*100)</f>
        <v>99.456210646823124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29170</v>
      </c>
      <c r="J9" s="540">
        <v>29170</v>
      </c>
      <c r="K9" s="540">
        <v>21706</v>
      </c>
      <c r="L9" s="613">
        <v>21775</v>
      </c>
      <c r="M9" s="237">
        <v>0</v>
      </c>
      <c r="N9" s="746">
        <f>SUM(L9:M9)</f>
        <v>21775</v>
      </c>
      <c r="O9" s="719">
        <f>IF(J9=0,"",N9/J9*100)</f>
        <v>74.648611587247174</v>
      </c>
      <c r="P9" s="724">
        <f t="shared" ref="P9:P33" si="1">IF(K9=0,"",N9/K9*100)</f>
        <v>100.31788445591081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3570</v>
      </c>
      <c r="J10" s="540">
        <v>3570</v>
      </c>
      <c r="K10" s="540">
        <v>2752</v>
      </c>
      <c r="L10" s="613">
        <v>2550</v>
      </c>
      <c r="M10" s="237">
        <v>0</v>
      </c>
      <c r="N10" s="746">
        <f t="shared" ref="N10:N11" si="2">SUM(L10:M10)</f>
        <v>2550</v>
      </c>
      <c r="O10" s="719">
        <f t="shared" ref="O10:P35" si="3">IF(J10=0,"",N10/J10*100)</f>
        <v>71.428571428571431</v>
      </c>
      <c r="P10" s="724">
        <f t="shared" si="1"/>
        <v>92.659883720930239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20"/>
      <c r="I12" s="540"/>
      <c r="J12" s="540"/>
      <c r="K12" s="540"/>
      <c r="L12" s="613"/>
      <c r="M12" s="237"/>
      <c r="N12" s="746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3160</v>
      </c>
      <c r="J13" s="539">
        <f t="shared" si="5"/>
        <v>3160</v>
      </c>
      <c r="K13" s="539">
        <f>K14</f>
        <v>2293</v>
      </c>
      <c r="L13" s="566">
        <f>L14</f>
        <v>2295</v>
      </c>
      <c r="M13" s="235">
        <f>M14</f>
        <v>0</v>
      </c>
      <c r="N13" s="745">
        <f>N14</f>
        <v>2295</v>
      </c>
      <c r="O13" s="718">
        <f t="shared" si="3"/>
        <v>72.62658227848101</v>
      </c>
      <c r="P13" s="723">
        <f t="shared" si="1"/>
        <v>100.08722197993893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3160</v>
      </c>
      <c r="J14" s="540">
        <v>3160</v>
      </c>
      <c r="K14" s="540">
        <v>2293</v>
      </c>
      <c r="L14" s="613">
        <v>2295</v>
      </c>
      <c r="M14" s="237">
        <v>0</v>
      </c>
      <c r="N14" s="746">
        <f>SUM(L14:M14)</f>
        <v>2295</v>
      </c>
      <c r="O14" s="719">
        <f t="shared" si="3"/>
        <v>72.62658227848101</v>
      </c>
      <c r="P14" s="724">
        <f t="shared" si="1"/>
        <v>100.08722197993893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40"/>
      <c r="J15" s="540"/>
      <c r="K15" s="540"/>
      <c r="L15" s="609"/>
      <c r="M15" s="316"/>
      <c r="N15" s="747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2340</v>
      </c>
      <c r="J16" s="539">
        <f t="shared" si="6"/>
        <v>2340</v>
      </c>
      <c r="K16" s="539">
        <f>SUM(K17:K26)</f>
        <v>1734</v>
      </c>
      <c r="L16" s="569">
        <f>SUM(L17:L26)</f>
        <v>788</v>
      </c>
      <c r="M16" s="318">
        <f>SUM(M17:M26)</f>
        <v>0</v>
      </c>
      <c r="N16" s="736">
        <f>SUM(N17:N26)</f>
        <v>788</v>
      </c>
      <c r="O16" s="718">
        <f t="shared" si="3"/>
        <v>33.675213675213676</v>
      </c>
      <c r="P16" s="723">
        <f t="shared" si="1"/>
        <v>45.444059976931953</v>
      </c>
    </row>
    <row r="17" spans="1:16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240</v>
      </c>
      <c r="J17" s="540">
        <v>240</v>
      </c>
      <c r="K17" s="540">
        <v>0</v>
      </c>
      <c r="L17" s="553">
        <v>0</v>
      </c>
      <c r="M17" s="388">
        <v>0</v>
      </c>
      <c r="N17" s="746">
        <f t="shared" ref="N17:N26" si="7">SUM(L17:M17)</f>
        <v>0</v>
      </c>
      <c r="O17" s="719">
        <f t="shared" si="3"/>
        <v>0</v>
      </c>
      <c r="P17" s="724" t="str">
        <f t="shared" si="1"/>
        <v/>
      </c>
    </row>
    <row r="18" spans="1:16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f t="shared" ref="I18:J26" si="8">SUM(G18:H18)</f>
        <v>0</v>
      </c>
      <c r="J18" s="540">
        <f t="shared" si="8"/>
        <v>0</v>
      </c>
      <c r="K18" s="540">
        <v>0</v>
      </c>
      <c r="L18" s="553">
        <v>0</v>
      </c>
      <c r="M18" s="388">
        <v>0</v>
      </c>
      <c r="N18" s="746">
        <f t="shared" si="7"/>
        <v>0</v>
      </c>
      <c r="O18" s="719" t="str">
        <f t="shared" si="3"/>
        <v/>
      </c>
      <c r="P18" s="724" t="str">
        <f t="shared" si="1"/>
        <v/>
      </c>
    </row>
    <row r="19" spans="1:16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1000</v>
      </c>
      <c r="J19" s="540">
        <v>1000</v>
      </c>
      <c r="K19" s="540">
        <v>460</v>
      </c>
      <c r="L19" s="553">
        <v>479</v>
      </c>
      <c r="M19" s="388">
        <v>0</v>
      </c>
      <c r="N19" s="746">
        <f t="shared" si="7"/>
        <v>479</v>
      </c>
      <c r="O19" s="719">
        <f t="shared" si="3"/>
        <v>47.9</v>
      </c>
      <c r="P19" s="724">
        <f t="shared" si="1"/>
        <v>104.1304347826087</v>
      </c>
    </row>
    <row r="20" spans="1:16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800</v>
      </c>
      <c r="J20" s="540">
        <v>800</v>
      </c>
      <c r="K20" s="540">
        <v>318</v>
      </c>
      <c r="L20" s="553">
        <v>240</v>
      </c>
      <c r="M20" s="388">
        <v>0</v>
      </c>
      <c r="N20" s="746">
        <f t="shared" si="7"/>
        <v>240</v>
      </c>
      <c r="O20" s="719">
        <f t="shared" si="3"/>
        <v>30</v>
      </c>
      <c r="P20" s="724">
        <f t="shared" si="1"/>
        <v>75.471698113207552</v>
      </c>
    </row>
    <row r="21" spans="1:16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f t="shared" si="8"/>
        <v>0</v>
      </c>
      <c r="J21" s="540">
        <f t="shared" si="8"/>
        <v>0</v>
      </c>
      <c r="K21" s="540">
        <v>0</v>
      </c>
      <c r="L21" s="553">
        <v>0</v>
      </c>
      <c r="M21" s="388">
        <v>0</v>
      </c>
      <c r="N21" s="746">
        <f t="shared" si="7"/>
        <v>0</v>
      </c>
      <c r="O21" s="719" t="str">
        <f t="shared" si="3"/>
        <v/>
      </c>
      <c r="P21" s="724" t="str">
        <f t="shared" si="1"/>
        <v/>
      </c>
    </row>
    <row r="22" spans="1:16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si="8"/>
        <v>0</v>
      </c>
      <c r="J22" s="540">
        <f t="shared" si="8"/>
        <v>0</v>
      </c>
      <c r="K22" s="540">
        <v>0</v>
      </c>
      <c r="L22" s="553">
        <v>0</v>
      </c>
      <c r="M22" s="388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6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f t="shared" si="8"/>
        <v>0</v>
      </c>
      <c r="J23" s="540">
        <f t="shared" si="8"/>
        <v>0</v>
      </c>
      <c r="K23" s="540">
        <v>0</v>
      </c>
      <c r="L23" s="553">
        <v>0</v>
      </c>
      <c r="M23" s="388">
        <v>0</v>
      </c>
      <c r="N23" s="746">
        <f t="shared" si="7"/>
        <v>0</v>
      </c>
      <c r="O23" s="719" t="str">
        <f t="shared" si="3"/>
        <v/>
      </c>
      <c r="P23" s="724" t="str">
        <f t="shared" si="1"/>
        <v/>
      </c>
    </row>
    <row r="24" spans="1:16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8"/>
        <v>0</v>
      </c>
      <c r="J24" s="540">
        <f t="shared" si="8"/>
        <v>0</v>
      </c>
      <c r="K24" s="540">
        <v>0</v>
      </c>
      <c r="L24" s="553">
        <v>0</v>
      </c>
      <c r="M24" s="388">
        <v>0</v>
      </c>
      <c r="N24" s="746">
        <f t="shared" si="7"/>
        <v>0</v>
      </c>
      <c r="O24" s="719" t="str">
        <f t="shared" si="3"/>
        <v/>
      </c>
      <c r="P24" s="724" t="str">
        <f t="shared" si="1"/>
        <v/>
      </c>
    </row>
    <row r="25" spans="1:16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300</v>
      </c>
      <c r="J25" s="540">
        <v>300</v>
      </c>
      <c r="K25" s="540">
        <v>956</v>
      </c>
      <c r="L25" s="553">
        <v>69</v>
      </c>
      <c r="M25" s="388">
        <v>0</v>
      </c>
      <c r="N25" s="746">
        <f t="shared" si="7"/>
        <v>69</v>
      </c>
      <c r="O25" s="719">
        <f t="shared" si="3"/>
        <v>23</v>
      </c>
      <c r="P25" s="724">
        <f t="shared" si="1"/>
        <v>7.2175732217573216</v>
      </c>
    </row>
    <row r="26" spans="1:16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3">
        <v>0</v>
      </c>
      <c r="M26" s="388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6" s="1" customFormat="1" ht="12.95" customHeight="1">
      <c r="A27" s="306"/>
      <c r="B27" s="12"/>
      <c r="C27" s="8"/>
      <c r="D27" s="8"/>
      <c r="E27" s="654"/>
      <c r="F27" s="340"/>
      <c r="G27" s="367"/>
      <c r="H27" s="8"/>
      <c r="I27" s="540"/>
      <c r="J27" s="540"/>
      <c r="K27" s="540"/>
      <c r="L27" s="553"/>
      <c r="M27" s="388"/>
      <c r="N27" s="769"/>
      <c r="O27" s="719" t="str">
        <f t="shared" si="3"/>
        <v/>
      </c>
      <c r="P27" s="724" t="str">
        <f t="shared" si="1"/>
        <v/>
      </c>
    </row>
    <row r="28" spans="1:16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>SUM(I29:I30)</f>
        <v>0</v>
      </c>
      <c r="J28" s="539">
        <f>SUM(J29:J30)</f>
        <v>0</v>
      </c>
      <c r="K28" s="539">
        <f>SUM(K29:K30)</f>
        <v>0</v>
      </c>
      <c r="L28" s="570">
        <f t="shared" ref="L28:M28" si="9">SUM(L29:L30)</f>
        <v>0</v>
      </c>
      <c r="M28" s="313">
        <f t="shared" si="9"/>
        <v>0</v>
      </c>
      <c r="N28" s="770">
        <f>SUM(N29:N30)</f>
        <v>0</v>
      </c>
      <c r="O28" s="718" t="str">
        <f t="shared" si="3"/>
        <v/>
      </c>
      <c r="P28" s="723" t="str">
        <f t="shared" si="1"/>
        <v/>
      </c>
    </row>
    <row r="29" spans="1:16" ht="12.95" customHeight="1">
      <c r="B29" s="10"/>
      <c r="C29" s="11"/>
      <c r="D29" s="11"/>
      <c r="E29" s="311"/>
      <c r="F29" s="330">
        <v>821200</v>
      </c>
      <c r="G29" s="356"/>
      <c r="H29" s="11" t="s">
        <v>90</v>
      </c>
      <c r="I29" s="540">
        <f t="shared" ref="I29:J29" si="10">SUM(G29:H29)</f>
        <v>0</v>
      </c>
      <c r="J29" s="540">
        <f t="shared" si="10"/>
        <v>0</v>
      </c>
      <c r="K29" s="540">
        <v>0</v>
      </c>
      <c r="L29" s="553">
        <v>0</v>
      </c>
      <c r="M29" s="388">
        <v>0</v>
      </c>
      <c r="N29" s="746">
        <f t="shared" ref="N29:N30" si="11">SUM(L29:M29)</f>
        <v>0</v>
      </c>
      <c r="O29" s="719" t="str">
        <f t="shared" si="3"/>
        <v/>
      </c>
      <c r="P29" s="724" t="str">
        <f t="shared" si="1"/>
        <v/>
      </c>
    </row>
    <row r="30" spans="1:16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0</v>
      </c>
      <c r="J30" s="540">
        <v>0</v>
      </c>
      <c r="K30" s="540">
        <v>0</v>
      </c>
      <c r="L30" s="554">
        <v>0</v>
      </c>
      <c r="M30" s="390">
        <v>0</v>
      </c>
      <c r="N30" s="746">
        <f t="shared" si="11"/>
        <v>0</v>
      </c>
      <c r="O30" s="719" t="str">
        <f t="shared" si="3"/>
        <v/>
      </c>
      <c r="P30" s="724" t="str">
        <f t="shared" si="1"/>
        <v/>
      </c>
    </row>
    <row r="31" spans="1:16" ht="12.95" customHeight="1">
      <c r="B31" s="10"/>
      <c r="C31" s="11"/>
      <c r="D31" s="11"/>
      <c r="E31" s="311"/>
      <c r="F31" s="330"/>
      <c r="G31" s="356"/>
      <c r="H31" s="11"/>
      <c r="I31" s="540"/>
      <c r="J31" s="540"/>
      <c r="K31" s="540"/>
      <c r="L31" s="609"/>
      <c r="M31" s="316"/>
      <c r="N31" s="747"/>
      <c r="O31" s="719" t="str">
        <f t="shared" si="3"/>
        <v/>
      </c>
      <c r="P31" s="724" t="str">
        <f t="shared" si="1"/>
        <v/>
      </c>
    </row>
    <row r="32" spans="1:16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39">
        <v>1</v>
      </c>
      <c r="J32" s="539">
        <v>1</v>
      </c>
      <c r="K32" s="539">
        <v>1</v>
      </c>
      <c r="L32" s="576">
        <v>1</v>
      </c>
      <c r="M32" s="320"/>
      <c r="N32" s="736">
        <v>1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>I8+I13+I16+I28</f>
        <v>38240</v>
      </c>
      <c r="J33" s="313">
        <f>J8+J13+J16+J28</f>
        <v>38240</v>
      </c>
      <c r="K33" s="563">
        <f t="shared" ref="K33" si="12">K8+K13+K16+K28</f>
        <v>28485</v>
      </c>
      <c r="L33" s="570">
        <f>L8+L13+L16+L28</f>
        <v>27408</v>
      </c>
      <c r="M33" s="313">
        <f>M8+M13+M16+M28</f>
        <v>0</v>
      </c>
      <c r="N33" s="736">
        <f>N8+N13+N16+N28</f>
        <v>27408</v>
      </c>
      <c r="O33" s="718">
        <f t="shared" si="3"/>
        <v>71.673640167364013</v>
      </c>
      <c r="P33" s="723">
        <f t="shared" si="1"/>
        <v>96.219062664560298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563"/>
      <c r="J34" s="313"/>
      <c r="K34" s="563"/>
      <c r="L34" s="570"/>
      <c r="M34" s="313"/>
      <c r="N34" s="736"/>
      <c r="O34" s="718"/>
      <c r="P34" s="723"/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30"/>
      <c r="J35" s="30"/>
      <c r="K35" s="574"/>
      <c r="L35" s="568"/>
      <c r="M35" s="304"/>
      <c r="N35" s="747"/>
      <c r="O35" s="719" t="str">
        <f t="shared" si="3"/>
        <v/>
      </c>
      <c r="P35" s="724" t="str">
        <f t="shared" si="3"/>
        <v/>
      </c>
    </row>
    <row r="36" spans="1:16" ht="12.95" customHeight="1" thickBot="1">
      <c r="B36" s="16"/>
      <c r="C36" s="17"/>
      <c r="D36" s="17"/>
      <c r="E36" s="17"/>
      <c r="F36" s="331"/>
      <c r="G36" s="357"/>
      <c r="H36" s="17"/>
      <c r="I36" s="32"/>
      <c r="J36" s="32"/>
      <c r="K36" s="564"/>
      <c r="L36" s="573"/>
      <c r="M36" s="32"/>
      <c r="N36" s="749"/>
      <c r="O36" s="720"/>
      <c r="P36" s="725"/>
    </row>
    <row r="37" spans="1:16" ht="12.95" customHeight="1">
      <c r="F37" s="332"/>
      <c r="G37" s="358"/>
      <c r="N37" s="412"/>
    </row>
    <row r="38" spans="1:16" ht="12.95" customHeight="1">
      <c r="B38" s="55"/>
      <c r="F38" s="332"/>
      <c r="G38" s="358"/>
      <c r="N38" s="412"/>
    </row>
    <row r="39" spans="1:16" ht="12.95" customHeight="1">
      <c r="B39" s="55"/>
      <c r="F39" s="332"/>
      <c r="G39" s="358"/>
      <c r="N39" s="412"/>
    </row>
    <row r="40" spans="1:16" ht="12.95" customHeight="1">
      <c r="F40" s="332"/>
      <c r="G40" s="358"/>
      <c r="N40" s="412"/>
    </row>
    <row r="41" spans="1:16" ht="12.95" customHeight="1">
      <c r="F41" s="332"/>
      <c r="G41" s="358"/>
      <c r="N41" s="412"/>
    </row>
    <row r="42" spans="1:16" ht="12.95" customHeight="1">
      <c r="F42" s="332"/>
      <c r="G42" s="358"/>
      <c r="N42" s="412"/>
    </row>
    <row r="43" spans="1:16" ht="12.95" customHeight="1">
      <c r="F43" s="332"/>
      <c r="G43" s="358"/>
      <c r="N43" s="412"/>
    </row>
    <row r="44" spans="1:16" ht="12.95" customHeight="1">
      <c r="F44" s="332"/>
      <c r="G44" s="358"/>
      <c r="N44" s="412"/>
    </row>
    <row r="45" spans="1:16" ht="12.95" customHeight="1">
      <c r="F45" s="332"/>
      <c r="G45" s="358"/>
      <c r="N45" s="412"/>
    </row>
    <row r="46" spans="1:16" ht="12.95" customHeight="1">
      <c r="F46" s="332"/>
      <c r="G46" s="358"/>
      <c r="N46" s="412"/>
    </row>
    <row r="47" spans="1:16" ht="12.95" customHeight="1">
      <c r="F47" s="332"/>
      <c r="G47" s="358"/>
      <c r="N47" s="412"/>
    </row>
    <row r="48" spans="1:16" ht="12.95" customHeight="1">
      <c r="F48" s="332"/>
      <c r="G48" s="358"/>
      <c r="N48" s="412"/>
    </row>
    <row r="49" spans="6:14" ht="12.95" customHeight="1">
      <c r="F49" s="332"/>
      <c r="G49" s="358"/>
      <c r="N49" s="412"/>
    </row>
    <row r="50" spans="6:14" ht="12.95" customHeight="1">
      <c r="F50" s="332"/>
      <c r="G50" s="358"/>
      <c r="N50" s="412"/>
    </row>
    <row r="51" spans="6:14" ht="12.95" customHeight="1">
      <c r="F51" s="332"/>
      <c r="G51" s="358"/>
      <c r="N51" s="412"/>
    </row>
    <row r="52" spans="6:14" ht="12.95" customHeight="1">
      <c r="F52" s="332"/>
      <c r="G52" s="358"/>
      <c r="N52" s="412"/>
    </row>
    <row r="53" spans="6:14" ht="12.95" customHeight="1">
      <c r="F53" s="332"/>
      <c r="G53" s="358"/>
      <c r="N53" s="412"/>
    </row>
    <row r="54" spans="6:14" ht="12.95" customHeight="1">
      <c r="F54" s="332"/>
      <c r="G54" s="358"/>
      <c r="N54" s="412"/>
    </row>
    <row r="55" spans="6:14" ht="12.95" customHeight="1">
      <c r="F55" s="332"/>
      <c r="G55" s="358"/>
      <c r="N55" s="412"/>
    </row>
    <row r="56" spans="6:14" ht="12.95" customHeight="1">
      <c r="F56" s="332"/>
      <c r="G56" s="358"/>
      <c r="N56" s="412"/>
    </row>
    <row r="57" spans="6:14" ht="12.95" customHeight="1">
      <c r="F57" s="332"/>
      <c r="G57" s="358"/>
      <c r="N57" s="412"/>
    </row>
    <row r="58" spans="6:14" ht="12.95" customHeight="1">
      <c r="F58" s="332"/>
      <c r="G58" s="358"/>
      <c r="N58" s="412"/>
    </row>
    <row r="59" spans="6:14" ht="12.95" customHeight="1">
      <c r="F59" s="332"/>
      <c r="G59" s="358"/>
      <c r="N59" s="412"/>
    </row>
    <row r="60" spans="6:14" ht="17.100000000000001" customHeight="1">
      <c r="F60" s="332"/>
      <c r="G60" s="358"/>
      <c r="N60" s="412"/>
    </row>
    <row r="61" spans="6:14" ht="14.25">
      <c r="F61" s="332"/>
      <c r="G61" s="358"/>
      <c r="N61" s="412"/>
    </row>
    <row r="62" spans="6:14" ht="14.25">
      <c r="F62" s="332"/>
      <c r="G62" s="358"/>
      <c r="N62" s="412"/>
    </row>
    <row r="63" spans="6:14" ht="14.25">
      <c r="F63" s="332"/>
      <c r="G63" s="358"/>
      <c r="N63" s="412"/>
    </row>
    <row r="64" spans="6:14" ht="14.25">
      <c r="F64" s="332"/>
      <c r="G64" s="358"/>
      <c r="N64" s="412"/>
    </row>
    <row r="65" spans="6:14" ht="14.25">
      <c r="F65" s="332"/>
      <c r="G65" s="358"/>
      <c r="N65" s="412"/>
    </row>
    <row r="66" spans="6:14" ht="14.25">
      <c r="F66" s="332"/>
      <c r="G66" s="358"/>
      <c r="N66" s="412"/>
    </row>
    <row r="67" spans="6:14" ht="14.25">
      <c r="F67" s="332"/>
      <c r="G67" s="358"/>
      <c r="N67" s="412"/>
    </row>
    <row r="68" spans="6:14" ht="14.25">
      <c r="F68" s="332"/>
      <c r="G68" s="358"/>
      <c r="N68" s="412"/>
    </row>
    <row r="69" spans="6:14" ht="14.25">
      <c r="F69" s="332"/>
      <c r="G69" s="358"/>
      <c r="N69" s="412"/>
    </row>
    <row r="70" spans="6:14" ht="14.25">
      <c r="F70" s="332"/>
      <c r="G70" s="358"/>
      <c r="N70" s="412"/>
    </row>
    <row r="71" spans="6:14" ht="14.25">
      <c r="F71" s="332"/>
      <c r="G71" s="358"/>
      <c r="N71" s="412"/>
    </row>
    <row r="72" spans="6:14" ht="14.25">
      <c r="F72" s="332"/>
      <c r="G72" s="358"/>
      <c r="N72" s="412"/>
    </row>
    <row r="73" spans="6:14" ht="14.25">
      <c r="F73" s="332"/>
      <c r="G73" s="358"/>
      <c r="N73" s="412"/>
    </row>
    <row r="74" spans="6:14" ht="14.25">
      <c r="F74" s="332"/>
      <c r="G74" s="332"/>
      <c r="N74" s="412"/>
    </row>
    <row r="75" spans="6:14" ht="14.25">
      <c r="F75" s="332"/>
      <c r="G75" s="332"/>
      <c r="N75" s="412"/>
    </row>
    <row r="76" spans="6:14" ht="14.25">
      <c r="F76" s="332"/>
      <c r="G76" s="332"/>
      <c r="N76" s="412"/>
    </row>
    <row r="77" spans="6:14" ht="14.25">
      <c r="F77" s="332"/>
      <c r="G77" s="332"/>
      <c r="N77" s="412"/>
    </row>
    <row r="78" spans="6:14" ht="14.25">
      <c r="F78" s="332"/>
      <c r="G78" s="332"/>
      <c r="N78" s="412"/>
    </row>
    <row r="79" spans="6:14" ht="14.25">
      <c r="F79" s="332"/>
      <c r="G79" s="332"/>
      <c r="N79" s="412"/>
    </row>
    <row r="80" spans="6:14" ht="14.25">
      <c r="F80" s="332"/>
      <c r="G80" s="332"/>
      <c r="N80" s="412"/>
    </row>
    <row r="81" spans="6:14" ht="14.25">
      <c r="F81" s="332"/>
      <c r="G81" s="332"/>
      <c r="N81" s="412"/>
    </row>
    <row r="82" spans="6:14" ht="14.25">
      <c r="F82" s="332"/>
      <c r="G82" s="332"/>
      <c r="N82" s="412"/>
    </row>
    <row r="83" spans="6:14" ht="14.25">
      <c r="F83" s="332"/>
      <c r="G83" s="332"/>
      <c r="N83" s="412"/>
    </row>
    <row r="84" spans="6:14" ht="14.25">
      <c r="F84" s="332"/>
      <c r="G84" s="332"/>
      <c r="N84" s="412"/>
    </row>
    <row r="85" spans="6:14" ht="14.25">
      <c r="F85" s="332"/>
      <c r="G85" s="332"/>
      <c r="N85" s="412"/>
    </row>
    <row r="86" spans="6:14" ht="14.25">
      <c r="F86" s="332"/>
      <c r="G86" s="332"/>
      <c r="N86" s="412"/>
    </row>
    <row r="87" spans="6:14" ht="14.25">
      <c r="F87" s="332"/>
      <c r="G87" s="332"/>
      <c r="N87" s="412"/>
    </row>
    <row r="88" spans="6:14" ht="14.25">
      <c r="F88" s="332"/>
      <c r="G88" s="332"/>
      <c r="N88" s="412"/>
    </row>
    <row r="89" spans="6:14" ht="14.25">
      <c r="F89" s="332"/>
      <c r="G89" s="332"/>
      <c r="N89" s="412"/>
    </row>
    <row r="90" spans="6:14" ht="14.25">
      <c r="F90" s="332"/>
      <c r="G90" s="332"/>
      <c r="N90" s="412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3"/>
  <dimension ref="A1:R96"/>
  <sheetViews>
    <sheetView zoomScaleNormal="100" workbookViewId="0">
      <selection activeCell="N33" sqref="N33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4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5"/>
      <c r="B2" s="900" t="s">
        <v>717</v>
      </c>
      <c r="C2" s="901"/>
      <c r="D2" s="901"/>
      <c r="E2" s="901"/>
      <c r="F2" s="901"/>
      <c r="G2" s="901"/>
      <c r="H2" s="901"/>
      <c r="I2" s="901"/>
      <c r="J2" s="934"/>
      <c r="K2" s="934"/>
      <c r="L2" s="934"/>
      <c r="M2" s="934"/>
      <c r="N2" s="934"/>
      <c r="O2" s="934"/>
      <c r="P2" s="902"/>
      <c r="R2" s="405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123</v>
      </c>
      <c r="C7" s="7" t="s">
        <v>125</v>
      </c>
      <c r="D7" s="7" t="s">
        <v>113</v>
      </c>
      <c r="E7" s="655" t="s">
        <v>793</v>
      </c>
      <c r="F7" s="5"/>
      <c r="G7" s="308"/>
      <c r="H7" s="5"/>
      <c r="I7" s="580"/>
      <c r="J7" s="97"/>
      <c r="K7" s="580"/>
      <c r="L7" s="607"/>
      <c r="M7" s="97"/>
      <c r="N7" s="767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SUM(I9:I12)</f>
        <v>39380</v>
      </c>
      <c r="J8" s="539">
        <f t="shared" si="0"/>
        <v>39380</v>
      </c>
      <c r="K8" s="539">
        <f>SUM(K9:K11)</f>
        <v>28548</v>
      </c>
      <c r="L8" s="566">
        <f>SUM(L9:L12)</f>
        <v>29286</v>
      </c>
      <c r="M8" s="235">
        <f>SUM(M9:M12)</f>
        <v>0</v>
      </c>
      <c r="N8" s="745">
        <f>SUM(N9:N12)</f>
        <v>29286</v>
      </c>
      <c r="O8" s="718">
        <f>IF(J8=0,"",N8/J8*100)</f>
        <v>74.367699339766375</v>
      </c>
      <c r="P8" s="723">
        <f>IF(K8=0,"",N8/K8*100)</f>
        <v>102.58511979823454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31510</v>
      </c>
      <c r="J9" s="540">
        <v>31510</v>
      </c>
      <c r="K9" s="540">
        <v>23418</v>
      </c>
      <c r="L9" s="613">
        <v>23486</v>
      </c>
      <c r="M9" s="237">
        <v>0</v>
      </c>
      <c r="N9" s="746">
        <f>SUM(L9:M9)</f>
        <v>23486</v>
      </c>
      <c r="O9" s="719">
        <f>IF(J9=0,"",N9/J9*100)</f>
        <v>74.535068232307196</v>
      </c>
      <c r="P9" s="724">
        <f t="shared" ref="P9:P35" si="1">IF(K9=0,"",N9/K9*100)</f>
        <v>100.29037492527115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7870</v>
      </c>
      <c r="J10" s="540">
        <v>7870</v>
      </c>
      <c r="K10" s="540">
        <v>5130</v>
      </c>
      <c r="L10" s="613">
        <v>5800</v>
      </c>
      <c r="M10" s="237">
        <v>0</v>
      </c>
      <c r="N10" s="746">
        <f t="shared" ref="N10:N11" si="2">SUM(L10:M10)</f>
        <v>5800</v>
      </c>
      <c r="O10" s="719">
        <f t="shared" ref="O10:O33" si="3">IF(J10=0,"",N10/J10*100)</f>
        <v>73.697585768742059</v>
      </c>
      <c r="P10" s="724">
        <f t="shared" si="1"/>
        <v>113.06042884990252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380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20"/>
      <c r="I12" s="540"/>
      <c r="J12" s="540"/>
      <c r="K12" s="540"/>
      <c r="L12" s="613"/>
      <c r="M12" s="237"/>
      <c r="N12" s="746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3410</v>
      </c>
      <c r="J13" s="539">
        <f t="shared" si="5"/>
        <v>3410</v>
      </c>
      <c r="K13" s="539">
        <f>K14</f>
        <v>2486</v>
      </c>
      <c r="L13" s="566">
        <f>L14</f>
        <v>2483</v>
      </c>
      <c r="M13" s="235">
        <f>M14</f>
        <v>0</v>
      </c>
      <c r="N13" s="745">
        <f>N14</f>
        <v>2483</v>
      </c>
      <c r="O13" s="718">
        <f t="shared" si="3"/>
        <v>72.815249266862168</v>
      </c>
      <c r="P13" s="723">
        <f t="shared" si="1"/>
        <v>99.879324215607397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3410</v>
      </c>
      <c r="J14" s="540">
        <v>3410</v>
      </c>
      <c r="K14" s="540">
        <v>2486</v>
      </c>
      <c r="L14" s="613">
        <v>2483</v>
      </c>
      <c r="M14" s="237">
        <v>0</v>
      </c>
      <c r="N14" s="746">
        <f>SUM(L14:M14)</f>
        <v>2483</v>
      </c>
      <c r="O14" s="719">
        <f t="shared" si="3"/>
        <v>72.815249266862168</v>
      </c>
      <c r="P14" s="724">
        <f t="shared" si="1"/>
        <v>99.879324215607397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40"/>
      <c r="J15" s="540"/>
      <c r="K15" s="540"/>
      <c r="L15" s="609"/>
      <c r="M15" s="316"/>
      <c r="N15" s="747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2760</v>
      </c>
      <c r="J16" s="539">
        <f t="shared" si="6"/>
        <v>2760</v>
      </c>
      <c r="K16" s="539">
        <f>SUM(K17:K26)</f>
        <v>766</v>
      </c>
      <c r="L16" s="569">
        <f>SUM(L17:L26)</f>
        <v>956</v>
      </c>
      <c r="M16" s="318">
        <f>SUM(M17:M26)</f>
        <v>0</v>
      </c>
      <c r="N16" s="736">
        <f>SUM(N17:N26)</f>
        <v>956</v>
      </c>
      <c r="O16" s="718">
        <f t="shared" si="3"/>
        <v>34.637681159420289</v>
      </c>
      <c r="P16" s="723">
        <f t="shared" si="1"/>
        <v>124.80417754569191</v>
      </c>
    </row>
    <row r="17" spans="1:16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500</v>
      </c>
      <c r="J17" s="540">
        <v>500</v>
      </c>
      <c r="K17" s="540">
        <v>0</v>
      </c>
      <c r="L17" s="553">
        <v>13</v>
      </c>
      <c r="M17" s="388">
        <v>0</v>
      </c>
      <c r="N17" s="746">
        <f t="shared" ref="N17:N26" si="7">SUM(L17:M17)</f>
        <v>13</v>
      </c>
      <c r="O17" s="719">
        <f t="shared" si="3"/>
        <v>2.6</v>
      </c>
      <c r="P17" s="724" t="str">
        <f t="shared" si="1"/>
        <v/>
      </c>
    </row>
    <row r="18" spans="1:16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f t="shared" ref="I18:J26" si="8">SUM(G18:H18)</f>
        <v>0</v>
      </c>
      <c r="J18" s="540">
        <f t="shared" si="8"/>
        <v>0</v>
      </c>
      <c r="K18" s="540">
        <v>0</v>
      </c>
      <c r="L18" s="553">
        <v>0</v>
      </c>
      <c r="M18" s="388">
        <v>0</v>
      </c>
      <c r="N18" s="746">
        <f t="shared" si="7"/>
        <v>0</v>
      </c>
      <c r="O18" s="719" t="str">
        <f t="shared" si="3"/>
        <v/>
      </c>
      <c r="P18" s="724" t="str">
        <f t="shared" si="1"/>
        <v/>
      </c>
    </row>
    <row r="19" spans="1:16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800</v>
      </c>
      <c r="J19" s="540">
        <v>800</v>
      </c>
      <c r="K19" s="540">
        <v>463</v>
      </c>
      <c r="L19" s="553">
        <v>470</v>
      </c>
      <c r="M19" s="388">
        <v>0</v>
      </c>
      <c r="N19" s="746">
        <f t="shared" si="7"/>
        <v>470</v>
      </c>
      <c r="O19" s="719">
        <f t="shared" si="3"/>
        <v>58.75</v>
      </c>
      <c r="P19" s="724">
        <f t="shared" si="1"/>
        <v>101.51187904967603</v>
      </c>
    </row>
    <row r="20" spans="1:16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500</v>
      </c>
      <c r="J20" s="540">
        <v>500</v>
      </c>
      <c r="K20" s="540">
        <v>55</v>
      </c>
      <c r="L20" s="553">
        <v>219</v>
      </c>
      <c r="M20" s="388">
        <v>0</v>
      </c>
      <c r="N20" s="746">
        <f t="shared" si="7"/>
        <v>219</v>
      </c>
      <c r="O20" s="719">
        <f t="shared" si="3"/>
        <v>43.8</v>
      </c>
      <c r="P20" s="724">
        <f t="shared" si="1"/>
        <v>398.18181818181819</v>
      </c>
    </row>
    <row r="21" spans="1:16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f t="shared" si="8"/>
        <v>0</v>
      </c>
      <c r="J21" s="540">
        <f t="shared" si="8"/>
        <v>0</v>
      </c>
      <c r="K21" s="540">
        <v>0</v>
      </c>
      <c r="L21" s="553">
        <v>0</v>
      </c>
      <c r="M21" s="388">
        <v>0</v>
      </c>
      <c r="N21" s="746">
        <f t="shared" si="7"/>
        <v>0</v>
      </c>
      <c r="O21" s="719" t="str">
        <f t="shared" si="3"/>
        <v/>
      </c>
      <c r="P21" s="724" t="str">
        <f t="shared" si="1"/>
        <v/>
      </c>
    </row>
    <row r="22" spans="1:16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si="8"/>
        <v>0</v>
      </c>
      <c r="J22" s="540">
        <f t="shared" si="8"/>
        <v>0</v>
      </c>
      <c r="K22" s="540">
        <v>0</v>
      </c>
      <c r="L22" s="553">
        <v>0</v>
      </c>
      <c r="M22" s="388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6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500</v>
      </c>
      <c r="J23" s="540">
        <v>500</v>
      </c>
      <c r="K23" s="540">
        <v>100</v>
      </c>
      <c r="L23" s="553">
        <v>80</v>
      </c>
      <c r="M23" s="388">
        <v>0</v>
      </c>
      <c r="N23" s="746">
        <f t="shared" si="7"/>
        <v>80</v>
      </c>
      <c r="O23" s="719">
        <f t="shared" si="3"/>
        <v>16</v>
      </c>
      <c r="P23" s="724">
        <f t="shared" si="1"/>
        <v>80</v>
      </c>
    </row>
    <row r="24" spans="1:16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8"/>
        <v>0</v>
      </c>
      <c r="J24" s="540">
        <f t="shared" si="8"/>
        <v>0</v>
      </c>
      <c r="K24" s="540">
        <v>0</v>
      </c>
      <c r="L24" s="553">
        <v>0</v>
      </c>
      <c r="M24" s="388">
        <v>0</v>
      </c>
      <c r="N24" s="746">
        <f t="shared" si="7"/>
        <v>0</v>
      </c>
      <c r="O24" s="719" t="str">
        <f t="shared" si="3"/>
        <v/>
      </c>
      <c r="P24" s="724" t="str">
        <f t="shared" si="1"/>
        <v/>
      </c>
    </row>
    <row r="25" spans="1:16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460</v>
      </c>
      <c r="J25" s="540">
        <v>460</v>
      </c>
      <c r="K25" s="540">
        <v>148</v>
      </c>
      <c r="L25" s="554">
        <v>174</v>
      </c>
      <c r="M25" s="390">
        <v>0</v>
      </c>
      <c r="N25" s="746">
        <f t="shared" si="7"/>
        <v>174</v>
      </c>
      <c r="O25" s="719">
        <f t="shared" si="3"/>
        <v>37.826086956521735</v>
      </c>
      <c r="P25" s="724">
        <f t="shared" si="1"/>
        <v>117.56756756756756</v>
      </c>
    </row>
    <row r="26" spans="1:16" ht="12.95" customHeight="1">
      <c r="B26" s="10"/>
      <c r="C26" s="11"/>
      <c r="D26" s="11"/>
      <c r="E26" s="311"/>
      <c r="F26" s="330">
        <v>613900</v>
      </c>
      <c r="G26" s="356"/>
      <c r="H26" s="380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3">
        <v>0</v>
      </c>
      <c r="M26" s="388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6" s="1" customFormat="1" ht="12.95" customHeight="1">
      <c r="A27" s="306"/>
      <c r="B27" s="12"/>
      <c r="C27" s="8"/>
      <c r="D27" s="8"/>
      <c r="E27" s="654"/>
      <c r="F27" s="340"/>
      <c r="G27" s="367"/>
      <c r="H27" s="8"/>
      <c r="I27" s="540"/>
      <c r="J27" s="540"/>
      <c r="K27" s="540"/>
      <c r="L27" s="609"/>
      <c r="M27" s="316"/>
      <c r="N27" s="747"/>
      <c r="O27" s="719" t="str">
        <f t="shared" si="3"/>
        <v/>
      </c>
      <c r="P27" s="724" t="str">
        <f t="shared" si="1"/>
        <v/>
      </c>
    </row>
    <row r="28" spans="1:16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9">SUM(I29:I30)</f>
        <v>500</v>
      </c>
      <c r="J28" s="539">
        <f t="shared" si="9"/>
        <v>500</v>
      </c>
      <c r="K28" s="539">
        <f>SUM(K29:K30)</f>
        <v>0</v>
      </c>
      <c r="L28" s="570">
        <f>SUM(L29:L30)</f>
        <v>0</v>
      </c>
      <c r="M28" s="313">
        <f>SUM(M29:M30)</f>
        <v>0</v>
      </c>
      <c r="N28" s="736">
        <f>SUM(N29:N30)</f>
        <v>0</v>
      </c>
      <c r="O28" s="718">
        <f t="shared" si="3"/>
        <v>0</v>
      </c>
      <c r="P28" s="723" t="str">
        <f t="shared" si="1"/>
        <v/>
      </c>
    </row>
    <row r="29" spans="1:16" ht="12.95" customHeight="1">
      <c r="B29" s="10"/>
      <c r="C29" s="11"/>
      <c r="D29" s="11"/>
      <c r="E29" s="311"/>
      <c r="F29" s="330">
        <v>821200</v>
      </c>
      <c r="G29" s="356"/>
      <c r="H29" s="11" t="s">
        <v>90</v>
      </c>
      <c r="I29" s="540">
        <f t="shared" ref="I29:J29" si="10">SUM(G29:H29)</f>
        <v>0</v>
      </c>
      <c r="J29" s="540">
        <f t="shared" si="10"/>
        <v>0</v>
      </c>
      <c r="K29" s="540">
        <v>0</v>
      </c>
      <c r="L29" s="609">
        <v>0</v>
      </c>
      <c r="M29" s="316">
        <v>0</v>
      </c>
      <c r="N29" s="746">
        <f t="shared" ref="N29:N30" si="11">SUM(L29:M29)</f>
        <v>0</v>
      </c>
      <c r="O29" s="719" t="str">
        <f t="shared" si="3"/>
        <v/>
      </c>
      <c r="P29" s="724" t="str">
        <f t="shared" si="1"/>
        <v/>
      </c>
    </row>
    <row r="30" spans="1:16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500</v>
      </c>
      <c r="J30" s="540">
        <v>500</v>
      </c>
      <c r="K30" s="540">
        <v>0</v>
      </c>
      <c r="L30" s="609">
        <v>0</v>
      </c>
      <c r="M30" s="316">
        <v>0</v>
      </c>
      <c r="N30" s="746">
        <f t="shared" si="11"/>
        <v>0</v>
      </c>
      <c r="O30" s="719">
        <f t="shared" si="3"/>
        <v>0</v>
      </c>
      <c r="P30" s="724" t="str">
        <f t="shared" si="1"/>
        <v/>
      </c>
    </row>
    <row r="31" spans="1:16" ht="12.95" customHeight="1">
      <c r="B31" s="10"/>
      <c r="C31" s="11"/>
      <c r="D31" s="11"/>
      <c r="E31" s="311"/>
      <c r="F31" s="330"/>
      <c r="G31" s="356"/>
      <c r="H31" s="11"/>
      <c r="I31" s="540"/>
      <c r="J31" s="540"/>
      <c r="K31" s="540"/>
      <c r="L31" s="609"/>
      <c r="M31" s="316"/>
      <c r="N31" s="747"/>
      <c r="O31" s="719" t="str">
        <f t="shared" si="3"/>
        <v/>
      </c>
      <c r="P31" s="724" t="str">
        <f t="shared" si="1"/>
        <v/>
      </c>
    </row>
    <row r="32" spans="1:16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39">
        <v>2</v>
      </c>
      <c r="J32" s="539">
        <v>2</v>
      </c>
      <c r="K32" s="539">
        <v>2</v>
      </c>
      <c r="L32" s="576">
        <v>2</v>
      </c>
      <c r="M32" s="320"/>
      <c r="N32" s="736">
        <v>2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>I8+I13+I16+I28</f>
        <v>46050</v>
      </c>
      <c r="J33" s="313">
        <f>J8+J13+J16+J28</f>
        <v>46050</v>
      </c>
      <c r="K33" s="563">
        <f t="shared" ref="K33" si="12">K8+K13+K16+K28</f>
        <v>31800</v>
      </c>
      <c r="L33" s="570">
        <f>L8+L13+L16+L28</f>
        <v>32725</v>
      </c>
      <c r="M33" s="313">
        <f>M8+M13+M16+M28</f>
        <v>0</v>
      </c>
      <c r="N33" s="736">
        <f>N8+N13+N16+N28</f>
        <v>32725</v>
      </c>
      <c r="O33" s="718">
        <f t="shared" si="3"/>
        <v>71.064060803474476</v>
      </c>
      <c r="P33" s="723">
        <f t="shared" si="1"/>
        <v>102.90880503144655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563">
        <f>I33+'12'!I33</f>
        <v>84290</v>
      </c>
      <c r="J34" s="313">
        <f>J33+'12'!J33</f>
        <v>84290</v>
      </c>
      <c r="K34" s="563">
        <f>K33+'12'!K33</f>
        <v>60285</v>
      </c>
      <c r="L34" s="570">
        <f>L33+'12'!L33</f>
        <v>60133</v>
      </c>
      <c r="M34" s="313">
        <f>M33+'12'!M33</f>
        <v>0</v>
      </c>
      <c r="N34" s="736">
        <f>N33+'12'!N33</f>
        <v>60133</v>
      </c>
      <c r="O34" s="718">
        <f>IF(J34=0,"",N34/J34*100)</f>
        <v>71.340609799501721</v>
      </c>
      <c r="P34" s="723">
        <f t="shared" si="1"/>
        <v>99.747864311188522</v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15"/>
      <c r="J35" s="15"/>
      <c r="K35" s="563"/>
      <c r="L35" s="570"/>
      <c r="M35" s="313"/>
      <c r="N35" s="736"/>
      <c r="O35" s="718"/>
      <c r="P35" s="723" t="str">
        <f t="shared" si="1"/>
        <v/>
      </c>
    </row>
    <row r="36" spans="1:16" ht="12.95" customHeight="1" thickBot="1">
      <c r="B36" s="16"/>
      <c r="C36" s="17"/>
      <c r="D36" s="17"/>
      <c r="E36" s="17"/>
      <c r="F36" s="331"/>
      <c r="G36" s="357"/>
      <c r="H36" s="17"/>
      <c r="I36" s="32"/>
      <c r="J36" s="32"/>
      <c r="K36" s="564"/>
      <c r="L36" s="573"/>
      <c r="M36" s="32"/>
      <c r="N36" s="749"/>
      <c r="O36" s="720"/>
      <c r="P36" s="725"/>
    </row>
    <row r="37" spans="1:16" ht="12.95" customHeight="1">
      <c r="F37" s="332"/>
      <c r="G37" s="358"/>
      <c r="N37" s="412"/>
    </row>
    <row r="38" spans="1:16" ht="12.95" customHeight="1">
      <c r="B38" s="55"/>
      <c r="F38" s="332"/>
      <c r="G38" s="358"/>
      <c r="N38" s="412"/>
    </row>
    <row r="39" spans="1:16" ht="12.95" customHeight="1">
      <c r="F39" s="332"/>
      <c r="G39" s="358"/>
      <c r="N39" s="412"/>
    </row>
    <row r="40" spans="1:16" ht="12.95" customHeight="1">
      <c r="F40" s="332"/>
      <c r="G40" s="358"/>
      <c r="N40" s="412"/>
    </row>
    <row r="41" spans="1:16" ht="12.95" customHeight="1">
      <c r="F41" s="332"/>
      <c r="G41" s="358"/>
      <c r="N41" s="412"/>
    </row>
    <row r="42" spans="1:16" ht="12.95" customHeight="1">
      <c r="F42" s="332"/>
      <c r="G42" s="358"/>
      <c r="N42" s="412"/>
    </row>
    <row r="43" spans="1:16" ht="12.95" customHeight="1">
      <c r="F43" s="332"/>
      <c r="G43" s="358"/>
      <c r="N43" s="412"/>
    </row>
    <row r="44" spans="1:16" ht="12.95" customHeight="1">
      <c r="F44" s="332"/>
      <c r="G44" s="358"/>
      <c r="N44" s="412"/>
    </row>
    <row r="45" spans="1:16" ht="12.95" customHeight="1">
      <c r="F45" s="332"/>
      <c r="G45" s="358"/>
      <c r="N45" s="412"/>
    </row>
    <row r="46" spans="1:16" ht="12.95" customHeight="1">
      <c r="F46" s="332"/>
      <c r="G46" s="358"/>
      <c r="N46" s="412"/>
    </row>
    <row r="47" spans="1:16" ht="12.95" customHeight="1">
      <c r="F47" s="332"/>
      <c r="G47" s="358"/>
      <c r="N47" s="412"/>
    </row>
    <row r="48" spans="1:16" ht="12.95" customHeight="1">
      <c r="F48" s="332"/>
      <c r="G48" s="358"/>
      <c r="N48" s="412"/>
    </row>
    <row r="49" spans="6:14" ht="12.95" customHeight="1">
      <c r="F49" s="332"/>
      <c r="G49" s="358"/>
      <c r="N49" s="412"/>
    </row>
    <row r="50" spans="6:14" ht="12.95" customHeight="1">
      <c r="F50" s="332"/>
      <c r="G50" s="358"/>
      <c r="N50" s="412"/>
    </row>
    <row r="51" spans="6:14" ht="12.95" customHeight="1">
      <c r="F51" s="332"/>
      <c r="G51" s="358"/>
      <c r="N51" s="412"/>
    </row>
    <row r="52" spans="6:14" ht="12.95" customHeight="1">
      <c r="F52" s="332"/>
      <c r="G52" s="358"/>
      <c r="N52" s="412"/>
    </row>
    <row r="53" spans="6:14" ht="12.95" customHeight="1">
      <c r="F53" s="332"/>
      <c r="G53" s="358"/>
      <c r="N53" s="412"/>
    </row>
    <row r="54" spans="6:14" ht="12.95" customHeight="1">
      <c r="F54" s="332"/>
      <c r="G54" s="358"/>
      <c r="N54" s="412"/>
    </row>
    <row r="55" spans="6:14" ht="12.95" customHeight="1">
      <c r="F55" s="332"/>
      <c r="G55" s="358"/>
      <c r="N55" s="412"/>
    </row>
    <row r="56" spans="6:14" ht="12.95" customHeight="1">
      <c r="F56" s="332"/>
      <c r="G56" s="358"/>
      <c r="N56" s="412"/>
    </row>
    <row r="57" spans="6:14" ht="12.95" customHeight="1">
      <c r="F57" s="332"/>
      <c r="G57" s="358"/>
      <c r="N57" s="412"/>
    </row>
    <row r="58" spans="6:14" ht="12.95" customHeight="1">
      <c r="F58" s="332"/>
      <c r="G58" s="358"/>
      <c r="N58" s="412"/>
    </row>
    <row r="59" spans="6:14" ht="12.95" customHeight="1">
      <c r="F59" s="332"/>
      <c r="G59" s="358"/>
      <c r="N59" s="412"/>
    </row>
    <row r="60" spans="6:14" ht="17.100000000000001" customHeight="1">
      <c r="F60" s="332"/>
      <c r="G60" s="358"/>
      <c r="N60" s="412"/>
    </row>
    <row r="61" spans="6:14" ht="14.25">
      <c r="F61" s="332"/>
      <c r="G61" s="358"/>
      <c r="N61" s="412"/>
    </row>
    <row r="62" spans="6:14" ht="14.25">
      <c r="F62" s="332"/>
      <c r="G62" s="358"/>
      <c r="N62" s="412"/>
    </row>
    <row r="63" spans="6:14" ht="14.25">
      <c r="F63" s="332"/>
      <c r="G63" s="358"/>
      <c r="N63" s="412"/>
    </row>
    <row r="64" spans="6:14" ht="14.25">
      <c r="F64" s="332"/>
      <c r="G64" s="358"/>
      <c r="N64" s="412"/>
    </row>
    <row r="65" spans="6:14" ht="14.25">
      <c r="F65" s="332"/>
      <c r="G65" s="358"/>
      <c r="N65" s="412"/>
    </row>
    <row r="66" spans="6:14" ht="14.25">
      <c r="F66" s="332"/>
      <c r="G66" s="358"/>
      <c r="N66" s="412"/>
    </row>
    <row r="67" spans="6:14" ht="14.25">
      <c r="F67" s="332"/>
      <c r="G67" s="358"/>
      <c r="N67" s="412"/>
    </row>
    <row r="68" spans="6:14" ht="14.25">
      <c r="F68" s="332"/>
      <c r="G68" s="358"/>
      <c r="N68" s="412"/>
    </row>
    <row r="69" spans="6:14" ht="14.25">
      <c r="F69" s="332"/>
      <c r="G69" s="358"/>
      <c r="N69" s="412"/>
    </row>
    <row r="70" spans="6:14" ht="14.25">
      <c r="F70" s="332"/>
      <c r="G70" s="358"/>
      <c r="N70" s="412"/>
    </row>
    <row r="71" spans="6:14" ht="14.25">
      <c r="F71" s="332"/>
      <c r="G71" s="358"/>
      <c r="N71" s="412"/>
    </row>
    <row r="72" spans="6:14" ht="14.25">
      <c r="F72" s="332"/>
      <c r="G72" s="358"/>
      <c r="N72" s="412"/>
    </row>
    <row r="73" spans="6:14" ht="14.25">
      <c r="F73" s="332"/>
      <c r="G73" s="358"/>
      <c r="N73" s="412"/>
    </row>
    <row r="74" spans="6:14" ht="14.25">
      <c r="F74" s="332"/>
      <c r="G74" s="332"/>
      <c r="N74" s="412"/>
    </row>
    <row r="75" spans="6:14" ht="14.25">
      <c r="F75" s="332"/>
      <c r="G75" s="332"/>
      <c r="N75" s="412"/>
    </row>
    <row r="76" spans="6:14" ht="14.25">
      <c r="F76" s="332"/>
      <c r="G76" s="332"/>
      <c r="N76" s="412"/>
    </row>
    <row r="77" spans="6:14" ht="14.25">
      <c r="F77" s="332"/>
      <c r="G77" s="332"/>
      <c r="N77" s="412"/>
    </row>
    <row r="78" spans="6:14" ht="14.25">
      <c r="F78" s="332"/>
      <c r="G78" s="332"/>
      <c r="N78" s="412"/>
    </row>
    <row r="79" spans="6:14" ht="14.25">
      <c r="F79" s="332"/>
      <c r="G79" s="332"/>
      <c r="N79" s="412"/>
    </row>
    <row r="80" spans="6:14" ht="14.25">
      <c r="F80" s="332"/>
      <c r="G80" s="332"/>
      <c r="N80" s="412"/>
    </row>
    <row r="81" spans="6:14" ht="14.25">
      <c r="F81" s="332"/>
      <c r="G81" s="332"/>
      <c r="N81" s="412"/>
    </row>
    <row r="82" spans="6:14" ht="14.25">
      <c r="F82" s="332"/>
      <c r="G82" s="332"/>
      <c r="N82" s="412"/>
    </row>
    <row r="83" spans="6:14" ht="14.25">
      <c r="F83" s="332"/>
      <c r="G83" s="332"/>
      <c r="N83" s="412"/>
    </row>
    <row r="84" spans="6:14" ht="14.25">
      <c r="F84" s="332"/>
      <c r="G84" s="332"/>
      <c r="N84" s="412"/>
    </row>
    <row r="85" spans="6:14" ht="14.25">
      <c r="F85" s="332"/>
      <c r="G85" s="332"/>
      <c r="N85" s="412"/>
    </row>
    <row r="86" spans="6:14" ht="14.25">
      <c r="F86" s="332"/>
      <c r="G86" s="332"/>
      <c r="N86" s="412"/>
    </row>
    <row r="87" spans="6:14" ht="14.25">
      <c r="F87" s="332"/>
      <c r="G87" s="332"/>
      <c r="N87" s="412"/>
    </row>
    <row r="88" spans="6:14" ht="14.25">
      <c r="F88" s="332"/>
      <c r="G88" s="332"/>
      <c r="N88" s="412"/>
    </row>
    <row r="89" spans="6:14" ht="14.25">
      <c r="F89" s="332"/>
      <c r="G89" s="332"/>
      <c r="N89" s="412"/>
    </row>
    <row r="90" spans="6:14" ht="14.25">
      <c r="F90" s="332"/>
      <c r="G90" s="332"/>
      <c r="N90" s="412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4"/>
  <sheetViews>
    <sheetView zoomScaleNormal="100" workbookViewId="0">
      <selection activeCell="W20" sqref="W20"/>
    </sheetView>
  </sheetViews>
  <sheetFormatPr defaultRowHeight="12.75"/>
  <cols>
    <col min="1" max="1" width="3.28515625" style="39" customWidth="1"/>
    <col min="7" max="7" width="10.7109375" customWidth="1"/>
    <col min="8" max="8" width="0.140625" hidden="1" customWidth="1"/>
    <col min="9" max="9" width="2.7109375" hidden="1" customWidth="1"/>
    <col min="10" max="10" width="8.28515625" style="39" customWidth="1"/>
    <col min="11" max="11" width="2.42578125" customWidth="1"/>
    <col min="12" max="12" width="4.140625" customWidth="1"/>
    <col min="19" max="19" width="3.85546875" customWidth="1"/>
    <col min="20" max="20" width="2.5703125" customWidth="1"/>
    <col min="21" max="21" width="8.5703125" customWidth="1"/>
  </cols>
  <sheetData>
    <row r="1" spans="1:21" ht="15.75">
      <c r="A1" s="858" t="s">
        <v>191</v>
      </c>
      <c r="B1" s="858"/>
      <c r="C1" s="858"/>
      <c r="D1" s="858"/>
      <c r="E1" s="858"/>
      <c r="F1" s="858"/>
      <c r="G1" s="858"/>
      <c r="H1" s="858"/>
      <c r="I1" s="858"/>
    </row>
    <row r="3" spans="1:21" s="45" customFormat="1">
      <c r="A3" s="525" t="s">
        <v>206</v>
      </c>
      <c r="B3" s="855" t="s">
        <v>208</v>
      </c>
      <c r="C3" s="856"/>
      <c r="D3" s="856"/>
      <c r="E3" s="856"/>
      <c r="F3" s="856"/>
      <c r="G3" s="856"/>
      <c r="H3" s="856"/>
      <c r="I3" s="857"/>
      <c r="J3" s="525" t="s">
        <v>202</v>
      </c>
      <c r="L3" s="525" t="s">
        <v>206</v>
      </c>
      <c r="M3" s="855" t="s">
        <v>208</v>
      </c>
      <c r="N3" s="856"/>
      <c r="O3" s="856"/>
      <c r="P3" s="856"/>
      <c r="Q3" s="856"/>
      <c r="R3" s="856"/>
      <c r="S3" s="856"/>
      <c r="T3" s="857"/>
      <c r="U3" s="525" t="s">
        <v>202</v>
      </c>
    </row>
    <row r="4" spans="1:21" s="36" customFormat="1" ht="17.100000000000001" customHeight="1">
      <c r="A4" s="513" t="s">
        <v>192</v>
      </c>
      <c r="B4" s="862" t="s">
        <v>193</v>
      </c>
      <c r="C4" s="863"/>
      <c r="D4" s="863"/>
      <c r="E4" s="863"/>
      <c r="F4" s="863"/>
      <c r="G4" s="863"/>
      <c r="H4" s="863"/>
      <c r="I4" s="864"/>
      <c r="J4" s="513">
        <v>3</v>
      </c>
      <c r="K4" s="514"/>
      <c r="L4" s="643" t="s">
        <v>640</v>
      </c>
      <c r="M4" s="859" t="s">
        <v>783</v>
      </c>
      <c r="N4" s="860"/>
      <c r="O4" s="860"/>
      <c r="P4" s="860"/>
      <c r="Q4" s="860"/>
      <c r="R4" s="860"/>
      <c r="S4" s="860"/>
      <c r="T4" s="861"/>
      <c r="U4" s="644">
        <v>43</v>
      </c>
    </row>
    <row r="5" spans="1:21" s="36" customFormat="1" ht="17.100000000000001" customHeight="1">
      <c r="A5" s="515" t="s">
        <v>194</v>
      </c>
      <c r="B5" s="847" t="s">
        <v>195</v>
      </c>
      <c r="C5" s="848"/>
      <c r="D5" s="848"/>
      <c r="E5" s="848"/>
      <c r="F5" s="848"/>
      <c r="G5" s="848"/>
      <c r="H5" s="848"/>
      <c r="I5" s="849"/>
      <c r="J5" s="515">
        <v>4</v>
      </c>
      <c r="K5" s="514"/>
      <c r="L5" s="515" t="s">
        <v>641</v>
      </c>
      <c r="M5" s="847" t="s">
        <v>784</v>
      </c>
      <c r="N5" s="848"/>
      <c r="O5" s="848"/>
      <c r="P5" s="848"/>
      <c r="Q5" s="848"/>
      <c r="R5" s="848"/>
      <c r="S5" s="848"/>
      <c r="T5" s="849"/>
      <c r="U5" s="515">
        <v>44</v>
      </c>
    </row>
    <row r="6" spans="1:21" s="36" customFormat="1" ht="17.100000000000001" customHeight="1">
      <c r="A6" s="515" t="s">
        <v>196</v>
      </c>
      <c r="B6" s="847" t="s">
        <v>362</v>
      </c>
      <c r="C6" s="848"/>
      <c r="D6" s="848"/>
      <c r="E6" s="848"/>
      <c r="F6" s="848"/>
      <c r="G6" s="848"/>
      <c r="H6" s="848"/>
      <c r="I6" s="849"/>
      <c r="J6" s="515">
        <v>13</v>
      </c>
      <c r="K6" s="514"/>
      <c r="L6" s="515" t="s">
        <v>642</v>
      </c>
      <c r="M6" s="646" t="s">
        <v>785</v>
      </c>
      <c r="N6" s="629"/>
      <c r="O6" s="629"/>
      <c r="P6" s="629"/>
      <c r="Q6" s="629"/>
      <c r="R6" s="629"/>
      <c r="S6" s="629"/>
      <c r="T6" s="630"/>
      <c r="U6" s="515">
        <v>45</v>
      </c>
    </row>
    <row r="7" spans="1:21" s="36" customFormat="1" ht="17.100000000000001" customHeight="1">
      <c r="A7" s="515" t="s">
        <v>197</v>
      </c>
      <c r="B7" s="847" t="s">
        <v>198</v>
      </c>
      <c r="C7" s="848"/>
      <c r="D7" s="848"/>
      <c r="E7" s="848"/>
      <c r="F7" s="848"/>
      <c r="G7" s="848"/>
      <c r="H7" s="848"/>
      <c r="I7" s="849"/>
      <c r="J7" s="515">
        <v>16</v>
      </c>
      <c r="K7" s="514"/>
      <c r="L7" s="515" t="s">
        <v>643</v>
      </c>
      <c r="M7" s="646" t="s">
        <v>786</v>
      </c>
      <c r="N7" s="629"/>
      <c r="O7" s="629"/>
      <c r="P7" s="629"/>
      <c r="Q7" s="629"/>
      <c r="R7" s="629"/>
      <c r="S7" s="629"/>
      <c r="T7" s="630"/>
      <c r="U7" s="515">
        <v>46</v>
      </c>
    </row>
    <row r="8" spans="1:21" s="36" customFormat="1" ht="17.100000000000001" customHeight="1">
      <c r="A8" s="515" t="s">
        <v>207</v>
      </c>
      <c r="B8" s="847" t="s">
        <v>199</v>
      </c>
      <c r="C8" s="848"/>
      <c r="D8" s="848"/>
      <c r="E8" s="848"/>
      <c r="F8" s="848"/>
      <c r="G8" s="848"/>
      <c r="H8" s="848"/>
      <c r="I8" s="849"/>
      <c r="J8" s="515">
        <v>17</v>
      </c>
      <c r="K8" s="514"/>
      <c r="L8" s="515" t="s">
        <v>644</v>
      </c>
      <c r="M8" s="631" t="s">
        <v>714</v>
      </c>
      <c r="N8" s="629"/>
      <c r="O8" s="629"/>
      <c r="P8" s="629"/>
      <c r="Q8" s="629"/>
      <c r="R8" s="629"/>
      <c r="S8" s="629"/>
      <c r="T8" s="630"/>
      <c r="U8" s="515">
        <v>47</v>
      </c>
    </row>
    <row r="9" spans="1:21" s="36" customFormat="1" ht="17.100000000000001" customHeight="1">
      <c r="A9" s="515" t="s">
        <v>615</v>
      </c>
      <c r="B9" s="847" t="s">
        <v>200</v>
      </c>
      <c r="C9" s="848"/>
      <c r="D9" s="848"/>
      <c r="E9" s="848"/>
      <c r="F9" s="848"/>
      <c r="G9" s="848"/>
      <c r="H9" s="848"/>
      <c r="I9" s="849"/>
      <c r="J9" s="515">
        <v>18</v>
      </c>
      <c r="K9" s="514"/>
      <c r="L9" s="515" t="s">
        <v>645</v>
      </c>
      <c r="M9" s="631" t="s">
        <v>728</v>
      </c>
      <c r="N9" s="629"/>
      <c r="O9" s="629"/>
      <c r="P9" s="629"/>
      <c r="Q9" s="629"/>
      <c r="R9" s="629"/>
      <c r="S9" s="629"/>
      <c r="T9" s="630"/>
      <c r="U9" s="515">
        <v>48</v>
      </c>
    </row>
    <row r="10" spans="1:21" s="36" customFormat="1" ht="17.100000000000001" customHeight="1">
      <c r="A10" s="515" t="s">
        <v>616</v>
      </c>
      <c r="B10" s="847" t="s">
        <v>753</v>
      </c>
      <c r="C10" s="848"/>
      <c r="D10" s="848"/>
      <c r="E10" s="848"/>
      <c r="F10" s="848"/>
      <c r="G10" s="848"/>
      <c r="H10" s="848"/>
      <c r="I10" s="849"/>
      <c r="J10" s="515">
        <v>19</v>
      </c>
      <c r="K10" s="514"/>
      <c r="L10" s="515" t="s">
        <v>646</v>
      </c>
      <c r="M10" s="631" t="s">
        <v>726</v>
      </c>
      <c r="N10" s="629"/>
      <c r="O10" s="629"/>
      <c r="P10" s="629"/>
      <c r="Q10" s="629"/>
      <c r="R10" s="629"/>
      <c r="S10" s="629"/>
      <c r="T10" s="630"/>
      <c r="U10" s="515">
        <v>49</v>
      </c>
    </row>
    <row r="11" spans="1:21" s="36" customFormat="1" ht="17.100000000000001" customHeight="1">
      <c r="A11" s="515" t="s">
        <v>617</v>
      </c>
      <c r="B11" s="636" t="s">
        <v>705</v>
      </c>
      <c r="C11" s="637"/>
      <c r="D11" s="637"/>
      <c r="E11" s="637"/>
      <c r="F11" s="637"/>
      <c r="G11" s="637"/>
      <c r="H11" s="637"/>
      <c r="I11" s="638"/>
      <c r="J11" s="515">
        <v>20</v>
      </c>
      <c r="K11" s="514"/>
      <c r="L11" s="515" t="s">
        <v>647</v>
      </c>
      <c r="M11" s="631" t="s">
        <v>203</v>
      </c>
      <c r="N11" s="629"/>
      <c r="O11" s="629"/>
      <c r="P11" s="629"/>
      <c r="Q11" s="629"/>
      <c r="R11" s="629"/>
      <c r="S11" s="629"/>
      <c r="T11" s="630"/>
      <c r="U11" s="515">
        <v>50</v>
      </c>
    </row>
    <row r="12" spans="1:21" s="36" customFormat="1" ht="17.100000000000001" customHeight="1">
      <c r="A12" s="515" t="s">
        <v>618</v>
      </c>
      <c r="B12" s="636" t="s">
        <v>703</v>
      </c>
      <c r="C12" s="637"/>
      <c r="D12" s="637"/>
      <c r="E12" s="637"/>
      <c r="F12" s="637"/>
      <c r="G12" s="637"/>
      <c r="H12" s="637"/>
      <c r="I12" s="638"/>
      <c r="J12" s="515">
        <v>21</v>
      </c>
      <c r="K12" s="514"/>
      <c r="L12" s="515" t="s">
        <v>648</v>
      </c>
      <c r="M12" s="631" t="s">
        <v>204</v>
      </c>
      <c r="N12" s="629"/>
      <c r="O12" s="629"/>
      <c r="P12" s="629"/>
      <c r="Q12" s="629"/>
      <c r="R12" s="629"/>
      <c r="S12" s="629"/>
      <c r="T12" s="630"/>
      <c r="U12" s="515">
        <v>51</v>
      </c>
    </row>
    <row r="13" spans="1:21" s="36" customFormat="1" ht="17.100000000000001" customHeight="1">
      <c r="A13" s="515" t="s">
        <v>619</v>
      </c>
      <c r="B13" s="636" t="s">
        <v>510</v>
      </c>
      <c r="C13" s="637"/>
      <c r="D13" s="637"/>
      <c r="E13" s="637"/>
      <c r="F13" s="637"/>
      <c r="G13" s="637"/>
      <c r="H13" s="637"/>
      <c r="I13" s="638"/>
      <c r="J13" s="515">
        <v>22</v>
      </c>
      <c r="K13" s="514"/>
      <c r="L13" s="515" t="s">
        <v>649</v>
      </c>
      <c r="M13" s="631" t="s">
        <v>734</v>
      </c>
      <c r="N13" s="629"/>
      <c r="O13" s="629"/>
      <c r="P13" s="629"/>
      <c r="Q13" s="629"/>
      <c r="R13" s="629"/>
      <c r="S13" s="629"/>
      <c r="T13" s="630"/>
      <c r="U13" s="515">
        <v>52</v>
      </c>
    </row>
    <row r="14" spans="1:21" s="36" customFormat="1" ht="17.100000000000001" customHeight="1">
      <c r="A14" s="515" t="s">
        <v>620</v>
      </c>
      <c r="B14" s="847" t="s">
        <v>700</v>
      </c>
      <c r="C14" s="848"/>
      <c r="D14" s="848"/>
      <c r="E14" s="848"/>
      <c r="F14" s="848"/>
      <c r="G14" s="848"/>
      <c r="H14" s="848"/>
      <c r="I14" s="849"/>
      <c r="J14" s="515">
        <v>23</v>
      </c>
      <c r="K14" s="514"/>
      <c r="L14" s="515" t="s">
        <v>650</v>
      </c>
      <c r="M14" s="631" t="s">
        <v>205</v>
      </c>
      <c r="N14" s="629"/>
      <c r="O14" s="629"/>
      <c r="P14" s="629"/>
      <c r="Q14" s="629"/>
      <c r="R14" s="629"/>
      <c r="S14" s="629"/>
      <c r="T14" s="630"/>
      <c r="U14" s="515">
        <v>53</v>
      </c>
    </row>
    <row r="15" spans="1:21" s="36" customFormat="1" ht="17.100000000000001" customHeight="1">
      <c r="A15" s="515" t="s">
        <v>621</v>
      </c>
      <c r="B15" s="847" t="s">
        <v>701</v>
      </c>
      <c r="C15" s="848"/>
      <c r="D15" s="848"/>
      <c r="E15" s="848"/>
      <c r="F15" s="848"/>
      <c r="G15" s="848"/>
      <c r="H15" s="848"/>
      <c r="I15" s="849"/>
      <c r="J15" s="515">
        <v>24</v>
      </c>
      <c r="K15" s="514"/>
      <c r="L15" s="515" t="s">
        <v>651</v>
      </c>
      <c r="M15" s="847" t="s">
        <v>879</v>
      </c>
      <c r="N15" s="853"/>
      <c r="O15" s="853"/>
      <c r="P15" s="853"/>
      <c r="Q15" s="853"/>
      <c r="R15" s="853"/>
      <c r="S15" s="853"/>
      <c r="T15" s="854"/>
      <c r="U15" s="515">
        <v>54</v>
      </c>
    </row>
    <row r="16" spans="1:21" s="36" customFormat="1" ht="17.100000000000001" customHeight="1">
      <c r="A16" s="515" t="s">
        <v>622</v>
      </c>
      <c r="B16" s="631" t="s">
        <v>201</v>
      </c>
      <c r="C16" s="629"/>
      <c r="D16" s="629"/>
      <c r="E16" s="629"/>
      <c r="F16" s="629"/>
      <c r="G16" s="629"/>
      <c r="H16" s="629"/>
      <c r="I16" s="630"/>
      <c r="J16" s="515">
        <v>25</v>
      </c>
      <c r="K16" s="514"/>
      <c r="L16" s="515" t="s">
        <v>652</v>
      </c>
      <c r="M16" s="834" t="s">
        <v>880</v>
      </c>
      <c r="N16" s="629"/>
      <c r="O16" s="629"/>
      <c r="P16" s="629"/>
      <c r="Q16" s="629"/>
      <c r="R16" s="629"/>
      <c r="S16" s="629"/>
      <c r="T16" s="630"/>
      <c r="U16" s="515">
        <v>55</v>
      </c>
    </row>
    <row r="17" spans="1:21" s="36" customFormat="1" ht="17.100000000000001" customHeight="1">
      <c r="A17" s="515" t="s">
        <v>623</v>
      </c>
      <c r="B17" s="631" t="s">
        <v>707</v>
      </c>
      <c r="C17" s="629"/>
      <c r="D17" s="629"/>
      <c r="E17" s="629"/>
      <c r="F17" s="629"/>
      <c r="G17" s="629"/>
      <c r="H17" s="629"/>
      <c r="I17" s="630"/>
      <c r="J17" s="515">
        <v>26</v>
      </c>
      <c r="K17" s="514"/>
      <c r="L17" s="515" t="s">
        <v>653</v>
      </c>
      <c r="M17" s="834" t="s">
        <v>881</v>
      </c>
      <c r="N17" s="629"/>
      <c r="O17" s="629"/>
      <c r="P17" s="629"/>
      <c r="Q17" s="629"/>
      <c r="R17" s="629"/>
      <c r="S17" s="629"/>
      <c r="T17" s="630"/>
      <c r="U17" s="515">
        <v>58</v>
      </c>
    </row>
    <row r="18" spans="1:21" s="36" customFormat="1" ht="17.100000000000001" customHeight="1">
      <c r="A18" s="515" t="s">
        <v>624</v>
      </c>
      <c r="B18" s="631" t="s">
        <v>742</v>
      </c>
      <c r="C18" s="629"/>
      <c r="D18" s="629"/>
      <c r="E18" s="629"/>
      <c r="F18" s="629"/>
      <c r="G18" s="629"/>
      <c r="H18" s="629"/>
      <c r="I18" s="630"/>
      <c r="J18" s="515">
        <v>27</v>
      </c>
      <c r="K18" s="514"/>
      <c r="L18" s="516" t="s">
        <v>754</v>
      </c>
      <c r="M18" s="850" t="s">
        <v>825</v>
      </c>
      <c r="N18" s="851"/>
      <c r="O18" s="851"/>
      <c r="P18" s="851"/>
      <c r="Q18" s="851"/>
      <c r="R18" s="851"/>
      <c r="S18" s="851"/>
      <c r="T18" s="852"/>
      <c r="U18" s="516">
        <v>59</v>
      </c>
    </row>
    <row r="19" spans="1:21" s="36" customFormat="1" ht="17.100000000000001" customHeight="1">
      <c r="A19" s="515" t="s">
        <v>625</v>
      </c>
      <c r="B19" s="631" t="s">
        <v>730</v>
      </c>
      <c r="C19" s="629"/>
      <c r="D19" s="629"/>
      <c r="E19" s="629"/>
      <c r="F19" s="629"/>
      <c r="G19" s="629"/>
      <c r="H19" s="629"/>
      <c r="I19" s="630"/>
      <c r="J19" s="515">
        <v>28</v>
      </c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</row>
    <row r="20" spans="1:21" s="36" customFormat="1" ht="17.100000000000001" customHeight="1">
      <c r="A20" s="515" t="s">
        <v>626</v>
      </c>
      <c r="B20" s="631" t="s">
        <v>729</v>
      </c>
      <c r="C20" s="629"/>
      <c r="D20" s="629"/>
      <c r="E20" s="629"/>
      <c r="F20" s="629"/>
      <c r="G20" s="629"/>
      <c r="H20" s="629"/>
      <c r="I20" s="630"/>
      <c r="J20" s="515">
        <v>29</v>
      </c>
      <c r="K20" s="514"/>
      <c r="L20" s="514"/>
      <c r="M20" s="514"/>
      <c r="N20" s="514"/>
      <c r="O20" s="514"/>
      <c r="P20" s="514"/>
      <c r="Q20" s="514"/>
      <c r="R20" s="514"/>
      <c r="S20" s="514"/>
      <c r="T20" s="514"/>
      <c r="U20" s="514"/>
    </row>
    <row r="21" spans="1:21" s="36" customFormat="1" ht="17.100000000000001" customHeight="1">
      <c r="A21" s="515" t="s">
        <v>627</v>
      </c>
      <c r="B21" s="631" t="s">
        <v>743</v>
      </c>
      <c r="C21" s="629"/>
      <c r="D21" s="629"/>
      <c r="E21" s="629"/>
      <c r="F21" s="629"/>
      <c r="G21" s="629"/>
      <c r="H21" s="629"/>
      <c r="I21" s="630"/>
      <c r="J21" s="515">
        <v>30</v>
      </c>
      <c r="K21" s="514"/>
      <c r="L21" s="514"/>
      <c r="M21" s="647"/>
      <c r="N21" s="647"/>
      <c r="O21" s="647"/>
      <c r="P21" s="514"/>
      <c r="Q21" s="514"/>
      <c r="R21" s="514"/>
      <c r="S21" s="514"/>
      <c r="T21" s="514"/>
      <c r="U21" s="514"/>
    </row>
    <row r="22" spans="1:21" s="36" customFormat="1" ht="17.100000000000001" customHeight="1">
      <c r="A22" s="515" t="s">
        <v>628</v>
      </c>
      <c r="B22" s="631" t="s">
        <v>744</v>
      </c>
      <c r="C22" s="629"/>
      <c r="D22" s="629"/>
      <c r="E22" s="629"/>
      <c r="F22" s="629"/>
      <c r="G22" s="629"/>
      <c r="H22" s="629"/>
      <c r="I22" s="630"/>
      <c r="J22" s="515">
        <v>31</v>
      </c>
      <c r="K22" s="514"/>
      <c r="L22" s="514"/>
      <c r="M22" s="648"/>
      <c r="N22" s="647"/>
      <c r="O22" s="647"/>
      <c r="P22" s="514"/>
      <c r="Q22" s="514"/>
      <c r="R22" s="514"/>
      <c r="S22" s="514"/>
      <c r="T22" s="514"/>
      <c r="U22" s="514"/>
    </row>
    <row r="23" spans="1:21" s="36" customFormat="1" ht="17.100000000000001" customHeight="1">
      <c r="A23" s="515" t="s">
        <v>629</v>
      </c>
      <c r="B23" s="631" t="s">
        <v>709</v>
      </c>
      <c r="C23" s="629"/>
      <c r="D23" s="629"/>
      <c r="E23" s="629"/>
      <c r="F23" s="629"/>
      <c r="G23" s="629"/>
      <c r="H23" s="629"/>
      <c r="I23" s="630"/>
      <c r="J23" s="515">
        <v>32</v>
      </c>
      <c r="K23" s="514"/>
      <c r="L23" s="514"/>
      <c r="M23" s="647"/>
      <c r="N23" s="647"/>
      <c r="O23" s="647"/>
      <c r="P23" s="514"/>
      <c r="Q23" s="514"/>
      <c r="R23" s="514"/>
      <c r="S23" s="514"/>
      <c r="T23" s="514"/>
      <c r="U23" s="514"/>
    </row>
    <row r="24" spans="1:21" s="36" customFormat="1" ht="17.100000000000001" customHeight="1">
      <c r="A24" s="515" t="s">
        <v>630</v>
      </c>
      <c r="B24" s="631" t="s">
        <v>710</v>
      </c>
      <c r="C24" s="629"/>
      <c r="D24" s="629"/>
      <c r="E24" s="629"/>
      <c r="F24" s="629"/>
      <c r="G24" s="629"/>
      <c r="H24" s="629"/>
      <c r="I24" s="630"/>
      <c r="J24" s="515">
        <v>33</v>
      </c>
      <c r="K24" s="514"/>
      <c r="L24" s="514"/>
      <c r="M24" s="647"/>
      <c r="N24" s="647"/>
      <c r="O24" s="647"/>
      <c r="P24" s="514"/>
      <c r="Q24" s="514"/>
      <c r="R24" s="514"/>
      <c r="S24" s="514"/>
      <c r="T24" s="514"/>
      <c r="U24" s="514"/>
    </row>
    <row r="25" spans="1:21" s="36" customFormat="1" ht="17.100000000000001" customHeight="1">
      <c r="A25" s="515" t="s">
        <v>631</v>
      </c>
      <c r="B25" s="631" t="s">
        <v>711</v>
      </c>
      <c r="C25" s="629"/>
      <c r="D25" s="629"/>
      <c r="E25" s="629"/>
      <c r="F25" s="629"/>
      <c r="G25" s="629"/>
      <c r="H25" s="629"/>
      <c r="I25" s="630"/>
      <c r="J25" s="515">
        <v>34</v>
      </c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4"/>
    </row>
    <row r="26" spans="1:21" s="36" customFormat="1" ht="17.100000000000001" customHeight="1">
      <c r="A26" s="515" t="s">
        <v>632</v>
      </c>
      <c r="B26" s="631" t="s">
        <v>745</v>
      </c>
      <c r="C26" s="629"/>
      <c r="D26" s="629"/>
      <c r="E26" s="629"/>
      <c r="F26" s="629"/>
      <c r="G26" s="629"/>
      <c r="H26" s="629"/>
      <c r="I26" s="630"/>
      <c r="J26" s="515">
        <v>35</v>
      </c>
      <c r="K26" s="514"/>
      <c r="L26" s="514"/>
      <c r="M26" s="514"/>
      <c r="N26" s="514"/>
      <c r="O26" s="514"/>
      <c r="P26" s="514"/>
      <c r="Q26" s="514"/>
      <c r="R26" s="514"/>
      <c r="S26" s="514"/>
      <c r="T26" s="514"/>
      <c r="U26" s="514"/>
    </row>
    <row r="27" spans="1:21" s="36" customFormat="1" ht="17.100000000000001" customHeight="1">
      <c r="A27" s="515" t="s">
        <v>633</v>
      </c>
      <c r="B27" s="631" t="s">
        <v>713</v>
      </c>
      <c r="C27" s="629"/>
      <c r="D27" s="629"/>
      <c r="E27" s="629"/>
      <c r="F27" s="629"/>
      <c r="G27" s="629"/>
      <c r="H27" s="629"/>
      <c r="I27" s="630"/>
      <c r="J27" s="515">
        <v>36</v>
      </c>
      <c r="K27" s="514"/>
      <c r="L27" s="514"/>
      <c r="M27" s="514"/>
      <c r="N27" s="514"/>
      <c r="O27" s="514"/>
      <c r="P27" s="514"/>
      <c r="Q27" s="514"/>
      <c r="R27" s="514"/>
      <c r="S27" s="514"/>
      <c r="T27" s="514"/>
      <c r="U27" s="514"/>
    </row>
    <row r="28" spans="1:21" s="36" customFormat="1" ht="17.100000000000001" customHeight="1">
      <c r="A28" s="515" t="s">
        <v>634</v>
      </c>
      <c r="B28" s="646" t="s">
        <v>778</v>
      </c>
      <c r="C28" s="629"/>
      <c r="D28" s="629"/>
      <c r="E28" s="629"/>
      <c r="F28" s="629"/>
      <c r="G28" s="629"/>
      <c r="H28" s="629"/>
      <c r="I28" s="630"/>
      <c r="J28" s="515">
        <v>37</v>
      </c>
      <c r="K28" s="514"/>
      <c r="L28" s="514"/>
      <c r="M28" s="514"/>
      <c r="N28" s="514"/>
      <c r="O28" s="514"/>
      <c r="P28" s="514"/>
      <c r="Q28" s="514"/>
      <c r="R28" s="514"/>
      <c r="S28" s="514"/>
      <c r="T28" s="514"/>
      <c r="U28" s="514"/>
    </row>
    <row r="29" spans="1:21" s="36" customFormat="1" ht="17.100000000000001" customHeight="1">
      <c r="A29" s="515" t="s">
        <v>635</v>
      </c>
      <c r="B29" s="646" t="s">
        <v>779</v>
      </c>
      <c r="C29" s="629"/>
      <c r="D29" s="629"/>
      <c r="E29" s="629"/>
      <c r="F29" s="629"/>
      <c r="G29" s="629"/>
      <c r="H29" s="629"/>
      <c r="I29" s="630"/>
      <c r="J29" s="515">
        <v>38</v>
      </c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</row>
    <row r="30" spans="1:21" ht="17.100000000000001" customHeight="1">
      <c r="A30" s="515" t="s">
        <v>636</v>
      </c>
      <c r="B30" s="646" t="s">
        <v>780</v>
      </c>
      <c r="C30" s="629"/>
      <c r="D30" s="629"/>
      <c r="E30" s="629"/>
      <c r="F30" s="629"/>
      <c r="G30" s="629"/>
      <c r="H30" s="629"/>
      <c r="I30" s="630"/>
      <c r="J30" s="515">
        <v>39</v>
      </c>
      <c r="K30" s="514"/>
      <c r="L30" s="514"/>
      <c r="M30" s="514"/>
      <c r="N30" s="514"/>
      <c r="O30" s="514"/>
      <c r="P30" s="514"/>
      <c r="Q30" s="514"/>
      <c r="R30" s="514"/>
      <c r="S30" s="514"/>
      <c r="T30" s="514"/>
      <c r="U30" s="514"/>
    </row>
    <row r="31" spans="1:21" ht="17.100000000000001" customHeight="1">
      <c r="A31" s="515" t="s">
        <v>637</v>
      </c>
      <c r="B31" s="631" t="s">
        <v>746</v>
      </c>
      <c r="C31" s="629"/>
      <c r="D31" s="629"/>
      <c r="E31" s="629"/>
      <c r="F31" s="629"/>
      <c r="G31" s="629"/>
      <c r="H31" s="629"/>
      <c r="I31" s="630"/>
      <c r="J31" s="515">
        <v>40</v>
      </c>
      <c r="K31" s="514"/>
      <c r="L31" s="514"/>
      <c r="M31" s="514"/>
      <c r="N31" s="514"/>
      <c r="O31" s="514"/>
      <c r="P31" s="514"/>
      <c r="Q31" s="514"/>
      <c r="R31" s="514"/>
      <c r="S31" s="514"/>
      <c r="T31" s="514"/>
      <c r="U31" s="514"/>
    </row>
    <row r="32" spans="1:21" ht="17.100000000000001" customHeight="1">
      <c r="A32" s="515" t="s">
        <v>638</v>
      </c>
      <c r="B32" s="646" t="s">
        <v>781</v>
      </c>
      <c r="C32" s="629"/>
      <c r="D32" s="629"/>
      <c r="E32" s="629"/>
      <c r="F32" s="629"/>
      <c r="G32" s="629"/>
      <c r="H32" s="629"/>
      <c r="I32" s="630"/>
      <c r="J32" s="515">
        <v>41</v>
      </c>
      <c r="K32" s="514"/>
      <c r="L32" s="514"/>
      <c r="M32" s="514"/>
      <c r="N32" s="514"/>
      <c r="O32" s="514"/>
      <c r="P32" s="514"/>
      <c r="Q32" s="514"/>
      <c r="R32" s="514"/>
      <c r="S32" s="514"/>
      <c r="T32" s="514"/>
      <c r="U32" s="514"/>
    </row>
    <row r="33" spans="1:21" ht="17.100000000000001" customHeight="1">
      <c r="A33" s="516" t="s">
        <v>639</v>
      </c>
      <c r="B33" s="668" t="s">
        <v>782</v>
      </c>
      <c r="C33" s="669"/>
      <c r="D33" s="669"/>
      <c r="E33" s="669"/>
      <c r="F33" s="669"/>
      <c r="G33" s="669"/>
      <c r="H33" s="669"/>
      <c r="I33" s="670"/>
      <c r="J33" s="516">
        <v>42</v>
      </c>
      <c r="K33" s="514"/>
      <c r="L33" s="514"/>
      <c r="M33" s="514"/>
      <c r="N33" s="514"/>
      <c r="O33" s="514"/>
      <c r="P33" s="514"/>
      <c r="Q33" s="514"/>
      <c r="R33" s="514"/>
      <c r="S33" s="514"/>
      <c r="T33" s="514"/>
      <c r="U33" s="514"/>
    </row>
    <row r="34" spans="1:21" ht="17.100000000000001" customHeight="1"/>
  </sheetData>
  <mergeCells count="16">
    <mergeCell ref="B14:I14"/>
    <mergeCell ref="M18:T18"/>
    <mergeCell ref="M15:T15"/>
    <mergeCell ref="M3:T3"/>
    <mergeCell ref="A1:I1"/>
    <mergeCell ref="B5:I5"/>
    <mergeCell ref="B3:I3"/>
    <mergeCell ref="M5:T5"/>
    <mergeCell ref="M4:T4"/>
    <mergeCell ref="B8:I8"/>
    <mergeCell ref="B7:I7"/>
    <mergeCell ref="B6:I6"/>
    <mergeCell ref="B10:I10"/>
    <mergeCell ref="B4:I4"/>
    <mergeCell ref="B9:I9"/>
    <mergeCell ref="B15:I15"/>
  </mergeCells>
  <phoneticPr fontId="0" type="noConversion"/>
  <pageMargins left="0.67" right="0.21" top="0.62992125984251968" bottom="0.47244094488188981" header="0.51181102362204722" footer="0.43307086614173229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45"/>
  <dimension ref="A1:R96"/>
  <sheetViews>
    <sheetView zoomScaleNormal="100" workbookViewId="0">
      <selection activeCell="M25" sqref="M25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4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5"/>
      <c r="B2" s="900" t="s">
        <v>737</v>
      </c>
      <c r="C2" s="901"/>
      <c r="D2" s="901"/>
      <c r="E2" s="901"/>
      <c r="F2" s="901"/>
      <c r="G2" s="901"/>
      <c r="H2" s="901"/>
      <c r="I2" s="901"/>
      <c r="J2" s="934"/>
      <c r="K2" s="934"/>
      <c r="L2" s="934"/>
      <c r="M2" s="934"/>
      <c r="N2" s="934"/>
      <c r="O2" s="934"/>
      <c r="P2" s="902"/>
      <c r="R2" s="405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123</v>
      </c>
      <c r="C7" s="7" t="s">
        <v>168</v>
      </c>
      <c r="D7" s="7" t="s">
        <v>81</v>
      </c>
      <c r="E7" s="655" t="s">
        <v>793</v>
      </c>
      <c r="F7" s="5"/>
      <c r="G7" s="308"/>
      <c r="H7" s="5"/>
      <c r="I7" s="97"/>
      <c r="J7" s="97"/>
      <c r="K7" s="580"/>
      <c r="L7" s="607"/>
      <c r="M7" s="97"/>
      <c r="N7" s="767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SUM(I9:I12)</f>
        <v>76280</v>
      </c>
      <c r="J8" s="539">
        <f t="shared" si="0"/>
        <v>76280</v>
      </c>
      <c r="K8" s="539">
        <f>SUM(K9:K11)</f>
        <v>58340</v>
      </c>
      <c r="L8" s="566">
        <f>SUM(L9:L12)</f>
        <v>56689</v>
      </c>
      <c r="M8" s="235">
        <f>SUM(M9:M12)</f>
        <v>0</v>
      </c>
      <c r="N8" s="745">
        <f>SUM(N9:N12)</f>
        <v>56689</v>
      </c>
      <c r="O8" s="718">
        <f>IF(J8=0,"",N8/J8*100)</f>
        <v>74.316990036706869</v>
      </c>
      <c r="P8" s="723">
        <f>IF(K8=0,"",N8/K8*100)</f>
        <v>97.170037709976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67430</v>
      </c>
      <c r="J9" s="540">
        <v>67430</v>
      </c>
      <c r="K9" s="540">
        <v>50198</v>
      </c>
      <c r="L9" s="613">
        <v>50348</v>
      </c>
      <c r="M9" s="237">
        <v>0</v>
      </c>
      <c r="N9" s="746">
        <f>SUM(L9:M9)</f>
        <v>50348</v>
      </c>
      <c r="O9" s="719">
        <f>IF(J9=0,"",N9/J9*100)</f>
        <v>74.667062138514012</v>
      </c>
      <c r="P9" s="724">
        <f t="shared" ref="P9:P35" si="1">IF(K9=0,"",N9/K9*100)</f>
        <v>100.29881668592375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8850</v>
      </c>
      <c r="J10" s="540">
        <v>8850</v>
      </c>
      <c r="K10" s="540">
        <v>8142</v>
      </c>
      <c r="L10" s="613">
        <v>6341</v>
      </c>
      <c r="M10" s="237">
        <v>0</v>
      </c>
      <c r="N10" s="746">
        <f t="shared" ref="N10:N11" si="2">SUM(L10:M10)</f>
        <v>6341</v>
      </c>
      <c r="O10" s="719">
        <f t="shared" ref="O10:O35" si="3">IF(J10=0,"",N10/J10*100)</f>
        <v>71.649717514124291</v>
      </c>
      <c r="P10" s="724">
        <f t="shared" si="1"/>
        <v>77.880127732743802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20"/>
      <c r="I12" s="540"/>
      <c r="J12" s="540"/>
      <c r="K12" s="540"/>
      <c r="L12" s="613"/>
      <c r="M12" s="237"/>
      <c r="N12" s="746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7160</v>
      </c>
      <c r="J13" s="539">
        <f t="shared" si="5"/>
        <v>7160</v>
      </c>
      <c r="K13" s="539">
        <f>K14</f>
        <v>5309</v>
      </c>
      <c r="L13" s="566">
        <f>L14</f>
        <v>5311</v>
      </c>
      <c r="M13" s="235">
        <f>M14</f>
        <v>0</v>
      </c>
      <c r="N13" s="745">
        <f>N14</f>
        <v>5311</v>
      </c>
      <c r="O13" s="718">
        <f t="shared" si="3"/>
        <v>74.175977653631293</v>
      </c>
      <c r="P13" s="723">
        <f t="shared" si="1"/>
        <v>100.03767187794313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7160</v>
      </c>
      <c r="J14" s="540">
        <v>7160</v>
      </c>
      <c r="K14" s="540">
        <v>5309</v>
      </c>
      <c r="L14" s="613">
        <v>5311</v>
      </c>
      <c r="M14" s="237">
        <v>0</v>
      </c>
      <c r="N14" s="746">
        <f>SUM(L14:M14)</f>
        <v>5311</v>
      </c>
      <c r="O14" s="719">
        <f t="shared" si="3"/>
        <v>74.175977653631293</v>
      </c>
      <c r="P14" s="724">
        <f t="shared" si="1"/>
        <v>100.03767187794313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40"/>
      <c r="J15" s="540"/>
      <c r="K15" s="540"/>
      <c r="L15" s="609"/>
      <c r="M15" s="316"/>
      <c r="N15" s="747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4270</v>
      </c>
      <c r="J16" s="539">
        <f t="shared" si="6"/>
        <v>4270</v>
      </c>
      <c r="K16" s="539">
        <f>SUM(K17:K26)</f>
        <v>2158</v>
      </c>
      <c r="L16" s="569">
        <f>SUM(L17:L26)</f>
        <v>1780</v>
      </c>
      <c r="M16" s="318">
        <f>SUM(M17:M26)</f>
        <v>0</v>
      </c>
      <c r="N16" s="736">
        <f>SUM(N17:N26)</f>
        <v>1780</v>
      </c>
      <c r="O16" s="718">
        <f t="shared" si="3"/>
        <v>41.686182669789233</v>
      </c>
      <c r="P16" s="723">
        <f t="shared" si="1"/>
        <v>82.483781278961999</v>
      </c>
    </row>
    <row r="17" spans="1:16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800</v>
      </c>
      <c r="J17" s="540">
        <v>800</v>
      </c>
      <c r="K17" s="540">
        <v>729</v>
      </c>
      <c r="L17" s="553">
        <v>97</v>
      </c>
      <c r="M17" s="388">
        <v>0</v>
      </c>
      <c r="N17" s="746">
        <f t="shared" ref="N17:N26" si="7">SUM(L17:M17)</f>
        <v>97</v>
      </c>
      <c r="O17" s="719">
        <f t="shared" si="3"/>
        <v>12.125</v>
      </c>
      <c r="P17" s="724">
        <f t="shared" si="1"/>
        <v>13.305898491083676</v>
      </c>
    </row>
    <row r="18" spans="1:16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f t="shared" ref="I18:J26" si="8">SUM(G18:H18)</f>
        <v>0</v>
      </c>
      <c r="J18" s="540">
        <f t="shared" si="8"/>
        <v>0</v>
      </c>
      <c r="K18" s="540">
        <v>0</v>
      </c>
      <c r="L18" s="553">
        <v>0</v>
      </c>
      <c r="M18" s="388">
        <v>0</v>
      </c>
      <c r="N18" s="746">
        <f t="shared" si="7"/>
        <v>0</v>
      </c>
      <c r="O18" s="719" t="str">
        <f t="shared" si="3"/>
        <v/>
      </c>
      <c r="P18" s="724" t="str">
        <f t="shared" si="1"/>
        <v/>
      </c>
    </row>
    <row r="19" spans="1:16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1400</v>
      </c>
      <c r="J19" s="540">
        <v>1400</v>
      </c>
      <c r="K19" s="540">
        <v>897</v>
      </c>
      <c r="L19" s="553">
        <v>852</v>
      </c>
      <c r="M19" s="388">
        <v>0</v>
      </c>
      <c r="N19" s="746">
        <f t="shared" si="7"/>
        <v>852</v>
      </c>
      <c r="O19" s="719">
        <f t="shared" si="3"/>
        <v>60.857142857142854</v>
      </c>
      <c r="P19" s="724">
        <f t="shared" si="1"/>
        <v>94.983277591973248</v>
      </c>
    </row>
    <row r="20" spans="1:16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1000</v>
      </c>
      <c r="J20" s="540">
        <v>1000</v>
      </c>
      <c r="K20" s="540">
        <v>280</v>
      </c>
      <c r="L20" s="553">
        <v>121</v>
      </c>
      <c r="M20" s="388">
        <v>0</v>
      </c>
      <c r="N20" s="746">
        <f t="shared" si="7"/>
        <v>121</v>
      </c>
      <c r="O20" s="719">
        <f t="shared" si="3"/>
        <v>12.1</v>
      </c>
      <c r="P20" s="724">
        <f t="shared" si="1"/>
        <v>43.214285714285715</v>
      </c>
    </row>
    <row r="21" spans="1:16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f t="shared" si="8"/>
        <v>0</v>
      </c>
      <c r="J21" s="540">
        <f t="shared" si="8"/>
        <v>0</v>
      </c>
      <c r="K21" s="540">
        <v>0</v>
      </c>
      <c r="L21" s="553">
        <v>0</v>
      </c>
      <c r="M21" s="388">
        <v>0</v>
      </c>
      <c r="N21" s="746">
        <f t="shared" si="7"/>
        <v>0</v>
      </c>
      <c r="O21" s="719" t="str">
        <f t="shared" si="3"/>
        <v/>
      </c>
      <c r="P21" s="724" t="str">
        <f t="shared" si="1"/>
        <v/>
      </c>
    </row>
    <row r="22" spans="1:16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si="8"/>
        <v>0</v>
      </c>
      <c r="J22" s="540">
        <f t="shared" si="8"/>
        <v>0</v>
      </c>
      <c r="K22" s="540">
        <v>0</v>
      </c>
      <c r="L22" s="553">
        <v>0</v>
      </c>
      <c r="M22" s="388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6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200</v>
      </c>
      <c r="J23" s="540">
        <v>200</v>
      </c>
      <c r="K23" s="540">
        <v>0</v>
      </c>
      <c r="L23" s="553">
        <v>76</v>
      </c>
      <c r="M23" s="388">
        <v>0</v>
      </c>
      <c r="N23" s="746">
        <f t="shared" si="7"/>
        <v>76</v>
      </c>
      <c r="O23" s="719">
        <f t="shared" si="3"/>
        <v>38</v>
      </c>
      <c r="P23" s="724" t="str">
        <f t="shared" si="1"/>
        <v/>
      </c>
    </row>
    <row r="24" spans="1:16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8"/>
        <v>0</v>
      </c>
      <c r="J24" s="540">
        <f t="shared" si="8"/>
        <v>0</v>
      </c>
      <c r="K24" s="540">
        <v>0</v>
      </c>
      <c r="L24" s="553">
        <v>0</v>
      </c>
      <c r="M24" s="388">
        <v>0</v>
      </c>
      <c r="N24" s="746">
        <f t="shared" si="7"/>
        <v>0</v>
      </c>
      <c r="O24" s="719" t="str">
        <f t="shared" si="3"/>
        <v/>
      </c>
      <c r="P24" s="724" t="str">
        <f t="shared" si="1"/>
        <v/>
      </c>
    </row>
    <row r="25" spans="1:16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870</v>
      </c>
      <c r="J25" s="540">
        <v>870</v>
      </c>
      <c r="K25" s="540">
        <v>252</v>
      </c>
      <c r="L25" s="554">
        <v>634</v>
      </c>
      <c r="M25" s="390">
        <v>0</v>
      </c>
      <c r="N25" s="746">
        <f t="shared" si="7"/>
        <v>634</v>
      </c>
      <c r="O25" s="719">
        <f t="shared" si="3"/>
        <v>72.8735632183908</v>
      </c>
      <c r="P25" s="724">
        <f t="shared" si="1"/>
        <v>251.58730158730157</v>
      </c>
    </row>
    <row r="26" spans="1:16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4">
        <v>0</v>
      </c>
      <c r="M26" s="390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6" s="1" customFormat="1" ht="12.95" customHeight="1">
      <c r="A27" s="306"/>
      <c r="B27" s="12"/>
      <c r="C27" s="8"/>
      <c r="D27" s="8"/>
      <c r="E27" s="654"/>
      <c r="F27" s="340"/>
      <c r="G27" s="367"/>
      <c r="H27" s="8"/>
      <c r="I27" s="540"/>
      <c r="J27" s="540"/>
      <c r="K27" s="540"/>
      <c r="L27" s="609"/>
      <c r="M27" s="316"/>
      <c r="N27" s="747"/>
      <c r="O27" s="719" t="str">
        <f t="shared" si="3"/>
        <v/>
      </c>
      <c r="P27" s="724" t="str">
        <f t="shared" si="1"/>
        <v/>
      </c>
    </row>
    <row r="28" spans="1:16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9">I29+I30</f>
        <v>500</v>
      </c>
      <c r="J28" s="539">
        <f t="shared" si="9"/>
        <v>500</v>
      </c>
      <c r="K28" s="539">
        <f>SUM(K29:K30)</f>
        <v>0</v>
      </c>
      <c r="L28" s="570">
        <f>L29+L30</f>
        <v>0</v>
      </c>
      <c r="M28" s="313">
        <f>M29+M30</f>
        <v>0</v>
      </c>
      <c r="N28" s="736">
        <f>N29+N30</f>
        <v>0</v>
      </c>
      <c r="O28" s="719">
        <f t="shared" si="3"/>
        <v>0</v>
      </c>
      <c r="P28" s="724" t="str">
        <f t="shared" si="1"/>
        <v/>
      </c>
    </row>
    <row r="29" spans="1:16" ht="12.95" customHeight="1">
      <c r="B29" s="10"/>
      <c r="C29" s="11"/>
      <c r="D29" s="11"/>
      <c r="E29" s="311"/>
      <c r="F29" s="330">
        <v>821200</v>
      </c>
      <c r="G29" s="356"/>
      <c r="H29" s="11" t="s">
        <v>90</v>
      </c>
      <c r="I29" s="540">
        <f t="shared" ref="I29:J29" si="10">SUM(G29:H29)</f>
        <v>0</v>
      </c>
      <c r="J29" s="540">
        <f t="shared" si="10"/>
        <v>0</v>
      </c>
      <c r="K29" s="540">
        <v>0</v>
      </c>
      <c r="L29" s="609">
        <v>0</v>
      </c>
      <c r="M29" s="316">
        <v>0</v>
      </c>
      <c r="N29" s="746">
        <f t="shared" ref="N29:N30" si="11">SUM(L29:M29)</f>
        <v>0</v>
      </c>
      <c r="O29" s="719" t="str">
        <f t="shared" si="3"/>
        <v/>
      </c>
      <c r="P29" s="724" t="str">
        <f t="shared" si="1"/>
        <v/>
      </c>
    </row>
    <row r="30" spans="1:16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500</v>
      </c>
      <c r="J30" s="540">
        <v>500</v>
      </c>
      <c r="K30" s="540">
        <v>0</v>
      </c>
      <c r="L30" s="610">
        <v>0</v>
      </c>
      <c r="M30" s="321">
        <v>0</v>
      </c>
      <c r="N30" s="746">
        <f t="shared" si="11"/>
        <v>0</v>
      </c>
      <c r="O30" s="719">
        <f t="shared" si="3"/>
        <v>0</v>
      </c>
      <c r="P30" s="724" t="str">
        <f t="shared" si="1"/>
        <v/>
      </c>
    </row>
    <row r="31" spans="1:16" ht="12.95" customHeight="1">
      <c r="B31" s="10"/>
      <c r="C31" s="11"/>
      <c r="D31" s="11"/>
      <c r="E31" s="311"/>
      <c r="F31" s="330"/>
      <c r="G31" s="356"/>
      <c r="H31" s="11"/>
      <c r="I31" s="540"/>
      <c r="J31" s="540"/>
      <c r="K31" s="540"/>
      <c r="L31" s="609"/>
      <c r="M31" s="316"/>
      <c r="N31" s="747"/>
      <c r="O31" s="719" t="str">
        <f t="shared" si="3"/>
        <v/>
      </c>
      <c r="P31" s="724" t="str">
        <f t="shared" si="1"/>
        <v/>
      </c>
    </row>
    <row r="32" spans="1:16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39">
        <v>3</v>
      </c>
      <c r="J32" s="539">
        <v>3</v>
      </c>
      <c r="K32" s="539">
        <v>3</v>
      </c>
      <c r="L32" s="570">
        <v>3</v>
      </c>
      <c r="M32" s="313"/>
      <c r="N32" s="736">
        <v>3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>I8+I13+I16+I28</f>
        <v>88210</v>
      </c>
      <c r="J33" s="313">
        <f>J8+J13+J16+J28</f>
        <v>88210</v>
      </c>
      <c r="K33" s="563">
        <f t="shared" ref="K33" si="12">K8+K13+K16+K28</f>
        <v>65807</v>
      </c>
      <c r="L33" s="570">
        <f>L8+L13+L16+L28</f>
        <v>63780</v>
      </c>
      <c r="M33" s="313">
        <f>M8+M13+M16+M28</f>
        <v>0</v>
      </c>
      <c r="N33" s="736">
        <f>N8+N13+N16+N28</f>
        <v>63780</v>
      </c>
      <c r="O33" s="718">
        <f t="shared" si="3"/>
        <v>72.304727355175146</v>
      </c>
      <c r="P33" s="723">
        <f t="shared" si="1"/>
        <v>96.919780570456027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15">
        <f>I33</f>
        <v>88210</v>
      </c>
      <c r="J34" s="15">
        <f>J33</f>
        <v>88210</v>
      </c>
      <c r="K34" s="563">
        <f t="shared" ref="K34" si="13">K33</f>
        <v>65807</v>
      </c>
      <c r="L34" s="570">
        <f>L33</f>
        <v>63780</v>
      </c>
      <c r="M34" s="313">
        <f>M33</f>
        <v>0</v>
      </c>
      <c r="N34" s="736">
        <f>N33</f>
        <v>63780</v>
      </c>
      <c r="O34" s="718">
        <f>IF(J34=0,"",N34/J34*100)</f>
        <v>72.304727355175146</v>
      </c>
      <c r="P34" s="723">
        <f t="shared" si="1"/>
        <v>96.919780570456027</v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15">
        <f>I34+'13'!I34+'12'!I34+'11'!I35+'10'!I35</f>
        <v>1946170</v>
      </c>
      <c r="J35" s="15">
        <f>J34+'13'!J34+'12'!J34+'11'!J35+'10'!J35</f>
        <v>1946170</v>
      </c>
      <c r="K35" s="563">
        <f>K34+'13'!K34+'12'!K34+'11'!K35+'10'!K35</f>
        <v>1359337</v>
      </c>
      <c r="L35" s="570">
        <f>L34+'13'!L34+'12'!L34+'11'!L35+'10'!L35</f>
        <v>1425231</v>
      </c>
      <c r="M35" s="313">
        <f>M34+'13'!M34+'12'!M34+'11'!M35+'10'!M35</f>
        <v>0</v>
      </c>
      <c r="N35" s="736">
        <f>N34+'13'!N34+'12'!N34+'11'!N35+'10'!N35</f>
        <v>1425231</v>
      </c>
      <c r="O35" s="718">
        <f t="shared" si="3"/>
        <v>73.232605579163177</v>
      </c>
      <c r="P35" s="723">
        <f t="shared" si="1"/>
        <v>104.84751022005581</v>
      </c>
    </row>
    <row r="36" spans="1:16" ht="12.95" customHeight="1" thickBot="1">
      <c r="B36" s="16"/>
      <c r="C36" s="17"/>
      <c r="D36" s="17"/>
      <c r="E36" s="17"/>
      <c r="F36" s="331"/>
      <c r="G36" s="357"/>
      <c r="H36" s="17"/>
      <c r="I36" s="32"/>
      <c r="J36" s="32"/>
      <c r="K36" s="564"/>
      <c r="L36" s="573"/>
      <c r="M36" s="32"/>
      <c r="N36" s="749"/>
      <c r="O36" s="720"/>
      <c r="P36" s="725"/>
    </row>
    <row r="37" spans="1:16" ht="12.95" customHeight="1">
      <c r="F37" s="332"/>
      <c r="G37" s="358"/>
      <c r="N37" s="412"/>
    </row>
    <row r="38" spans="1:16" ht="12.95" customHeight="1">
      <c r="B38" s="55"/>
      <c r="F38" s="332"/>
      <c r="G38" s="358"/>
      <c r="N38" s="412"/>
    </row>
    <row r="39" spans="1:16" ht="12.95" customHeight="1">
      <c r="B39" s="55"/>
      <c r="F39" s="332"/>
      <c r="G39" s="358"/>
      <c r="N39" s="412"/>
    </row>
    <row r="40" spans="1:16" ht="12.95" customHeight="1">
      <c r="F40" s="332"/>
      <c r="G40" s="358"/>
      <c r="N40" s="412"/>
    </row>
    <row r="41" spans="1:16" ht="12.95" customHeight="1">
      <c r="F41" s="332"/>
      <c r="G41" s="358"/>
      <c r="N41" s="412"/>
    </row>
    <row r="42" spans="1:16" ht="12.95" customHeight="1">
      <c r="F42" s="332"/>
      <c r="G42" s="358"/>
      <c r="N42" s="412"/>
    </row>
    <row r="43" spans="1:16" ht="12.95" customHeight="1">
      <c r="F43" s="332"/>
      <c r="G43" s="358"/>
      <c r="N43" s="412"/>
    </row>
    <row r="44" spans="1:16" ht="12.95" customHeight="1">
      <c r="F44" s="332"/>
      <c r="G44" s="358"/>
      <c r="N44" s="412"/>
    </row>
    <row r="45" spans="1:16" ht="12.95" customHeight="1">
      <c r="F45" s="332"/>
      <c r="G45" s="358"/>
      <c r="N45" s="412"/>
    </row>
    <row r="46" spans="1:16" ht="12.95" customHeight="1">
      <c r="F46" s="332"/>
      <c r="G46" s="358"/>
      <c r="N46" s="412"/>
    </row>
    <row r="47" spans="1:16" ht="12.95" customHeight="1">
      <c r="F47" s="332"/>
      <c r="G47" s="358"/>
      <c r="N47" s="412"/>
    </row>
    <row r="48" spans="1:16" ht="12.95" customHeight="1">
      <c r="F48" s="332"/>
      <c r="G48" s="358"/>
      <c r="N48" s="412"/>
    </row>
    <row r="49" spans="6:14" ht="12.95" customHeight="1">
      <c r="F49" s="332"/>
      <c r="G49" s="358"/>
      <c r="N49" s="412"/>
    </row>
    <row r="50" spans="6:14" ht="12.95" customHeight="1">
      <c r="F50" s="332"/>
      <c r="G50" s="358"/>
      <c r="N50" s="412"/>
    </row>
    <row r="51" spans="6:14" ht="12.95" customHeight="1">
      <c r="F51" s="332"/>
      <c r="G51" s="358"/>
      <c r="N51" s="412"/>
    </row>
    <row r="52" spans="6:14" ht="12.95" customHeight="1">
      <c r="F52" s="332"/>
      <c r="G52" s="358"/>
      <c r="N52" s="412"/>
    </row>
    <row r="53" spans="6:14" ht="12.95" customHeight="1">
      <c r="F53" s="332"/>
      <c r="G53" s="358"/>
      <c r="N53" s="412"/>
    </row>
    <row r="54" spans="6:14" ht="12.95" customHeight="1">
      <c r="F54" s="332"/>
      <c r="G54" s="358"/>
      <c r="N54" s="412"/>
    </row>
    <row r="55" spans="6:14" ht="12.95" customHeight="1">
      <c r="F55" s="332"/>
      <c r="G55" s="358"/>
      <c r="N55" s="412"/>
    </row>
    <row r="56" spans="6:14" ht="12.95" customHeight="1">
      <c r="F56" s="332"/>
      <c r="G56" s="358"/>
      <c r="N56" s="412"/>
    </row>
    <row r="57" spans="6:14" ht="12.95" customHeight="1">
      <c r="F57" s="332"/>
      <c r="G57" s="358"/>
      <c r="N57" s="412"/>
    </row>
    <row r="58" spans="6:14" ht="12.95" customHeight="1">
      <c r="F58" s="332"/>
      <c r="G58" s="358"/>
      <c r="N58" s="412"/>
    </row>
    <row r="59" spans="6:14" ht="12.95" customHeight="1">
      <c r="F59" s="332"/>
      <c r="G59" s="358"/>
      <c r="N59" s="412"/>
    </row>
    <row r="60" spans="6:14" ht="17.100000000000001" customHeight="1">
      <c r="F60" s="332"/>
      <c r="G60" s="358"/>
      <c r="N60" s="412"/>
    </row>
    <row r="61" spans="6:14" ht="14.25">
      <c r="F61" s="332"/>
      <c r="G61" s="358"/>
      <c r="N61" s="412"/>
    </row>
    <row r="62" spans="6:14" ht="14.25">
      <c r="F62" s="332"/>
      <c r="G62" s="358"/>
      <c r="N62" s="412"/>
    </row>
    <row r="63" spans="6:14" ht="14.25">
      <c r="F63" s="332"/>
      <c r="G63" s="358"/>
      <c r="N63" s="412"/>
    </row>
    <row r="64" spans="6:14" ht="14.25">
      <c r="F64" s="332"/>
      <c r="G64" s="358"/>
      <c r="N64" s="412"/>
    </row>
    <row r="65" spans="6:14" ht="14.25">
      <c r="F65" s="332"/>
      <c r="G65" s="358"/>
      <c r="N65" s="412"/>
    </row>
    <row r="66" spans="6:14" ht="14.25">
      <c r="F66" s="332"/>
      <c r="G66" s="358"/>
      <c r="N66" s="412"/>
    </row>
    <row r="67" spans="6:14" ht="14.25">
      <c r="F67" s="332"/>
      <c r="G67" s="358"/>
      <c r="N67" s="412"/>
    </row>
    <row r="68" spans="6:14" ht="14.25">
      <c r="F68" s="332"/>
      <c r="G68" s="358"/>
      <c r="N68" s="412"/>
    </row>
    <row r="69" spans="6:14" ht="14.25">
      <c r="F69" s="332"/>
      <c r="G69" s="358"/>
      <c r="N69" s="412"/>
    </row>
    <row r="70" spans="6:14" ht="14.25">
      <c r="F70" s="332"/>
      <c r="G70" s="358"/>
      <c r="N70" s="412"/>
    </row>
    <row r="71" spans="6:14" ht="14.25">
      <c r="F71" s="332"/>
      <c r="G71" s="358"/>
      <c r="N71" s="412"/>
    </row>
    <row r="72" spans="6:14" ht="14.25">
      <c r="F72" s="332"/>
      <c r="G72" s="358"/>
      <c r="N72" s="412"/>
    </row>
    <row r="73" spans="6:14" ht="14.25">
      <c r="F73" s="332"/>
      <c r="G73" s="358"/>
      <c r="N73" s="412"/>
    </row>
    <row r="74" spans="6:14" ht="14.25">
      <c r="F74" s="332"/>
      <c r="G74" s="332"/>
      <c r="N74" s="412"/>
    </row>
    <row r="75" spans="6:14" ht="14.25">
      <c r="F75" s="332"/>
      <c r="G75" s="332"/>
      <c r="N75" s="412"/>
    </row>
    <row r="76" spans="6:14" ht="14.25">
      <c r="F76" s="332"/>
      <c r="G76" s="332"/>
      <c r="N76" s="412"/>
    </row>
    <row r="77" spans="6:14" ht="14.25">
      <c r="F77" s="332"/>
      <c r="G77" s="332"/>
      <c r="N77" s="412"/>
    </row>
    <row r="78" spans="6:14" ht="14.25">
      <c r="F78" s="332"/>
      <c r="G78" s="332"/>
      <c r="N78" s="412"/>
    </row>
    <row r="79" spans="6:14" ht="14.25">
      <c r="F79" s="332"/>
      <c r="G79" s="332"/>
      <c r="N79" s="412"/>
    </row>
    <row r="80" spans="6:14" ht="14.25">
      <c r="F80" s="332"/>
      <c r="G80" s="332"/>
      <c r="N80" s="412"/>
    </row>
    <row r="81" spans="6:14" ht="14.25">
      <c r="F81" s="332"/>
      <c r="G81" s="332"/>
      <c r="N81" s="412"/>
    </row>
    <row r="82" spans="6:14" ht="14.25">
      <c r="F82" s="332"/>
      <c r="G82" s="332"/>
      <c r="N82" s="412"/>
    </row>
    <row r="83" spans="6:14" ht="14.25">
      <c r="F83" s="332"/>
      <c r="G83" s="332"/>
      <c r="N83" s="412"/>
    </row>
    <row r="84" spans="6:14" ht="14.25">
      <c r="F84" s="332"/>
      <c r="G84" s="332"/>
      <c r="N84" s="412"/>
    </row>
    <row r="85" spans="6:14" ht="14.25">
      <c r="F85" s="332"/>
      <c r="G85" s="332"/>
      <c r="N85" s="412"/>
    </row>
    <row r="86" spans="6:14" ht="14.25">
      <c r="F86" s="332"/>
      <c r="G86" s="332"/>
      <c r="N86" s="412"/>
    </row>
    <row r="87" spans="6:14" ht="14.25">
      <c r="F87" s="332"/>
      <c r="G87" s="332"/>
      <c r="N87" s="412"/>
    </row>
    <row r="88" spans="6:14" ht="14.25">
      <c r="F88" s="332"/>
      <c r="G88" s="332"/>
      <c r="N88" s="412"/>
    </row>
    <row r="89" spans="6:14" ht="14.25">
      <c r="F89" s="332"/>
      <c r="G89" s="332"/>
      <c r="N89" s="412"/>
    </row>
    <row r="90" spans="6:14" ht="14.25">
      <c r="F90" s="332"/>
      <c r="G90" s="332"/>
      <c r="N90" s="412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8"/>
  <dimension ref="A1:S100"/>
  <sheetViews>
    <sheetView zoomScaleNormal="100" workbookViewId="0">
      <selection activeCell="U22" sqref="U22"/>
    </sheetView>
  </sheetViews>
  <sheetFormatPr defaultRowHeight="12.75"/>
  <cols>
    <col min="1" max="1" width="7.5703125" style="309" customWidth="1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4" customWidth="1"/>
    <col min="17" max="16384" width="9.140625" style="9"/>
  </cols>
  <sheetData>
    <row r="1" spans="1:19" ht="13.5" thickBot="1"/>
    <row r="2" spans="1:19" s="405" customFormat="1" ht="20.100000000000001" customHeight="1" thickTop="1" thickBot="1">
      <c r="B2" s="900" t="s">
        <v>718</v>
      </c>
      <c r="C2" s="901"/>
      <c r="D2" s="901"/>
      <c r="E2" s="901"/>
      <c r="F2" s="901"/>
      <c r="G2" s="901"/>
      <c r="H2" s="901"/>
      <c r="I2" s="901"/>
      <c r="J2" s="934"/>
      <c r="K2" s="934"/>
      <c r="L2" s="934"/>
      <c r="M2" s="934"/>
      <c r="N2" s="934"/>
      <c r="O2" s="934"/>
      <c r="P2" s="902"/>
      <c r="R2" s="633"/>
    </row>
    <row r="3" spans="1:19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9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9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  <c r="S5" s="81"/>
    </row>
    <row r="6" spans="1:19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9" s="2" customFormat="1" ht="12.95" customHeight="1">
      <c r="A7" s="307"/>
      <c r="B7" s="6" t="s">
        <v>126</v>
      </c>
      <c r="C7" s="7" t="s">
        <v>80</v>
      </c>
      <c r="D7" s="7" t="s">
        <v>81</v>
      </c>
      <c r="E7" s="655" t="s">
        <v>794</v>
      </c>
      <c r="F7" s="5"/>
      <c r="G7" s="308"/>
      <c r="H7" s="5"/>
      <c r="I7" s="97"/>
      <c r="J7" s="97"/>
      <c r="K7" s="580"/>
      <c r="L7" s="607"/>
      <c r="M7" s="97"/>
      <c r="N7" s="767"/>
      <c r="O7" s="717"/>
      <c r="P7" s="722"/>
    </row>
    <row r="8" spans="1:19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SUM(I9:I11)</f>
        <v>226780</v>
      </c>
      <c r="J8" s="539">
        <f t="shared" si="0"/>
        <v>226780</v>
      </c>
      <c r="K8" s="539">
        <f>SUM(K9:K11)</f>
        <v>166446</v>
      </c>
      <c r="L8" s="566">
        <f>SUM(L9:L11)</f>
        <v>163578</v>
      </c>
      <c r="M8" s="235">
        <f>SUM(M9:M11)</f>
        <v>0</v>
      </c>
      <c r="N8" s="745">
        <f>SUM(N9:N11)</f>
        <v>163578</v>
      </c>
      <c r="O8" s="718">
        <f>IF(J8=0,"",N8/J8*100)</f>
        <v>72.130699356204246</v>
      </c>
      <c r="P8" s="723">
        <f>IF(K8=0,"",N8/K8*100)</f>
        <v>98.276918640279732</v>
      </c>
    </row>
    <row r="9" spans="1:19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188690</v>
      </c>
      <c r="J9" s="540">
        <v>188690</v>
      </c>
      <c r="K9" s="540">
        <v>140329</v>
      </c>
      <c r="L9" s="613">
        <v>134065</v>
      </c>
      <c r="M9" s="237">
        <v>0</v>
      </c>
      <c r="N9" s="746">
        <f>SUM(L9:M9)</f>
        <v>134065</v>
      </c>
      <c r="O9" s="719">
        <f>IF(J9=0,"",N9/J9*100)</f>
        <v>71.050400127192745</v>
      </c>
      <c r="P9" s="724">
        <f t="shared" ref="P9:P43" si="1">IF(K9=0,"",N9/K9*100)</f>
        <v>95.536204205830586</v>
      </c>
    </row>
    <row r="10" spans="1:19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38090</v>
      </c>
      <c r="J10" s="540">
        <v>38090</v>
      </c>
      <c r="K10" s="540">
        <v>26117</v>
      </c>
      <c r="L10" s="613">
        <v>29513</v>
      </c>
      <c r="M10" s="237">
        <v>0</v>
      </c>
      <c r="N10" s="746">
        <f t="shared" ref="N10:N11" si="2">SUM(L10:M10)</f>
        <v>29513</v>
      </c>
      <c r="O10" s="719">
        <f t="shared" ref="O10:O39" si="3">IF(J10=0,"",N10/J10*100)</f>
        <v>77.482278813336833</v>
      </c>
      <c r="P10" s="724">
        <f t="shared" si="1"/>
        <v>113.00302484971473</v>
      </c>
    </row>
    <row r="11" spans="1:19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9" ht="12.95" customHeight="1">
      <c r="B12" s="10"/>
      <c r="C12" s="11"/>
      <c r="D12" s="11"/>
      <c r="E12" s="311"/>
      <c r="F12" s="330"/>
      <c r="G12" s="356"/>
      <c r="H12" s="11"/>
      <c r="I12" s="539"/>
      <c r="J12" s="539"/>
      <c r="K12" s="539"/>
      <c r="L12" s="566"/>
      <c r="M12" s="235"/>
      <c r="N12" s="745"/>
      <c r="O12" s="719" t="str">
        <f t="shared" si="3"/>
        <v/>
      </c>
      <c r="P12" s="724" t="str">
        <f t="shared" si="1"/>
        <v/>
      </c>
    </row>
    <row r="13" spans="1:19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20400</v>
      </c>
      <c r="J13" s="539">
        <f t="shared" si="5"/>
        <v>20400</v>
      </c>
      <c r="K13" s="539">
        <f>K14</f>
        <v>15094</v>
      </c>
      <c r="L13" s="566">
        <f>L14</f>
        <v>14152</v>
      </c>
      <c r="M13" s="235">
        <f>M14</f>
        <v>0</v>
      </c>
      <c r="N13" s="745">
        <f>N14</f>
        <v>14152</v>
      </c>
      <c r="O13" s="718">
        <f t="shared" si="3"/>
        <v>69.372549019607845</v>
      </c>
      <c r="P13" s="723">
        <f t="shared" si="1"/>
        <v>93.759109579965553</v>
      </c>
    </row>
    <row r="14" spans="1:19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20400</v>
      </c>
      <c r="J14" s="540">
        <v>20400</v>
      </c>
      <c r="K14" s="540">
        <v>15094</v>
      </c>
      <c r="L14" s="613">
        <v>14152</v>
      </c>
      <c r="M14" s="237">
        <v>0</v>
      </c>
      <c r="N14" s="746">
        <f>SUM(L14:M14)</f>
        <v>14152</v>
      </c>
      <c r="O14" s="719">
        <f t="shared" si="3"/>
        <v>69.372549019607845</v>
      </c>
      <c r="P14" s="724">
        <f t="shared" si="1"/>
        <v>93.759109579965553</v>
      </c>
    </row>
    <row r="15" spans="1:19" ht="12.95" customHeight="1">
      <c r="B15" s="10"/>
      <c r="C15" s="11"/>
      <c r="D15" s="11"/>
      <c r="E15" s="311"/>
      <c r="F15" s="330"/>
      <c r="G15" s="356"/>
      <c r="H15" s="11"/>
      <c r="I15" s="539"/>
      <c r="J15" s="539"/>
      <c r="K15" s="539"/>
      <c r="L15" s="570"/>
      <c r="M15" s="313"/>
      <c r="N15" s="736"/>
      <c r="O15" s="719" t="str">
        <f t="shared" si="3"/>
        <v/>
      </c>
      <c r="P15" s="724" t="str">
        <f t="shared" si="1"/>
        <v/>
      </c>
    </row>
    <row r="16" spans="1:19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SUM(I17:I27)</f>
        <v>72850</v>
      </c>
      <c r="J16" s="539">
        <f t="shared" si="6"/>
        <v>72850</v>
      </c>
      <c r="K16" s="539">
        <f>SUM(K17:K27)</f>
        <v>17805</v>
      </c>
      <c r="L16" s="569">
        <f>SUM(L17:L27)</f>
        <v>8383</v>
      </c>
      <c r="M16" s="318">
        <f>SUM(M17:M27)</f>
        <v>7523</v>
      </c>
      <c r="N16" s="736">
        <f>SUM(N17:N27)</f>
        <v>15906</v>
      </c>
      <c r="O16" s="718">
        <f t="shared" si="3"/>
        <v>21.833905284831843</v>
      </c>
      <c r="P16" s="723">
        <f t="shared" si="1"/>
        <v>89.334456613310863</v>
      </c>
    </row>
    <row r="17" spans="1:18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3500</v>
      </c>
      <c r="J17" s="540">
        <v>3500</v>
      </c>
      <c r="K17" s="540">
        <v>1913</v>
      </c>
      <c r="L17" s="553">
        <v>676</v>
      </c>
      <c r="M17" s="388">
        <v>0</v>
      </c>
      <c r="N17" s="746">
        <f t="shared" ref="N17:N27" si="7">SUM(L17:M17)</f>
        <v>676</v>
      </c>
      <c r="O17" s="719">
        <f t="shared" si="3"/>
        <v>19.314285714285713</v>
      </c>
      <c r="P17" s="724">
        <f t="shared" si="1"/>
        <v>35.337166753789859</v>
      </c>
    </row>
    <row r="18" spans="1:18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f t="shared" ref="I18:J26" si="8">SUM(G18:H18)</f>
        <v>0</v>
      </c>
      <c r="J18" s="540">
        <f t="shared" si="8"/>
        <v>0</v>
      </c>
      <c r="K18" s="540">
        <v>0</v>
      </c>
      <c r="L18" s="553">
        <v>0</v>
      </c>
      <c r="M18" s="388">
        <v>0</v>
      </c>
      <c r="N18" s="746">
        <f t="shared" si="7"/>
        <v>0</v>
      </c>
      <c r="O18" s="719" t="str">
        <f t="shared" si="3"/>
        <v/>
      </c>
      <c r="P18" s="724" t="str">
        <f t="shared" si="1"/>
        <v/>
      </c>
    </row>
    <row r="19" spans="1:18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3250</v>
      </c>
      <c r="J19" s="540">
        <v>3250</v>
      </c>
      <c r="K19" s="540">
        <v>2070</v>
      </c>
      <c r="L19" s="553">
        <v>2265</v>
      </c>
      <c r="M19" s="388">
        <v>0</v>
      </c>
      <c r="N19" s="746">
        <f t="shared" si="7"/>
        <v>2265</v>
      </c>
      <c r="O19" s="719">
        <f t="shared" si="3"/>
        <v>69.692307692307693</v>
      </c>
      <c r="P19" s="724">
        <f t="shared" si="1"/>
        <v>109.42028985507247</v>
      </c>
    </row>
    <row r="20" spans="1:18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100</v>
      </c>
      <c r="J20" s="540">
        <v>100</v>
      </c>
      <c r="K20" s="540">
        <v>142</v>
      </c>
      <c r="L20" s="553">
        <v>0</v>
      </c>
      <c r="M20" s="388">
        <v>0</v>
      </c>
      <c r="N20" s="746">
        <f t="shared" si="7"/>
        <v>0</v>
      </c>
      <c r="O20" s="719">
        <f t="shared" si="3"/>
        <v>0</v>
      </c>
      <c r="P20" s="724">
        <f t="shared" si="1"/>
        <v>0</v>
      </c>
    </row>
    <row r="21" spans="1:18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f t="shared" si="8"/>
        <v>0</v>
      </c>
      <c r="J21" s="540">
        <f t="shared" si="8"/>
        <v>0</v>
      </c>
      <c r="K21" s="540">
        <v>0</v>
      </c>
      <c r="L21" s="553">
        <v>0</v>
      </c>
      <c r="M21" s="388">
        <v>0</v>
      </c>
      <c r="N21" s="746">
        <f t="shared" si="7"/>
        <v>0</v>
      </c>
      <c r="O21" s="719" t="str">
        <f t="shared" si="3"/>
        <v/>
      </c>
      <c r="P21" s="724" t="str">
        <f t="shared" si="1"/>
        <v/>
      </c>
    </row>
    <row r="22" spans="1:18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si="8"/>
        <v>0</v>
      </c>
      <c r="J22" s="540">
        <f t="shared" si="8"/>
        <v>0</v>
      </c>
      <c r="K22" s="540">
        <v>0</v>
      </c>
      <c r="L22" s="553">
        <v>0</v>
      </c>
      <c r="M22" s="388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8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1000</v>
      </c>
      <c r="J23" s="540">
        <v>1000</v>
      </c>
      <c r="K23" s="540">
        <v>109</v>
      </c>
      <c r="L23" s="553">
        <v>211</v>
      </c>
      <c r="M23" s="388">
        <v>0</v>
      </c>
      <c r="N23" s="746">
        <f t="shared" si="7"/>
        <v>211</v>
      </c>
      <c r="O23" s="719">
        <f t="shared" si="3"/>
        <v>21.099999999999998</v>
      </c>
      <c r="P23" s="724">
        <f t="shared" si="1"/>
        <v>193.57798165137615</v>
      </c>
    </row>
    <row r="24" spans="1:18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8"/>
        <v>0</v>
      </c>
      <c r="J24" s="540">
        <f t="shared" si="8"/>
        <v>0</v>
      </c>
      <c r="K24" s="540">
        <v>0</v>
      </c>
      <c r="L24" s="553">
        <v>0</v>
      </c>
      <c r="M24" s="388">
        <v>0</v>
      </c>
      <c r="N24" s="746">
        <f t="shared" si="7"/>
        <v>0</v>
      </c>
      <c r="O24" s="719" t="str">
        <f t="shared" si="3"/>
        <v/>
      </c>
      <c r="P24" s="724" t="str">
        <f t="shared" si="1"/>
        <v/>
      </c>
      <c r="R24" s="55"/>
    </row>
    <row r="25" spans="1:18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15000</v>
      </c>
      <c r="J25" s="540">
        <v>15000</v>
      </c>
      <c r="K25" s="540">
        <v>13571</v>
      </c>
      <c r="L25" s="554">
        <v>5231</v>
      </c>
      <c r="M25" s="390">
        <v>0</v>
      </c>
      <c r="N25" s="746">
        <f t="shared" si="7"/>
        <v>5231</v>
      </c>
      <c r="O25" s="719">
        <f t="shared" si="3"/>
        <v>34.873333333333335</v>
      </c>
      <c r="P25" s="724">
        <f t="shared" si="1"/>
        <v>38.545427750350008</v>
      </c>
      <c r="R25" s="55"/>
    </row>
    <row r="26" spans="1:18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3">
        <v>0</v>
      </c>
      <c r="M26" s="388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8" ht="12.95" customHeight="1">
      <c r="B27" s="10"/>
      <c r="C27" s="11"/>
      <c r="D27" s="11"/>
      <c r="E27" s="311"/>
      <c r="F27" s="330">
        <v>613900</v>
      </c>
      <c r="G27" s="356" t="s">
        <v>550</v>
      </c>
      <c r="H27" s="20" t="s">
        <v>462</v>
      </c>
      <c r="I27" s="540">
        <v>50000</v>
      </c>
      <c r="J27" s="540">
        <v>50000</v>
      </c>
      <c r="K27" s="540">
        <v>0</v>
      </c>
      <c r="L27" s="554">
        <v>0</v>
      </c>
      <c r="M27" s="390">
        <v>7523</v>
      </c>
      <c r="N27" s="746">
        <f t="shared" si="7"/>
        <v>7523</v>
      </c>
      <c r="O27" s="719">
        <f t="shared" si="3"/>
        <v>15.046000000000001</v>
      </c>
      <c r="P27" s="724" t="str">
        <f t="shared" si="1"/>
        <v/>
      </c>
    </row>
    <row r="28" spans="1:18" ht="12.95" customHeight="1">
      <c r="B28" s="10"/>
      <c r="C28" s="11"/>
      <c r="D28" s="11"/>
      <c r="E28" s="311"/>
      <c r="F28" s="330"/>
      <c r="G28" s="356"/>
      <c r="H28" s="11"/>
      <c r="I28" s="539"/>
      <c r="J28" s="539"/>
      <c r="K28" s="539"/>
      <c r="L28" s="570"/>
      <c r="M28" s="313"/>
      <c r="N28" s="736"/>
      <c r="O28" s="719" t="str">
        <f t="shared" si="3"/>
        <v/>
      </c>
      <c r="P28" s="724" t="str">
        <f t="shared" si="1"/>
        <v/>
      </c>
    </row>
    <row r="29" spans="1:18" s="1" customFormat="1" ht="12.95" customHeight="1">
      <c r="A29" s="306"/>
      <c r="B29" s="12"/>
      <c r="C29" s="8"/>
      <c r="D29" s="8"/>
      <c r="E29" s="8"/>
      <c r="F29" s="329">
        <v>614000</v>
      </c>
      <c r="G29" s="355"/>
      <c r="H29" s="8" t="s">
        <v>173</v>
      </c>
      <c r="I29" s="539">
        <f t="shared" ref="I29:J29" si="9">SUM(I30:I31)</f>
        <v>2800000</v>
      </c>
      <c r="J29" s="539">
        <f t="shared" si="9"/>
        <v>2800000</v>
      </c>
      <c r="K29" s="539">
        <f>SUM(K30:K31)</f>
        <v>218783</v>
      </c>
      <c r="L29" s="570">
        <f t="shared" ref="L29:N29" si="10">SUM(L30:L31)</f>
        <v>611183</v>
      </c>
      <c r="M29" s="313">
        <f t="shared" si="10"/>
        <v>654823</v>
      </c>
      <c r="N29" s="736">
        <f t="shared" si="10"/>
        <v>1266006</v>
      </c>
      <c r="O29" s="718">
        <f t="shared" si="3"/>
        <v>45.214500000000001</v>
      </c>
      <c r="P29" s="723">
        <f t="shared" si="1"/>
        <v>578.65830526137768</v>
      </c>
    </row>
    <row r="30" spans="1:18" s="306" customFormat="1" ht="12.95" customHeight="1">
      <c r="B30" s="312"/>
      <c r="C30" s="8"/>
      <c r="D30" s="52"/>
      <c r="E30" s="52"/>
      <c r="F30" s="335">
        <v>614100</v>
      </c>
      <c r="G30" s="361" t="s">
        <v>691</v>
      </c>
      <c r="H30" s="83" t="s">
        <v>186</v>
      </c>
      <c r="I30" s="540">
        <v>0</v>
      </c>
      <c r="J30" s="540">
        <v>0</v>
      </c>
      <c r="K30" s="540">
        <v>0</v>
      </c>
      <c r="L30" s="610">
        <v>0</v>
      </c>
      <c r="M30" s="321">
        <v>0</v>
      </c>
      <c r="N30" s="746">
        <f>SUM(L30:M30)</f>
        <v>0</v>
      </c>
      <c r="O30" s="719" t="str">
        <f t="shared" ref="O30" si="11">IF(J30=0,"",N30/J30*100)</f>
        <v/>
      </c>
      <c r="P30" s="724" t="str">
        <f t="shared" si="1"/>
        <v/>
      </c>
    </row>
    <row r="31" spans="1:18" s="1" customFormat="1" ht="12.95" customHeight="1">
      <c r="A31" s="306"/>
      <c r="B31" s="12"/>
      <c r="C31" s="8"/>
      <c r="D31" s="52"/>
      <c r="E31" s="52"/>
      <c r="F31" s="335">
        <v>614500</v>
      </c>
      <c r="G31" s="361" t="s">
        <v>551</v>
      </c>
      <c r="H31" s="83" t="s">
        <v>526</v>
      </c>
      <c r="I31" s="540">
        <v>2800000</v>
      </c>
      <c r="J31" s="540">
        <v>2800000</v>
      </c>
      <c r="K31" s="540">
        <v>218783</v>
      </c>
      <c r="L31" s="610">
        <f>1266006-654823</f>
        <v>611183</v>
      </c>
      <c r="M31" s="321">
        <v>654823</v>
      </c>
      <c r="N31" s="746">
        <f>SUM(L31:M31)</f>
        <v>1266006</v>
      </c>
      <c r="O31" s="719">
        <f t="shared" si="3"/>
        <v>45.214500000000001</v>
      </c>
      <c r="P31" s="724">
        <f t="shared" si="1"/>
        <v>578.65830526137768</v>
      </c>
    </row>
    <row r="32" spans="1:18" s="309" customFormat="1" ht="12.95" customHeight="1">
      <c r="B32" s="310"/>
      <c r="C32" s="311"/>
      <c r="D32" s="311"/>
      <c r="E32" s="311"/>
      <c r="F32" s="330"/>
      <c r="G32" s="356"/>
      <c r="H32" s="311"/>
      <c r="I32" s="539"/>
      <c r="J32" s="539"/>
      <c r="K32" s="539"/>
      <c r="L32" s="570"/>
      <c r="M32" s="313"/>
      <c r="N32" s="736"/>
      <c r="O32" s="719" t="str">
        <f t="shared" ref="O32:O34" si="12">IF(J32=0,"",N32/J32*100)</f>
        <v/>
      </c>
      <c r="P32" s="724" t="str">
        <f t="shared" si="1"/>
        <v/>
      </c>
    </row>
    <row r="33" spans="1:16" s="306" customFormat="1" ht="12.95" customHeight="1">
      <c r="B33" s="312"/>
      <c r="C33" s="8"/>
      <c r="D33" s="8"/>
      <c r="E33" s="8"/>
      <c r="F33" s="329">
        <v>615000</v>
      </c>
      <c r="G33" s="355"/>
      <c r="H33" s="8" t="s">
        <v>88</v>
      </c>
      <c r="I33" s="539">
        <f t="shared" ref="I33:N33" si="13">I34</f>
        <v>200000</v>
      </c>
      <c r="J33" s="539">
        <f t="shared" si="13"/>
        <v>200000</v>
      </c>
      <c r="K33" s="539">
        <f>K34</f>
        <v>0</v>
      </c>
      <c r="L33" s="570">
        <f t="shared" si="13"/>
        <v>0</v>
      </c>
      <c r="M33" s="313">
        <f t="shared" si="13"/>
        <v>0</v>
      </c>
      <c r="N33" s="736">
        <f t="shared" si="13"/>
        <v>0</v>
      </c>
      <c r="O33" s="718">
        <f t="shared" si="12"/>
        <v>0</v>
      </c>
      <c r="P33" s="723" t="str">
        <f t="shared" si="1"/>
        <v/>
      </c>
    </row>
    <row r="34" spans="1:16" s="306" customFormat="1" ht="12.95" customHeight="1">
      <c r="B34" s="312"/>
      <c r="C34" s="8"/>
      <c r="D34" s="52"/>
      <c r="E34" s="52"/>
      <c r="F34" s="335">
        <v>615500</v>
      </c>
      <c r="G34" s="361" t="s">
        <v>692</v>
      </c>
      <c r="H34" s="83" t="s">
        <v>747</v>
      </c>
      <c r="I34" s="540">
        <v>200000</v>
      </c>
      <c r="J34" s="540">
        <v>200000</v>
      </c>
      <c r="K34" s="540">
        <v>0</v>
      </c>
      <c r="L34" s="610">
        <v>0</v>
      </c>
      <c r="M34" s="321">
        <v>0</v>
      </c>
      <c r="N34" s="746">
        <f>SUM(L34:M34)</f>
        <v>0</v>
      </c>
      <c r="O34" s="719">
        <f t="shared" si="12"/>
        <v>0</v>
      </c>
      <c r="P34" s="724" t="str">
        <f t="shared" si="1"/>
        <v/>
      </c>
    </row>
    <row r="35" spans="1:16" ht="12.95" customHeight="1">
      <c r="B35" s="10"/>
      <c r="C35" s="11"/>
      <c r="D35" s="11"/>
      <c r="E35" s="311"/>
      <c r="F35" s="330"/>
      <c r="G35" s="356"/>
      <c r="H35" s="20"/>
      <c r="I35" s="540"/>
      <c r="J35" s="540"/>
      <c r="K35" s="540"/>
      <c r="L35" s="610"/>
      <c r="M35" s="321"/>
      <c r="N35" s="747"/>
      <c r="O35" s="719" t="str">
        <f t="shared" si="3"/>
        <v/>
      </c>
      <c r="P35" s="724" t="str">
        <f t="shared" si="1"/>
        <v/>
      </c>
    </row>
    <row r="36" spans="1:16" ht="12.95" customHeight="1">
      <c r="B36" s="12"/>
      <c r="C36" s="8"/>
      <c r="D36" s="8"/>
      <c r="E36" s="8"/>
      <c r="F36" s="329">
        <v>821000</v>
      </c>
      <c r="G36" s="355"/>
      <c r="H36" s="8" t="s">
        <v>89</v>
      </c>
      <c r="I36" s="539">
        <f t="shared" ref="I36:J36" si="14">SUM(I37:I38)</f>
        <v>1000</v>
      </c>
      <c r="J36" s="539">
        <f t="shared" si="14"/>
        <v>1000</v>
      </c>
      <c r="K36" s="539">
        <f>SUM(K37:K38)</f>
        <v>860</v>
      </c>
      <c r="L36" s="576">
        <f>SUM(L37:L38)</f>
        <v>981</v>
      </c>
      <c r="M36" s="320">
        <f>SUM(M37:M38)</f>
        <v>0</v>
      </c>
      <c r="N36" s="736">
        <f>SUM(N37:N38)</f>
        <v>981</v>
      </c>
      <c r="O36" s="718">
        <f t="shared" si="3"/>
        <v>98.1</v>
      </c>
      <c r="P36" s="723">
        <f t="shared" si="1"/>
        <v>114.06976744186046</v>
      </c>
    </row>
    <row r="37" spans="1:16" ht="12.95" customHeight="1">
      <c r="B37" s="10"/>
      <c r="C37" s="11"/>
      <c r="D37" s="11"/>
      <c r="E37" s="311"/>
      <c r="F37" s="330">
        <v>821200</v>
      </c>
      <c r="G37" s="356"/>
      <c r="H37" s="11" t="s">
        <v>90</v>
      </c>
      <c r="I37" s="540">
        <v>0</v>
      </c>
      <c r="J37" s="540">
        <v>0</v>
      </c>
      <c r="K37" s="540">
        <v>0</v>
      </c>
      <c r="L37" s="610">
        <v>0</v>
      </c>
      <c r="M37" s="321">
        <v>0</v>
      </c>
      <c r="N37" s="746">
        <f t="shared" ref="N37:N38" si="15">SUM(L37:M37)</f>
        <v>0</v>
      </c>
      <c r="O37" s="741" t="str">
        <f t="shared" si="3"/>
        <v/>
      </c>
      <c r="P37" s="371" t="str">
        <f t="shared" si="1"/>
        <v/>
      </c>
    </row>
    <row r="38" spans="1:16" ht="12.95" customHeight="1">
      <c r="B38" s="10"/>
      <c r="C38" s="11"/>
      <c r="D38" s="11"/>
      <c r="E38" s="311"/>
      <c r="F38" s="330">
        <v>821300</v>
      </c>
      <c r="G38" s="356"/>
      <c r="H38" s="11" t="s">
        <v>91</v>
      </c>
      <c r="I38" s="540">
        <v>1000</v>
      </c>
      <c r="J38" s="540">
        <v>1000</v>
      </c>
      <c r="K38" s="540">
        <v>860</v>
      </c>
      <c r="L38" s="610">
        <v>981</v>
      </c>
      <c r="M38" s="321">
        <v>0</v>
      </c>
      <c r="N38" s="746">
        <f t="shared" si="15"/>
        <v>981</v>
      </c>
      <c r="O38" s="741">
        <f>IF(J38=0,"",N38/J38*100)</f>
        <v>98.1</v>
      </c>
      <c r="P38" s="371">
        <f t="shared" si="1"/>
        <v>114.06976744186046</v>
      </c>
    </row>
    <row r="39" spans="1:16" ht="12.95" customHeight="1">
      <c r="B39" s="10"/>
      <c r="C39" s="11"/>
      <c r="D39" s="11"/>
      <c r="E39" s="311"/>
      <c r="F39" s="330"/>
      <c r="G39" s="356"/>
      <c r="H39" s="11"/>
      <c r="I39" s="540"/>
      <c r="J39" s="540"/>
      <c r="K39" s="540"/>
      <c r="L39" s="609"/>
      <c r="M39" s="316"/>
      <c r="N39" s="747"/>
      <c r="O39" s="741" t="str">
        <f t="shared" si="3"/>
        <v/>
      </c>
      <c r="P39" s="371" t="str">
        <f t="shared" si="1"/>
        <v/>
      </c>
    </row>
    <row r="40" spans="1:16" ht="12.95" customHeight="1">
      <c r="B40" s="12"/>
      <c r="C40" s="8"/>
      <c r="D40" s="8"/>
      <c r="E40" s="8"/>
      <c r="F40" s="329"/>
      <c r="G40" s="355"/>
      <c r="H40" s="8" t="s">
        <v>92</v>
      </c>
      <c r="I40" s="541" t="s">
        <v>749</v>
      </c>
      <c r="J40" s="541" t="s">
        <v>749</v>
      </c>
      <c r="K40" s="539">
        <v>8</v>
      </c>
      <c r="L40" s="572">
        <v>9</v>
      </c>
      <c r="M40" s="320"/>
      <c r="N40" s="748">
        <v>9</v>
      </c>
      <c r="O40" s="741"/>
      <c r="P40" s="371"/>
    </row>
    <row r="41" spans="1:16" ht="12.95" customHeight="1">
      <c r="B41" s="12"/>
      <c r="C41" s="8"/>
      <c r="D41" s="8"/>
      <c r="E41" s="8"/>
      <c r="F41" s="329"/>
      <c r="G41" s="355"/>
      <c r="H41" s="8" t="s">
        <v>110</v>
      </c>
      <c r="I41" s="15">
        <f t="shared" ref="I41:N41" si="16">I8+I13+I16+I29+I33+I36</f>
        <v>3321030</v>
      </c>
      <c r="J41" s="15">
        <f t="shared" si="16"/>
        <v>3321030</v>
      </c>
      <c r="K41" s="563">
        <f t="shared" si="16"/>
        <v>418988</v>
      </c>
      <c r="L41" s="570">
        <f t="shared" si="16"/>
        <v>798277</v>
      </c>
      <c r="M41" s="313">
        <f t="shared" si="16"/>
        <v>662346</v>
      </c>
      <c r="N41" s="736">
        <f t="shared" si="16"/>
        <v>1460623</v>
      </c>
      <c r="O41" s="740">
        <f>IF(J41=0,"",N41/J41*100)</f>
        <v>43.981023959434275</v>
      </c>
      <c r="P41" s="370">
        <f t="shared" si="1"/>
        <v>348.60735868330357</v>
      </c>
    </row>
    <row r="42" spans="1:16" ht="12.95" customHeight="1">
      <c r="B42" s="12"/>
      <c r="C42" s="8"/>
      <c r="D42" s="8"/>
      <c r="E42" s="8"/>
      <c r="F42" s="329"/>
      <c r="G42" s="355"/>
      <c r="H42" s="8" t="s">
        <v>93</v>
      </c>
      <c r="I42" s="15">
        <f>I41</f>
        <v>3321030</v>
      </c>
      <c r="J42" s="15">
        <f>J41</f>
        <v>3321030</v>
      </c>
      <c r="K42" s="563">
        <f t="shared" ref="K42" si="17">K41</f>
        <v>418988</v>
      </c>
      <c r="L42" s="570">
        <f t="shared" ref="L42:N43" si="18">L41</f>
        <v>798277</v>
      </c>
      <c r="M42" s="313">
        <f t="shared" si="18"/>
        <v>662346</v>
      </c>
      <c r="N42" s="736">
        <f t="shared" si="18"/>
        <v>1460623</v>
      </c>
      <c r="O42" s="740">
        <f t="shared" ref="O42:O43" si="19">IF(J42=0,"",N42/J42*100)</f>
        <v>43.981023959434275</v>
      </c>
      <c r="P42" s="370">
        <f t="shared" si="1"/>
        <v>348.60735868330357</v>
      </c>
    </row>
    <row r="43" spans="1:16" s="1" customFormat="1" ht="12.95" customHeight="1">
      <c r="A43" s="306"/>
      <c r="B43" s="12"/>
      <c r="C43" s="8"/>
      <c r="D43" s="8"/>
      <c r="E43" s="8"/>
      <c r="F43" s="329"/>
      <c r="G43" s="355"/>
      <c r="H43" s="8" t="s">
        <v>94</v>
      </c>
      <c r="I43" s="15">
        <f>I42</f>
        <v>3321030</v>
      </c>
      <c r="J43" s="15">
        <f>J42</f>
        <v>3321030</v>
      </c>
      <c r="K43" s="563">
        <f t="shared" ref="K43" si="20">K42</f>
        <v>418988</v>
      </c>
      <c r="L43" s="570">
        <f t="shared" si="18"/>
        <v>798277</v>
      </c>
      <c r="M43" s="313">
        <f t="shared" si="18"/>
        <v>662346</v>
      </c>
      <c r="N43" s="736">
        <f t="shared" si="18"/>
        <v>1460623</v>
      </c>
      <c r="O43" s="740">
        <f t="shared" si="19"/>
        <v>43.981023959434275</v>
      </c>
      <c r="P43" s="370">
        <f t="shared" si="1"/>
        <v>348.60735868330357</v>
      </c>
    </row>
    <row r="44" spans="1:16" s="1" customFormat="1" ht="12.95" customHeight="1" thickBot="1">
      <c r="A44" s="306"/>
      <c r="B44" s="16"/>
      <c r="C44" s="17"/>
      <c r="D44" s="17"/>
      <c r="E44" s="17"/>
      <c r="F44" s="331"/>
      <c r="G44" s="357"/>
      <c r="H44" s="17"/>
      <c r="I44" s="32"/>
      <c r="J44" s="32"/>
      <c r="K44" s="564"/>
      <c r="L44" s="573"/>
      <c r="M44" s="32"/>
      <c r="N44" s="749"/>
      <c r="O44" s="743"/>
      <c r="P44" s="373"/>
    </row>
    <row r="45" spans="1:16" s="1" customFormat="1" ht="12.95" customHeight="1">
      <c r="A45" s="306"/>
      <c r="B45" s="9"/>
      <c r="C45" s="9"/>
      <c r="D45" s="9"/>
      <c r="E45" s="309"/>
      <c r="F45" s="332"/>
      <c r="G45" s="358"/>
      <c r="H45" s="55"/>
      <c r="I45" s="63"/>
      <c r="J45" s="63"/>
      <c r="K45" s="63"/>
      <c r="L45" s="63"/>
      <c r="M45" s="63"/>
      <c r="N45" s="412"/>
      <c r="O45" s="374"/>
      <c r="P45" s="374"/>
    </row>
    <row r="46" spans="1:16" s="1" customFormat="1" ht="12.95" customHeight="1">
      <c r="A46" s="306"/>
      <c r="B46" s="55"/>
      <c r="C46" s="9"/>
      <c r="D46" s="9"/>
      <c r="E46" s="309"/>
      <c r="F46" s="332"/>
      <c r="G46" s="358"/>
      <c r="H46" s="9"/>
      <c r="I46" s="63"/>
      <c r="J46" s="63"/>
      <c r="K46" s="63"/>
      <c r="L46" s="63"/>
      <c r="M46" s="63"/>
      <c r="N46" s="412"/>
      <c r="O46" s="374"/>
      <c r="P46" s="374"/>
    </row>
    <row r="47" spans="1:16" ht="12.95" customHeight="1">
      <c r="B47" s="55"/>
      <c r="F47" s="332"/>
      <c r="G47" s="358"/>
      <c r="N47" s="412"/>
    </row>
    <row r="48" spans="1:16" ht="12.95" customHeight="1">
      <c r="B48" s="55"/>
      <c r="F48" s="332"/>
      <c r="G48" s="358"/>
      <c r="N48" s="412"/>
    </row>
    <row r="49" spans="2:14" ht="12.95" customHeight="1">
      <c r="B49" s="55"/>
      <c r="F49" s="332"/>
      <c r="G49" s="358"/>
      <c r="N49" s="412"/>
    </row>
    <row r="50" spans="2:14" ht="12.95" customHeight="1">
      <c r="F50" s="332"/>
      <c r="G50" s="358"/>
      <c r="N50" s="412"/>
    </row>
    <row r="51" spans="2:14" ht="12.95" customHeight="1">
      <c r="F51" s="332"/>
      <c r="G51" s="358"/>
      <c r="N51" s="412"/>
    </row>
    <row r="52" spans="2:14" ht="12.95" customHeight="1">
      <c r="F52" s="332"/>
      <c r="G52" s="358"/>
      <c r="N52" s="412"/>
    </row>
    <row r="53" spans="2:14" ht="12.95" customHeight="1">
      <c r="F53" s="332"/>
      <c r="G53" s="358"/>
      <c r="N53" s="412"/>
    </row>
    <row r="54" spans="2:14" ht="12.95" customHeight="1">
      <c r="F54" s="332"/>
      <c r="G54" s="358"/>
      <c r="N54" s="412"/>
    </row>
    <row r="55" spans="2:14" ht="12.95" customHeight="1">
      <c r="F55" s="332"/>
      <c r="G55" s="358"/>
      <c r="N55" s="412"/>
    </row>
    <row r="56" spans="2:14" ht="12.95" customHeight="1">
      <c r="F56" s="332"/>
      <c r="G56" s="358"/>
      <c r="N56" s="412"/>
    </row>
    <row r="57" spans="2:14" ht="12.95" customHeight="1">
      <c r="F57" s="332"/>
      <c r="G57" s="358"/>
      <c r="N57" s="412"/>
    </row>
    <row r="58" spans="2:14" ht="12.95" customHeight="1">
      <c r="F58" s="332"/>
      <c r="G58" s="358"/>
      <c r="N58" s="412"/>
    </row>
    <row r="59" spans="2:14" ht="12.95" customHeight="1">
      <c r="F59" s="332"/>
      <c r="G59" s="358"/>
      <c r="N59" s="412"/>
    </row>
    <row r="60" spans="2:14" ht="12.95" customHeight="1">
      <c r="F60" s="332"/>
      <c r="G60" s="358"/>
      <c r="N60" s="412"/>
    </row>
    <row r="61" spans="2:14" ht="12.95" customHeight="1">
      <c r="F61" s="332"/>
      <c r="G61" s="358"/>
      <c r="N61" s="412"/>
    </row>
    <row r="62" spans="2:14" ht="12.95" customHeight="1">
      <c r="F62" s="332"/>
      <c r="G62" s="358"/>
      <c r="N62" s="412"/>
    </row>
    <row r="63" spans="2:14" ht="12.95" customHeight="1">
      <c r="F63" s="332"/>
      <c r="G63" s="358"/>
      <c r="N63" s="412"/>
    </row>
    <row r="64" spans="2:14" ht="17.100000000000001" customHeight="1">
      <c r="F64" s="332"/>
      <c r="G64" s="358"/>
      <c r="N64" s="412"/>
    </row>
    <row r="65" spans="6:14" ht="14.25">
      <c r="F65" s="332"/>
      <c r="G65" s="358"/>
      <c r="N65" s="412"/>
    </row>
    <row r="66" spans="6:14" ht="14.25">
      <c r="F66" s="332"/>
      <c r="G66" s="358"/>
      <c r="N66" s="412"/>
    </row>
    <row r="67" spans="6:14" ht="14.25">
      <c r="F67" s="332"/>
      <c r="G67" s="358"/>
      <c r="N67" s="412"/>
    </row>
    <row r="68" spans="6:14" ht="14.25">
      <c r="F68" s="332"/>
      <c r="G68" s="358"/>
      <c r="N68" s="412"/>
    </row>
    <row r="69" spans="6:14" ht="14.25">
      <c r="F69" s="332"/>
      <c r="G69" s="358"/>
      <c r="N69" s="412"/>
    </row>
    <row r="70" spans="6:14" ht="14.25">
      <c r="F70" s="332"/>
      <c r="G70" s="358"/>
      <c r="N70" s="412"/>
    </row>
    <row r="71" spans="6:14" ht="14.25">
      <c r="F71" s="332"/>
      <c r="G71" s="358"/>
      <c r="N71" s="412"/>
    </row>
    <row r="72" spans="6:14" ht="14.25">
      <c r="F72" s="332"/>
      <c r="G72" s="358"/>
      <c r="N72" s="412"/>
    </row>
    <row r="73" spans="6:14" ht="14.25">
      <c r="F73" s="332"/>
      <c r="G73" s="358"/>
      <c r="N73" s="412"/>
    </row>
    <row r="74" spans="6:14" ht="14.25">
      <c r="F74" s="332"/>
      <c r="G74" s="358"/>
      <c r="N74" s="412"/>
    </row>
    <row r="75" spans="6:14" ht="14.25">
      <c r="F75" s="332"/>
      <c r="G75" s="358"/>
      <c r="N75" s="412"/>
    </row>
    <row r="76" spans="6:14" ht="14.25">
      <c r="F76" s="332"/>
      <c r="G76" s="358"/>
      <c r="N76" s="412"/>
    </row>
    <row r="77" spans="6:14" ht="14.25">
      <c r="F77" s="332"/>
      <c r="G77" s="358"/>
      <c r="N77" s="412"/>
    </row>
    <row r="78" spans="6:14" ht="14.25">
      <c r="F78" s="332"/>
      <c r="G78" s="332"/>
      <c r="N78" s="412"/>
    </row>
    <row r="79" spans="6:14" ht="14.25">
      <c r="F79" s="332"/>
      <c r="G79" s="332"/>
      <c r="N79" s="412"/>
    </row>
    <row r="80" spans="6:14" ht="14.25">
      <c r="F80" s="332"/>
      <c r="G80" s="332"/>
      <c r="N80" s="412"/>
    </row>
    <row r="81" spans="6:14" ht="14.25">
      <c r="F81" s="332"/>
      <c r="G81" s="332"/>
      <c r="N81" s="412"/>
    </row>
    <row r="82" spans="6:14" ht="14.25">
      <c r="F82" s="332"/>
      <c r="G82" s="332"/>
      <c r="N82" s="412"/>
    </row>
    <row r="83" spans="6:14" ht="14.25">
      <c r="F83" s="332"/>
      <c r="G83" s="332"/>
      <c r="N83" s="412"/>
    </row>
    <row r="84" spans="6:14" ht="14.25">
      <c r="F84" s="332"/>
      <c r="G84" s="332"/>
      <c r="N84" s="412"/>
    </row>
    <row r="85" spans="6:14" ht="14.25">
      <c r="F85" s="332"/>
      <c r="G85" s="332"/>
      <c r="N85" s="412"/>
    </row>
    <row r="86" spans="6:14" ht="14.25">
      <c r="F86" s="332"/>
      <c r="G86" s="332"/>
      <c r="N86" s="412"/>
    </row>
    <row r="87" spans="6:14" ht="14.25">
      <c r="F87" s="332"/>
      <c r="G87" s="332"/>
      <c r="N87" s="412"/>
    </row>
    <row r="88" spans="6:14" ht="14.25">
      <c r="F88" s="332"/>
      <c r="G88" s="332"/>
      <c r="N88" s="412"/>
    </row>
    <row r="89" spans="6:14" ht="14.25">
      <c r="F89" s="332"/>
      <c r="G89" s="332"/>
      <c r="N89" s="412"/>
    </row>
    <row r="90" spans="6:14" ht="14.25">
      <c r="F90" s="332"/>
      <c r="G90" s="332"/>
      <c r="N90" s="412"/>
    </row>
    <row r="91" spans="6:14" ht="14.25">
      <c r="F91" s="332"/>
      <c r="G91" s="332"/>
      <c r="N91" s="412"/>
    </row>
    <row r="92" spans="6:14" ht="14.25">
      <c r="F92" s="332"/>
      <c r="G92" s="332"/>
      <c r="N92" s="412"/>
    </row>
    <row r="93" spans="6:14" ht="14.25">
      <c r="F93" s="332"/>
      <c r="G93" s="332"/>
      <c r="N93" s="412"/>
    </row>
    <row r="94" spans="6:14" ht="14.25">
      <c r="F94" s="332"/>
      <c r="G94" s="332"/>
      <c r="N94" s="412"/>
    </row>
    <row r="95" spans="6:14">
      <c r="G95" s="332"/>
    </row>
    <row r="96" spans="6:14">
      <c r="G96" s="332"/>
    </row>
    <row r="97" spans="7:7">
      <c r="G97" s="332"/>
    </row>
    <row r="98" spans="7:7">
      <c r="G98" s="332"/>
    </row>
    <row r="99" spans="7:7">
      <c r="G99" s="332"/>
    </row>
    <row r="100" spans="7:7">
      <c r="G100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22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9"/>
  <dimension ref="A1:T100"/>
  <sheetViews>
    <sheetView topLeftCell="A8" zoomScaleNormal="100" workbookViewId="0">
      <selection activeCell="L24" sqref="L24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1" width="14.7109375" style="9" customWidth="1"/>
    <col min="12" max="13" width="14.7109375" style="309" customWidth="1"/>
    <col min="14" max="14" width="15.7109375" style="9" customWidth="1"/>
    <col min="15" max="16" width="7.7109375" style="374" customWidth="1"/>
    <col min="17" max="17" width="11" style="9" bestFit="1" customWidth="1"/>
    <col min="18" max="16384" width="9.140625" style="9"/>
  </cols>
  <sheetData>
    <row r="1" spans="1:20" ht="13.5" thickBot="1"/>
    <row r="2" spans="1:20" s="109" customFormat="1" ht="20.100000000000001" customHeight="1" thickTop="1" thickBot="1">
      <c r="B2" s="900" t="s">
        <v>719</v>
      </c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21"/>
      <c r="P2" s="902"/>
      <c r="R2" s="405"/>
    </row>
    <row r="3" spans="1:20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396"/>
      <c r="M3" s="396"/>
      <c r="N3" s="396"/>
      <c r="O3" s="368"/>
      <c r="P3" s="368"/>
      <c r="Q3" s="397"/>
    </row>
    <row r="4" spans="1:20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20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20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20" s="2" customFormat="1" ht="12.95" customHeight="1">
      <c r="A7" s="307"/>
      <c r="B7" s="6" t="s">
        <v>127</v>
      </c>
      <c r="C7" s="7" t="s">
        <v>80</v>
      </c>
      <c r="D7" s="7" t="s">
        <v>81</v>
      </c>
      <c r="E7" s="655" t="s">
        <v>795</v>
      </c>
      <c r="F7" s="5"/>
      <c r="G7" s="308"/>
      <c r="H7" s="5"/>
      <c r="I7" s="562"/>
      <c r="J7" s="308"/>
      <c r="K7" s="562"/>
      <c r="L7" s="4"/>
      <c r="M7" s="308"/>
      <c r="N7" s="744"/>
      <c r="O7" s="717"/>
      <c r="P7" s="722"/>
    </row>
    <row r="8" spans="1:20" s="2" customFormat="1" ht="12.95" customHeight="1">
      <c r="A8" s="307"/>
      <c r="B8" s="6"/>
      <c r="C8" s="7"/>
      <c r="D8" s="7"/>
      <c r="E8" s="7"/>
      <c r="F8" s="329">
        <v>600000</v>
      </c>
      <c r="G8" s="355"/>
      <c r="H8" s="21" t="s">
        <v>116</v>
      </c>
      <c r="I8" s="541">
        <f t="shared" ref="I8:J8" si="0">I9</f>
        <v>12000</v>
      </c>
      <c r="J8" s="541">
        <f t="shared" si="0"/>
        <v>12000</v>
      </c>
      <c r="K8" s="541">
        <f>K9</f>
        <v>6700</v>
      </c>
      <c r="L8" s="614">
        <f>L9</f>
        <v>3200</v>
      </c>
      <c r="M8" s="303">
        <f>M9</f>
        <v>0</v>
      </c>
      <c r="N8" s="748">
        <f>N9</f>
        <v>3200</v>
      </c>
      <c r="O8" s="718">
        <f>IF(J8=0,"",N8/J8*100)</f>
        <v>26.666666666666668</v>
      </c>
      <c r="P8" s="723">
        <f>IF(K8=0,"",N8/K8*100)</f>
        <v>47.761194029850742</v>
      </c>
    </row>
    <row r="9" spans="1:20" s="2" customFormat="1" ht="12.95" customHeight="1">
      <c r="A9" s="307"/>
      <c r="B9" s="6"/>
      <c r="C9" s="7"/>
      <c r="D9" s="7"/>
      <c r="E9" s="7"/>
      <c r="F9" s="330">
        <v>600000</v>
      </c>
      <c r="G9" s="356"/>
      <c r="H9" s="40" t="s">
        <v>106</v>
      </c>
      <c r="I9" s="540">
        <v>12000</v>
      </c>
      <c r="J9" s="540">
        <v>12000</v>
      </c>
      <c r="K9" s="540">
        <v>6700</v>
      </c>
      <c r="L9" s="571">
        <v>3200</v>
      </c>
      <c r="M9" s="305">
        <v>0</v>
      </c>
      <c r="N9" s="747">
        <f>SUM(L9:M9)</f>
        <v>3200</v>
      </c>
      <c r="O9" s="719">
        <f>IF(J9=0,"",N9/J9*100)</f>
        <v>26.666666666666668</v>
      </c>
      <c r="P9" s="724">
        <f t="shared" ref="P9:P56" si="1">IF(K9=0,"",N9/K9*100)</f>
        <v>47.761194029850742</v>
      </c>
    </row>
    <row r="10" spans="1:20" s="2" customFormat="1" ht="6.75" customHeight="1">
      <c r="A10" s="307"/>
      <c r="B10" s="6"/>
      <c r="C10" s="7"/>
      <c r="D10" s="7"/>
      <c r="E10" s="7"/>
      <c r="F10" s="329"/>
      <c r="G10" s="355"/>
      <c r="H10" s="5"/>
      <c r="I10" s="540"/>
      <c r="J10" s="540"/>
      <c r="K10" s="540"/>
      <c r="L10" s="571"/>
      <c r="M10" s="305"/>
      <c r="N10" s="747"/>
      <c r="O10" s="719" t="str">
        <f t="shared" ref="O10:O33" si="2">IF(J10=0,"",N10/J10*100)</f>
        <v/>
      </c>
      <c r="P10" s="724" t="str">
        <f t="shared" si="1"/>
        <v/>
      </c>
    </row>
    <row r="11" spans="1:20" s="1" customFormat="1" ht="12.95" customHeight="1">
      <c r="A11" s="306"/>
      <c r="B11" s="12"/>
      <c r="C11" s="8"/>
      <c r="D11" s="8"/>
      <c r="E11" s="8"/>
      <c r="F11" s="329">
        <v>611000</v>
      </c>
      <c r="G11" s="355"/>
      <c r="H11" s="8" t="s">
        <v>146</v>
      </c>
      <c r="I11" s="539">
        <f t="shared" ref="I11:J11" si="3">SUM(I12:I14)</f>
        <v>375590</v>
      </c>
      <c r="J11" s="539">
        <f t="shared" si="3"/>
        <v>375590</v>
      </c>
      <c r="K11" s="539">
        <f>SUM(K12:K14)</f>
        <v>271720</v>
      </c>
      <c r="L11" s="566">
        <f>SUM(L12:L14)</f>
        <v>273299</v>
      </c>
      <c r="M11" s="235">
        <f>SUM(M12:M14)</f>
        <v>0</v>
      </c>
      <c r="N11" s="745">
        <f>SUM(N12:N14)</f>
        <v>273299</v>
      </c>
      <c r="O11" s="718">
        <f t="shared" si="2"/>
        <v>72.765249341036764</v>
      </c>
      <c r="P11" s="723">
        <f t="shared" si="1"/>
        <v>100.58111291034888</v>
      </c>
    </row>
    <row r="12" spans="1:20" ht="12.95" customHeight="1">
      <c r="B12" s="10"/>
      <c r="C12" s="11"/>
      <c r="D12" s="11"/>
      <c r="E12" s="311"/>
      <c r="F12" s="330">
        <v>611100</v>
      </c>
      <c r="G12" s="356"/>
      <c r="H12" s="20" t="s">
        <v>169</v>
      </c>
      <c r="I12" s="540">
        <v>313700</v>
      </c>
      <c r="J12" s="540">
        <v>313700</v>
      </c>
      <c r="K12" s="540">
        <v>225435</v>
      </c>
      <c r="L12" s="613">
        <v>226046</v>
      </c>
      <c r="M12" s="237">
        <v>0</v>
      </c>
      <c r="N12" s="747">
        <f t="shared" ref="N12:N14" si="4">SUM(L12:M12)</f>
        <v>226046</v>
      </c>
      <c r="O12" s="719">
        <f t="shared" si="2"/>
        <v>72.058017213898623</v>
      </c>
      <c r="P12" s="724">
        <f t="shared" si="1"/>
        <v>100.2710315612039</v>
      </c>
    </row>
    <row r="13" spans="1:20" ht="12.95" customHeight="1">
      <c r="B13" s="10"/>
      <c r="C13" s="11"/>
      <c r="D13" s="11"/>
      <c r="E13" s="311"/>
      <c r="F13" s="330">
        <v>611200</v>
      </c>
      <c r="G13" s="356"/>
      <c r="H13" s="11" t="s">
        <v>170</v>
      </c>
      <c r="I13" s="540">
        <v>61890</v>
      </c>
      <c r="J13" s="540">
        <v>61890</v>
      </c>
      <c r="K13" s="540">
        <v>46285</v>
      </c>
      <c r="L13" s="567">
        <v>47253</v>
      </c>
      <c r="M13" s="234">
        <v>0</v>
      </c>
      <c r="N13" s="747">
        <f t="shared" si="4"/>
        <v>47253</v>
      </c>
      <c r="O13" s="719">
        <f t="shared" si="2"/>
        <v>76.349975763451283</v>
      </c>
      <c r="P13" s="724">
        <f t="shared" si="1"/>
        <v>102.09139029923303</v>
      </c>
      <c r="T13" s="628" t="s">
        <v>151</v>
      </c>
    </row>
    <row r="14" spans="1:20" ht="12.95" customHeight="1">
      <c r="B14" s="10"/>
      <c r="C14" s="11"/>
      <c r="D14" s="11"/>
      <c r="E14" s="311"/>
      <c r="F14" s="330">
        <v>611200</v>
      </c>
      <c r="G14" s="356"/>
      <c r="H14" s="211" t="s">
        <v>452</v>
      </c>
      <c r="I14" s="540">
        <f t="shared" ref="I14:J14" si="5">SUM(G14:H14)</f>
        <v>0</v>
      </c>
      <c r="J14" s="540">
        <f t="shared" si="5"/>
        <v>0</v>
      </c>
      <c r="K14" s="540">
        <v>0</v>
      </c>
      <c r="L14" s="567">
        <v>0</v>
      </c>
      <c r="M14" s="234">
        <v>0</v>
      </c>
      <c r="N14" s="747">
        <f t="shared" si="4"/>
        <v>0</v>
      </c>
      <c r="O14" s="719" t="str">
        <f t="shared" si="2"/>
        <v/>
      </c>
      <c r="P14" s="724" t="str">
        <f t="shared" si="1"/>
        <v/>
      </c>
      <c r="R14" s="62"/>
    </row>
    <row r="15" spans="1:20" ht="7.5" customHeight="1">
      <c r="B15" s="10"/>
      <c r="C15" s="11"/>
      <c r="D15" s="11"/>
      <c r="E15" s="311"/>
      <c r="F15" s="330"/>
      <c r="G15" s="356"/>
      <c r="H15" s="20"/>
      <c r="I15" s="540"/>
      <c r="J15" s="540"/>
      <c r="K15" s="540"/>
      <c r="L15" s="567"/>
      <c r="M15" s="234"/>
      <c r="N15" s="746"/>
      <c r="O15" s="719" t="str">
        <f t="shared" si="2"/>
        <v/>
      </c>
      <c r="P15" s="724" t="str">
        <f t="shared" si="1"/>
        <v/>
      </c>
    </row>
    <row r="16" spans="1:20" s="1" customFormat="1" ht="12.95" customHeight="1">
      <c r="A16" s="306"/>
      <c r="B16" s="12"/>
      <c r="C16" s="8"/>
      <c r="D16" s="8"/>
      <c r="E16" s="8"/>
      <c r="F16" s="329">
        <v>612000</v>
      </c>
      <c r="G16" s="355"/>
      <c r="H16" s="8" t="s">
        <v>145</v>
      </c>
      <c r="I16" s="539">
        <f t="shared" ref="I16:J16" si="6">I17+I18</f>
        <v>33930</v>
      </c>
      <c r="J16" s="539">
        <f t="shared" si="6"/>
        <v>33930</v>
      </c>
      <c r="K16" s="539">
        <f>K17</f>
        <v>24427</v>
      </c>
      <c r="L16" s="566">
        <f>L17+L18</f>
        <v>23931</v>
      </c>
      <c r="M16" s="235">
        <f>M17+M18</f>
        <v>0</v>
      </c>
      <c r="N16" s="745">
        <f>N17+N18</f>
        <v>23931</v>
      </c>
      <c r="O16" s="718">
        <f t="shared" si="2"/>
        <v>70.530503978779848</v>
      </c>
      <c r="P16" s="723">
        <f t="shared" si="1"/>
        <v>97.969460023744219</v>
      </c>
    </row>
    <row r="17" spans="1:16" ht="12.95" customHeight="1">
      <c r="B17" s="10"/>
      <c r="C17" s="11"/>
      <c r="D17" s="11"/>
      <c r="E17" s="311"/>
      <c r="F17" s="330">
        <v>612100</v>
      </c>
      <c r="G17" s="356"/>
      <c r="H17" s="13" t="s">
        <v>82</v>
      </c>
      <c r="I17" s="540">
        <v>33930</v>
      </c>
      <c r="J17" s="540">
        <v>33930</v>
      </c>
      <c r="K17" s="540">
        <v>24427</v>
      </c>
      <c r="L17" s="567">
        <v>23931</v>
      </c>
      <c r="M17" s="234">
        <v>0</v>
      </c>
      <c r="N17" s="747">
        <f>SUM(L17:M17)</f>
        <v>23931</v>
      </c>
      <c r="O17" s="719">
        <f t="shared" si="2"/>
        <v>70.530503978779848</v>
      </c>
      <c r="P17" s="724">
        <f t="shared" si="1"/>
        <v>97.969460023744219</v>
      </c>
    </row>
    <row r="18" spans="1:16" ht="12.95" customHeight="1">
      <c r="B18" s="10"/>
      <c r="C18" s="11"/>
      <c r="D18" s="11"/>
      <c r="E18" s="311"/>
      <c r="F18" s="330"/>
      <c r="G18" s="356"/>
      <c r="H18" s="11"/>
      <c r="I18" s="540"/>
      <c r="J18" s="540"/>
      <c r="K18" s="540"/>
      <c r="L18" s="568"/>
      <c r="M18" s="304"/>
      <c r="N18" s="747"/>
      <c r="O18" s="719" t="str">
        <f t="shared" si="2"/>
        <v/>
      </c>
      <c r="P18" s="724" t="str">
        <f t="shared" si="1"/>
        <v/>
      </c>
    </row>
    <row r="19" spans="1:16" s="1" customFormat="1" ht="12.95" customHeight="1">
      <c r="A19" s="306"/>
      <c r="B19" s="12"/>
      <c r="C19" s="8"/>
      <c r="D19" s="8"/>
      <c r="E19" s="8"/>
      <c r="F19" s="329">
        <v>613000</v>
      </c>
      <c r="G19" s="355"/>
      <c r="H19" s="8" t="s">
        <v>147</v>
      </c>
      <c r="I19" s="539">
        <f t="shared" ref="I19:J19" si="7">SUM(I20:I30)</f>
        <v>104500</v>
      </c>
      <c r="J19" s="539">
        <f t="shared" si="7"/>
        <v>104500</v>
      </c>
      <c r="K19" s="539">
        <f>SUM(K20:K30)</f>
        <v>59774</v>
      </c>
      <c r="L19" s="569">
        <f>SUM(L20:L30)</f>
        <v>67648</v>
      </c>
      <c r="M19" s="318">
        <f>SUM(M20:M30)</f>
        <v>0</v>
      </c>
      <c r="N19" s="736">
        <f>SUM(N20:N30)</f>
        <v>67648</v>
      </c>
      <c r="O19" s="718">
        <f t="shared" si="2"/>
        <v>64.734928229665073</v>
      </c>
      <c r="P19" s="723">
        <f t="shared" si="1"/>
        <v>113.17295145046342</v>
      </c>
    </row>
    <row r="20" spans="1:16" ht="12.95" customHeight="1">
      <c r="B20" s="10"/>
      <c r="C20" s="11"/>
      <c r="D20" s="11"/>
      <c r="E20" s="311"/>
      <c r="F20" s="330">
        <v>613100</v>
      </c>
      <c r="G20" s="356"/>
      <c r="H20" s="11" t="s">
        <v>83</v>
      </c>
      <c r="I20" s="540">
        <v>4000</v>
      </c>
      <c r="J20" s="540">
        <v>4000</v>
      </c>
      <c r="K20" s="540">
        <v>1642</v>
      </c>
      <c r="L20" s="568">
        <v>688</v>
      </c>
      <c r="M20" s="304">
        <v>0</v>
      </c>
      <c r="N20" s="747">
        <f t="shared" ref="N20:N30" si="8">SUM(L20:M20)</f>
        <v>688</v>
      </c>
      <c r="O20" s="719">
        <f t="shared" si="2"/>
        <v>17.2</v>
      </c>
      <c r="P20" s="724">
        <f t="shared" si="1"/>
        <v>41.900121802679656</v>
      </c>
    </row>
    <row r="21" spans="1:16" ht="12.95" customHeight="1">
      <c r="B21" s="10"/>
      <c r="C21" s="11"/>
      <c r="D21" s="11"/>
      <c r="E21" s="311"/>
      <c r="F21" s="330">
        <v>613200</v>
      </c>
      <c r="G21" s="356"/>
      <c r="H21" s="11" t="s">
        <v>84</v>
      </c>
      <c r="I21" s="540">
        <f t="shared" ref="I21:J30" si="9">SUM(G21:H21)</f>
        <v>0</v>
      </c>
      <c r="J21" s="540">
        <f t="shared" si="9"/>
        <v>0</v>
      </c>
      <c r="K21" s="540">
        <v>0</v>
      </c>
      <c r="L21" s="568">
        <v>0</v>
      </c>
      <c r="M21" s="304">
        <v>0</v>
      </c>
      <c r="N21" s="747">
        <f t="shared" si="8"/>
        <v>0</v>
      </c>
      <c r="O21" s="719" t="str">
        <f t="shared" si="2"/>
        <v/>
      </c>
      <c r="P21" s="724" t="str">
        <f t="shared" si="1"/>
        <v/>
      </c>
    </row>
    <row r="22" spans="1:16" ht="12.95" customHeight="1">
      <c r="B22" s="10"/>
      <c r="C22" s="11"/>
      <c r="D22" s="11"/>
      <c r="E22" s="311"/>
      <c r="F22" s="330">
        <v>613300</v>
      </c>
      <c r="G22" s="356"/>
      <c r="H22" s="20" t="s">
        <v>171</v>
      </c>
      <c r="I22" s="540">
        <v>7600</v>
      </c>
      <c r="J22" s="540">
        <v>7600</v>
      </c>
      <c r="K22" s="540">
        <v>5512</v>
      </c>
      <c r="L22" s="568">
        <v>5548</v>
      </c>
      <c r="M22" s="304">
        <v>0</v>
      </c>
      <c r="N22" s="747">
        <f t="shared" si="8"/>
        <v>5548</v>
      </c>
      <c r="O22" s="719">
        <f t="shared" si="2"/>
        <v>73</v>
      </c>
      <c r="P22" s="724">
        <f t="shared" si="1"/>
        <v>100.65312046444122</v>
      </c>
    </row>
    <row r="23" spans="1:16" ht="12.95" customHeight="1">
      <c r="B23" s="10"/>
      <c r="C23" s="11"/>
      <c r="D23" s="11"/>
      <c r="E23" s="311"/>
      <c r="F23" s="330">
        <v>613400</v>
      </c>
      <c r="G23" s="356"/>
      <c r="H23" s="11" t="s">
        <v>148</v>
      </c>
      <c r="I23" s="540">
        <v>3000</v>
      </c>
      <c r="J23" s="540">
        <v>3000</v>
      </c>
      <c r="K23" s="540">
        <v>1849</v>
      </c>
      <c r="L23" s="568">
        <v>1447</v>
      </c>
      <c r="M23" s="304">
        <v>0</v>
      </c>
      <c r="N23" s="747">
        <f t="shared" si="8"/>
        <v>1447</v>
      </c>
      <c r="O23" s="719">
        <f t="shared" si="2"/>
        <v>48.233333333333334</v>
      </c>
      <c r="P23" s="724">
        <f t="shared" si="1"/>
        <v>78.258518117901559</v>
      </c>
    </row>
    <row r="24" spans="1:16" ht="12.95" customHeight="1">
      <c r="B24" s="10"/>
      <c r="C24" s="11"/>
      <c r="D24" s="11"/>
      <c r="E24" s="311"/>
      <c r="F24" s="330">
        <v>613500</v>
      </c>
      <c r="G24" s="356"/>
      <c r="H24" s="11" t="s">
        <v>85</v>
      </c>
      <c r="I24" s="540">
        <f t="shared" si="9"/>
        <v>0</v>
      </c>
      <c r="J24" s="540">
        <f t="shared" si="9"/>
        <v>0</v>
      </c>
      <c r="K24" s="540">
        <v>0</v>
      </c>
      <c r="L24" s="571">
        <v>0</v>
      </c>
      <c r="M24" s="305">
        <v>0</v>
      </c>
      <c r="N24" s="747">
        <f t="shared" si="8"/>
        <v>0</v>
      </c>
      <c r="O24" s="719" t="str">
        <f t="shared" si="2"/>
        <v/>
      </c>
      <c r="P24" s="724" t="str">
        <f t="shared" si="1"/>
        <v/>
      </c>
    </row>
    <row r="25" spans="1:16" ht="12.95" customHeight="1">
      <c r="B25" s="10"/>
      <c r="C25" s="11"/>
      <c r="D25" s="11"/>
      <c r="E25" s="311"/>
      <c r="F25" s="330">
        <v>613600</v>
      </c>
      <c r="G25" s="356"/>
      <c r="H25" s="20" t="s">
        <v>172</v>
      </c>
      <c r="I25" s="540">
        <f t="shared" si="9"/>
        <v>0</v>
      </c>
      <c r="J25" s="540">
        <f t="shared" si="9"/>
        <v>0</v>
      </c>
      <c r="K25" s="540">
        <v>0</v>
      </c>
      <c r="L25" s="571">
        <v>0</v>
      </c>
      <c r="M25" s="305">
        <v>0</v>
      </c>
      <c r="N25" s="747">
        <f t="shared" si="8"/>
        <v>0</v>
      </c>
      <c r="O25" s="719" t="str">
        <f t="shared" si="2"/>
        <v/>
      </c>
      <c r="P25" s="724" t="str">
        <f t="shared" si="1"/>
        <v/>
      </c>
    </row>
    <row r="26" spans="1:16" ht="12.95" customHeight="1">
      <c r="B26" s="10"/>
      <c r="C26" s="11"/>
      <c r="D26" s="11"/>
      <c r="E26" s="311"/>
      <c r="F26" s="330">
        <v>613700</v>
      </c>
      <c r="G26" s="356"/>
      <c r="H26" s="11" t="s">
        <v>86</v>
      </c>
      <c r="I26" s="540">
        <v>1500</v>
      </c>
      <c r="J26" s="540">
        <v>1500</v>
      </c>
      <c r="K26" s="540">
        <v>1431</v>
      </c>
      <c r="L26" s="610">
        <v>620</v>
      </c>
      <c r="M26" s="321">
        <v>0</v>
      </c>
      <c r="N26" s="747">
        <f t="shared" si="8"/>
        <v>620</v>
      </c>
      <c r="O26" s="719">
        <f t="shared" si="2"/>
        <v>41.333333333333336</v>
      </c>
      <c r="P26" s="724">
        <f t="shared" si="1"/>
        <v>43.326345213137671</v>
      </c>
    </row>
    <row r="27" spans="1:16" ht="12.95" customHeight="1">
      <c r="B27" s="10"/>
      <c r="C27" s="11"/>
      <c r="D27" s="11"/>
      <c r="E27" s="311"/>
      <c r="F27" s="330">
        <v>613800</v>
      </c>
      <c r="G27" s="356"/>
      <c r="H27" s="11" t="s">
        <v>149</v>
      </c>
      <c r="I27" s="540">
        <v>9600</v>
      </c>
      <c r="J27" s="540">
        <v>9600</v>
      </c>
      <c r="K27" s="540">
        <v>4038</v>
      </c>
      <c r="L27" s="571">
        <v>6915</v>
      </c>
      <c r="M27" s="305">
        <v>0</v>
      </c>
      <c r="N27" s="747">
        <f t="shared" si="8"/>
        <v>6915</v>
      </c>
      <c r="O27" s="719">
        <f t="shared" si="2"/>
        <v>72.03125</v>
      </c>
      <c r="P27" s="724">
        <f t="shared" si="1"/>
        <v>171.2481426448737</v>
      </c>
    </row>
    <row r="28" spans="1:16" ht="12.95" customHeight="1">
      <c r="B28" s="10"/>
      <c r="C28" s="11"/>
      <c r="D28" s="11"/>
      <c r="E28" s="311"/>
      <c r="F28" s="330">
        <v>613900</v>
      </c>
      <c r="G28" s="356"/>
      <c r="H28" s="11" t="s">
        <v>150</v>
      </c>
      <c r="I28" s="540">
        <v>13800</v>
      </c>
      <c r="J28" s="540">
        <v>13800</v>
      </c>
      <c r="K28" s="540">
        <v>7332</v>
      </c>
      <c r="L28" s="615">
        <v>11802</v>
      </c>
      <c r="M28" s="302">
        <v>0</v>
      </c>
      <c r="N28" s="747">
        <f t="shared" si="8"/>
        <v>11802</v>
      </c>
      <c r="O28" s="719">
        <f t="shared" si="2"/>
        <v>85.521739130434781</v>
      </c>
      <c r="P28" s="724">
        <f t="shared" si="1"/>
        <v>160.9656301145663</v>
      </c>
    </row>
    <row r="29" spans="1:16" ht="12.95" customHeight="1">
      <c r="B29" s="10"/>
      <c r="C29" s="11"/>
      <c r="D29" s="11"/>
      <c r="E29" s="651"/>
      <c r="F29" s="336">
        <v>613900</v>
      </c>
      <c r="G29" s="362" t="s">
        <v>552</v>
      </c>
      <c r="H29" s="20" t="s">
        <v>456</v>
      </c>
      <c r="I29" s="540">
        <v>65000</v>
      </c>
      <c r="J29" s="540">
        <v>65000</v>
      </c>
      <c r="K29" s="540">
        <v>37970</v>
      </c>
      <c r="L29" s="571">
        <v>40628</v>
      </c>
      <c r="M29" s="305">
        <v>0</v>
      </c>
      <c r="N29" s="747">
        <f t="shared" si="8"/>
        <v>40628</v>
      </c>
      <c r="O29" s="719">
        <f t="shared" si="2"/>
        <v>62.504615384615377</v>
      </c>
      <c r="P29" s="724">
        <f t="shared" si="1"/>
        <v>107.00026336581512</v>
      </c>
    </row>
    <row r="30" spans="1:16" ht="12.95" customHeight="1">
      <c r="B30" s="10"/>
      <c r="C30" s="11"/>
      <c r="D30" s="11"/>
      <c r="E30" s="311"/>
      <c r="F30" s="330">
        <v>613900</v>
      </c>
      <c r="G30" s="356"/>
      <c r="H30" s="211" t="s">
        <v>453</v>
      </c>
      <c r="I30" s="540">
        <f t="shared" si="9"/>
        <v>0</v>
      </c>
      <c r="J30" s="540">
        <f t="shared" si="9"/>
        <v>0</v>
      </c>
      <c r="K30" s="540">
        <v>0</v>
      </c>
      <c r="L30" s="571">
        <v>0</v>
      </c>
      <c r="M30" s="305">
        <v>0</v>
      </c>
      <c r="N30" s="747">
        <f t="shared" si="8"/>
        <v>0</v>
      </c>
      <c r="O30" s="719" t="str">
        <f t="shared" si="2"/>
        <v/>
      </c>
      <c r="P30" s="724" t="str">
        <f t="shared" si="1"/>
        <v/>
      </c>
    </row>
    <row r="31" spans="1:16" ht="6" customHeight="1">
      <c r="B31" s="10"/>
      <c r="C31" s="11"/>
      <c r="D31" s="11"/>
      <c r="E31" s="651"/>
      <c r="F31" s="336"/>
      <c r="G31" s="362"/>
      <c r="H31" s="11"/>
      <c r="I31" s="540"/>
      <c r="J31" s="540"/>
      <c r="K31" s="540"/>
      <c r="L31" s="571"/>
      <c r="M31" s="305"/>
      <c r="N31" s="747"/>
      <c r="O31" s="719" t="str">
        <f t="shared" si="2"/>
        <v/>
      </c>
      <c r="P31" s="724" t="str">
        <f t="shared" si="1"/>
        <v/>
      </c>
    </row>
    <row r="32" spans="1:16" s="1" customFormat="1" ht="12.95" customHeight="1">
      <c r="A32" s="306"/>
      <c r="B32" s="12"/>
      <c r="C32" s="8"/>
      <c r="D32" s="25"/>
      <c r="E32" s="25"/>
      <c r="F32" s="329">
        <v>614000</v>
      </c>
      <c r="G32" s="355"/>
      <c r="H32" s="8" t="s">
        <v>173</v>
      </c>
      <c r="I32" s="539">
        <f t="shared" ref="I32:J32" si="10">SUM(I33:I35)</f>
        <v>480000</v>
      </c>
      <c r="J32" s="539">
        <f t="shared" si="10"/>
        <v>480000</v>
      </c>
      <c r="K32" s="539">
        <f>SUM(K33:K35)</f>
        <v>201335</v>
      </c>
      <c r="L32" s="576">
        <f>SUM(L33:L35)</f>
        <v>262163</v>
      </c>
      <c r="M32" s="320">
        <f>SUM(M33:M35)</f>
        <v>0</v>
      </c>
      <c r="N32" s="736">
        <f>SUM(N33:N35)</f>
        <v>262163</v>
      </c>
      <c r="O32" s="718">
        <f t="shared" si="2"/>
        <v>54.617291666666667</v>
      </c>
      <c r="P32" s="723">
        <f t="shared" si="1"/>
        <v>130.21233267936523</v>
      </c>
    </row>
    <row r="33" spans="1:18" ht="12.95" customHeight="1">
      <c r="B33" s="10"/>
      <c r="C33" s="11"/>
      <c r="D33" s="24"/>
      <c r="E33" s="24"/>
      <c r="F33" s="330">
        <v>614100</v>
      </c>
      <c r="G33" s="353" t="s">
        <v>553</v>
      </c>
      <c r="H33" s="41" t="s">
        <v>211</v>
      </c>
      <c r="I33" s="540">
        <v>350000</v>
      </c>
      <c r="J33" s="540">
        <v>350000</v>
      </c>
      <c r="K33" s="540">
        <v>123500</v>
      </c>
      <c r="L33" s="571">
        <v>132848</v>
      </c>
      <c r="M33" s="305">
        <v>0</v>
      </c>
      <c r="N33" s="747">
        <f t="shared" ref="N33:N35" si="11">SUM(L33:M33)</f>
        <v>132848</v>
      </c>
      <c r="O33" s="719">
        <f t="shared" si="2"/>
        <v>37.956571428571429</v>
      </c>
      <c r="P33" s="724">
        <f t="shared" si="1"/>
        <v>107.56923076923077</v>
      </c>
      <c r="Q33" s="77"/>
      <c r="R33" s="55"/>
    </row>
    <row r="34" spans="1:18" ht="12.95" customHeight="1">
      <c r="B34" s="10"/>
      <c r="C34" s="11"/>
      <c r="D34" s="24"/>
      <c r="E34" s="24"/>
      <c r="F34" s="378">
        <v>614800</v>
      </c>
      <c r="G34" s="364" t="s">
        <v>554</v>
      </c>
      <c r="H34" s="41" t="s">
        <v>108</v>
      </c>
      <c r="I34" s="540">
        <v>70000</v>
      </c>
      <c r="J34" s="540">
        <v>88000</v>
      </c>
      <c r="K34" s="540">
        <v>63840</v>
      </c>
      <c r="L34" s="571">
        <v>87317</v>
      </c>
      <c r="M34" s="305">
        <v>0</v>
      </c>
      <c r="N34" s="747">
        <f t="shared" si="11"/>
        <v>87317</v>
      </c>
      <c r="O34" s="741">
        <f>IF(J34=0,"",N34/J34*100)</f>
        <v>99.223863636363646</v>
      </c>
      <c r="P34" s="371">
        <f t="shared" si="1"/>
        <v>136.77474937343359</v>
      </c>
      <c r="Q34" s="55"/>
    </row>
    <row r="35" spans="1:18" ht="24.75" customHeight="1">
      <c r="B35" s="10"/>
      <c r="C35" s="11"/>
      <c r="D35" s="24"/>
      <c r="E35" s="24"/>
      <c r="F35" s="378">
        <v>614800</v>
      </c>
      <c r="G35" s="364" t="s">
        <v>555</v>
      </c>
      <c r="H35" s="280" t="s">
        <v>505</v>
      </c>
      <c r="I35" s="540">
        <v>60000</v>
      </c>
      <c r="J35" s="540">
        <v>42000</v>
      </c>
      <c r="K35" s="540">
        <v>13995</v>
      </c>
      <c r="L35" s="571">
        <v>41998</v>
      </c>
      <c r="M35" s="305">
        <v>0</v>
      </c>
      <c r="N35" s="747">
        <f t="shared" si="11"/>
        <v>41998</v>
      </c>
      <c r="O35" s="741">
        <f t="shared" ref="O35:O56" si="12">IF(J35=0,"",N35/J35*100)</f>
        <v>99.995238095238093</v>
      </c>
      <c r="P35" s="371">
        <f t="shared" si="1"/>
        <v>300.09289031797073</v>
      </c>
      <c r="Q35" s="55"/>
    </row>
    <row r="36" spans="1:18" ht="6" customHeight="1">
      <c r="B36" s="10"/>
      <c r="C36" s="11"/>
      <c r="D36" s="24"/>
      <c r="E36" s="652"/>
      <c r="F36" s="379"/>
      <c r="G36" s="365"/>
      <c r="H36" s="41"/>
      <c r="I36" s="540"/>
      <c r="J36" s="540"/>
      <c r="K36" s="540"/>
      <c r="L36" s="571"/>
      <c r="M36" s="305"/>
      <c r="N36" s="747"/>
      <c r="O36" s="741" t="str">
        <f t="shared" si="12"/>
        <v/>
      </c>
      <c r="P36" s="371" t="str">
        <f t="shared" si="1"/>
        <v/>
      </c>
    </row>
    <row r="37" spans="1:18" ht="12.95" customHeight="1">
      <c r="B37" s="10"/>
      <c r="C37" s="11"/>
      <c r="D37" s="11"/>
      <c r="E37" s="653"/>
      <c r="F37" s="339">
        <v>616000</v>
      </c>
      <c r="G37" s="366"/>
      <c r="H37" s="26" t="s">
        <v>176</v>
      </c>
      <c r="I37" s="539">
        <f t="shared" ref="I37" si="13">SUM(I38:I41)</f>
        <v>44710</v>
      </c>
      <c r="J37" s="539">
        <f t="shared" ref="J37:N37" si="14">SUM(J38:J41)</f>
        <v>44710</v>
      </c>
      <c r="K37" s="539">
        <f t="shared" si="14"/>
        <v>42726</v>
      </c>
      <c r="L37" s="616">
        <f t="shared" si="14"/>
        <v>36512</v>
      </c>
      <c r="M37" s="299">
        <f t="shared" si="14"/>
        <v>0</v>
      </c>
      <c r="N37" s="736">
        <f t="shared" si="14"/>
        <v>36512</v>
      </c>
      <c r="O37" s="740">
        <f t="shared" si="12"/>
        <v>81.664057257884139</v>
      </c>
      <c r="P37" s="370">
        <f t="shared" si="1"/>
        <v>85.456162523990074</v>
      </c>
    </row>
    <row r="38" spans="1:18" s="309" customFormat="1" ht="12.95" customHeight="1">
      <c r="B38" s="310"/>
      <c r="C38" s="311"/>
      <c r="D38" s="311"/>
      <c r="E38" s="544"/>
      <c r="F38" s="337">
        <v>616200</v>
      </c>
      <c r="G38" s="353" t="s">
        <v>556</v>
      </c>
      <c r="H38" s="44" t="s">
        <v>841</v>
      </c>
      <c r="I38" s="540">
        <v>19640</v>
      </c>
      <c r="J38" s="540">
        <v>19640</v>
      </c>
      <c r="K38" s="540">
        <v>0</v>
      </c>
      <c r="L38" s="571">
        <v>18802</v>
      </c>
      <c r="M38" s="305">
        <v>0</v>
      </c>
      <c r="N38" s="747">
        <f t="shared" ref="N38:N39" si="15">SUM(L38:M38)</f>
        <v>18802</v>
      </c>
      <c r="O38" s="741">
        <f t="shared" ref="O38:O39" si="16">IF(J38=0,"",N38/J38*100)</f>
        <v>95.733197556008136</v>
      </c>
      <c r="P38" s="371" t="str">
        <f t="shared" ref="P38:P39" si="17">IF(K38=0,"",N38/K38*100)</f>
        <v/>
      </c>
    </row>
    <row r="39" spans="1:18" s="309" customFormat="1" ht="12.95" customHeight="1">
      <c r="B39" s="310"/>
      <c r="C39" s="311"/>
      <c r="D39" s="311"/>
      <c r="E39" s="544"/>
      <c r="F39" s="337">
        <v>616200</v>
      </c>
      <c r="G39" s="353" t="s">
        <v>557</v>
      </c>
      <c r="H39" s="44" t="s">
        <v>842</v>
      </c>
      <c r="I39" s="540">
        <v>25070</v>
      </c>
      <c r="J39" s="540">
        <v>25070</v>
      </c>
      <c r="K39" s="540">
        <v>0</v>
      </c>
      <c r="L39" s="571">
        <v>17710</v>
      </c>
      <c r="M39" s="305">
        <v>0</v>
      </c>
      <c r="N39" s="747">
        <f t="shared" si="15"/>
        <v>17710</v>
      </c>
      <c r="O39" s="741">
        <f t="shared" si="16"/>
        <v>70.642201834862391</v>
      </c>
      <c r="P39" s="371" t="str">
        <f t="shared" si="17"/>
        <v/>
      </c>
    </row>
    <row r="40" spans="1:18" ht="12.95" customHeight="1">
      <c r="B40" s="10"/>
      <c r="C40" s="11"/>
      <c r="D40" s="11"/>
      <c r="E40" s="544"/>
      <c r="F40" s="337">
        <v>616300</v>
      </c>
      <c r="G40" s="353" t="s">
        <v>556</v>
      </c>
      <c r="H40" s="44" t="s">
        <v>181</v>
      </c>
      <c r="I40" s="540">
        <v>0</v>
      </c>
      <c r="J40" s="540">
        <v>0</v>
      </c>
      <c r="K40" s="540">
        <v>21130</v>
      </c>
      <c r="L40" s="571">
        <v>0</v>
      </c>
      <c r="M40" s="305">
        <v>0</v>
      </c>
      <c r="N40" s="747">
        <f t="shared" ref="N40:N41" si="18">SUM(L40:M40)</f>
        <v>0</v>
      </c>
      <c r="O40" s="741" t="str">
        <f t="shared" si="12"/>
        <v/>
      </c>
      <c r="P40" s="371">
        <f t="shared" si="1"/>
        <v>0</v>
      </c>
    </row>
    <row r="41" spans="1:18" ht="12.95" customHeight="1">
      <c r="B41" s="10"/>
      <c r="C41" s="11"/>
      <c r="D41" s="11"/>
      <c r="E41" s="544"/>
      <c r="F41" s="337">
        <v>616300</v>
      </c>
      <c r="G41" s="353" t="s">
        <v>557</v>
      </c>
      <c r="H41" s="44" t="s">
        <v>185</v>
      </c>
      <c r="I41" s="540">
        <v>0</v>
      </c>
      <c r="J41" s="540">
        <v>0</v>
      </c>
      <c r="K41" s="540">
        <v>21596</v>
      </c>
      <c r="L41" s="571">
        <v>0</v>
      </c>
      <c r="M41" s="305">
        <v>0</v>
      </c>
      <c r="N41" s="747">
        <f t="shared" si="18"/>
        <v>0</v>
      </c>
      <c r="O41" s="741" t="str">
        <f t="shared" si="12"/>
        <v/>
      </c>
      <c r="P41" s="371">
        <f t="shared" si="1"/>
        <v>0</v>
      </c>
    </row>
    <row r="42" spans="1:18" ht="6" customHeight="1">
      <c r="B42" s="10"/>
      <c r="C42" s="11"/>
      <c r="D42" s="11"/>
      <c r="E42" s="311"/>
      <c r="F42" s="330"/>
      <c r="G42" s="356"/>
      <c r="H42" s="11"/>
      <c r="I42" s="539"/>
      <c r="J42" s="539"/>
      <c r="K42" s="539"/>
      <c r="L42" s="576"/>
      <c r="M42" s="320"/>
      <c r="N42" s="736"/>
      <c r="O42" s="741" t="str">
        <f t="shared" si="12"/>
        <v/>
      </c>
      <c r="P42" s="371" t="str">
        <f t="shared" si="1"/>
        <v/>
      </c>
    </row>
    <row r="43" spans="1:18" ht="12.95" customHeight="1">
      <c r="B43" s="12"/>
      <c r="C43" s="8"/>
      <c r="D43" s="8"/>
      <c r="E43" s="8"/>
      <c r="F43" s="329">
        <v>821000</v>
      </c>
      <c r="G43" s="355"/>
      <c r="H43" s="8" t="s">
        <v>89</v>
      </c>
      <c r="I43" s="539">
        <f t="shared" ref="I43:J43" si="19">SUM(I44:I45)</f>
        <v>2000</v>
      </c>
      <c r="J43" s="539">
        <f t="shared" si="19"/>
        <v>2000</v>
      </c>
      <c r="K43" s="539">
        <f>SUM(K44:K45)</f>
        <v>1377</v>
      </c>
      <c r="L43" s="576">
        <f>SUM(L44:L45)</f>
        <v>0</v>
      </c>
      <c r="M43" s="320">
        <f>SUM(M44:M45)</f>
        <v>0</v>
      </c>
      <c r="N43" s="736">
        <f>SUM(N44:N45)</f>
        <v>0</v>
      </c>
      <c r="O43" s="740">
        <f t="shared" si="12"/>
        <v>0</v>
      </c>
      <c r="P43" s="370">
        <f t="shared" si="1"/>
        <v>0</v>
      </c>
    </row>
    <row r="44" spans="1:18" ht="12.95" customHeight="1">
      <c r="B44" s="10"/>
      <c r="C44" s="11"/>
      <c r="D44" s="11"/>
      <c r="E44" s="311"/>
      <c r="F44" s="330">
        <v>821200</v>
      </c>
      <c r="G44" s="356"/>
      <c r="H44" s="11" t="s">
        <v>90</v>
      </c>
      <c r="I44" s="540">
        <v>0</v>
      </c>
      <c r="J44" s="540">
        <v>0</v>
      </c>
      <c r="K44" s="540">
        <v>0</v>
      </c>
      <c r="L44" s="610">
        <v>0</v>
      </c>
      <c r="M44" s="321">
        <v>0</v>
      </c>
      <c r="N44" s="747">
        <f t="shared" ref="N44:N45" si="20">SUM(L44:M44)</f>
        <v>0</v>
      </c>
      <c r="O44" s="741" t="str">
        <f t="shared" si="12"/>
        <v/>
      </c>
      <c r="P44" s="371" t="str">
        <f t="shared" si="1"/>
        <v/>
      </c>
    </row>
    <row r="45" spans="1:18" s="1" customFormat="1" ht="12.95" customHeight="1">
      <c r="A45" s="306"/>
      <c r="B45" s="10"/>
      <c r="C45" s="11"/>
      <c r="D45" s="11"/>
      <c r="E45" s="311"/>
      <c r="F45" s="330">
        <v>821300</v>
      </c>
      <c r="G45" s="356"/>
      <c r="H45" s="11" t="s">
        <v>91</v>
      </c>
      <c r="I45" s="540">
        <v>2000</v>
      </c>
      <c r="J45" s="540">
        <v>2000</v>
      </c>
      <c r="K45" s="540">
        <v>1377</v>
      </c>
      <c r="L45" s="610">
        <v>0</v>
      </c>
      <c r="M45" s="321">
        <v>0</v>
      </c>
      <c r="N45" s="747">
        <f t="shared" si="20"/>
        <v>0</v>
      </c>
      <c r="O45" s="741">
        <f t="shared" si="12"/>
        <v>0</v>
      </c>
      <c r="P45" s="371">
        <f t="shared" si="1"/>
        <v>0</v>
      </c>
    </row>
    <row r="46" spans="1:18" ht="5.25" customHeight="1">
      <c r="B46" s="10"/>
      <c r="C46" s="11"/>
      <c r="D46" s="11"/>
      <c r="E46" s="311"/>
      <c r="F46" s="330"/>
      <c r="G46" s="356"/>
      <c r="H46" s="11"/>
      <c r="I46" s="540"/>
      <c r="J46" s="540"/>
      <c r="K46" s="540"/>
      <c r="L46" s="571"/>
      <c r="M46" s="305"/>
      <c r="N46" s="747"/>
      <c r="O46" s="741" t="str">
        <f t="shared" si="12"/>
        <v/>
      </c>
      <c r="P46" s="371" t="str">
        <f t="shared" si="1"/>
        <v/>
      </c>
    </row>
    <row r="47" spans="1:18" ht="12.95" customHeight="1">
      <c r="B47" s="12"/>
      <c r="C47" s="8"/>
      <c r="D47" s="8"/>
      <c r="E47" s="8"/>
      <c r="F47" s="329">
        <v>823000</v>
      </c>
      <c r="G47" s="355"/>
      <c r="H47" s="8" t="s">
        <v>182</v>
      </c>
      <c r="I47" s="539">
        <f t="shared" ref="I47" si="21">SUM(I48:I51)</f>
        <v>518280</v>
      </c>
      <c r="J47" s="539">
        <f t="shared" ref="J47:N47" si="22">SUM(J48:J51)</f>
        <v>518280</v>
      </c>
      <c r="K47" s="539">
        <f t="shared" si="22"/>
        <v>519698</v>
      </c>
      <c r="L47" s="576">
        <f t="shared" si="22"/>
        <v>514992</v>
      </c>
      <c r="M47" s="320">
        <f t="shared" si="22"/>
        <v>0</v>
      </c>
      <c r="N47" s="736">
        <f t="shared" si="22"/>
        <v>514992</v>
      </c>
      <c r="O47" s="740">
        <f t="shared" si="12"/>
        <v>99.365593887473963</v>
      </c>
      <c r="P47" s="370">
        <f t="shared" si="1"/>
        <v>99.094474098418701</v>
      </c>
    </row>
    <row r="48" spans="1:18" s="309" customFormat="1" ht="12.95" customHeight="1">
      <c r="B48" s="310"/>
      <c r="C48" s="311"/>
      <c r="D48" s="311"/>
      <c r="E48" s="311"/>
      <c r="F48" s="330">
        <v>823200</v>
      </c>
      <c r="G48" s="356" t="s">
        <v>556</v>
      </c>
      <c r="H48" s="380" t="s">
        <v>843</v>
      </c>
      <c r="I48" s="540">
        <v>87990</v>
      </c>
      <c r="J48" s="540">
        <v>87990</v>
      </c>
      <c r="K48" s="540">
        <v>0</v>
      </c>
      <c r="L48" s="610">
        <v>84709</v>
      </c>
      <c r="M48" s="321">
        <v>0</v>
      </c>
      <c r="N48" s="747">
        <f t="shared" ref="N48:N49" si="23">SUM(L48:M48)</f>
        <v>84709</v>
      </c>
      <c r="O48" s="741">
        <f t="shared" ref="O48:O49" si="24">IF(J48=0,"",N48/J48*100)</f>
        <v>96.271167178088419</v>
      </c>
      <c r="P48" s="371" t="str">
        <f t="shared" ref="P48:P49" si="25">IF(K48=0,"",N48/K48*100)</f>
        <v/>
      </c>
    </row>
    <row r="49" spans="1:16" s="309" customFormat="1" ht="12.95" customHeight="1">
      <c r="B49" s="310"/>
      <c r="C49" s="311"/>
      <c r="D49" s="311"/>
      <c r="E49" s="311"/>
      <c r="F49" s="330">
        <v>823200</v>
      </c>
      <c r="G49" s="356" t="s">
        <v>557</v>
      </c>
      <c r="H49" s="380" t="s">
        <v>844</v>
      </c>
      <c r="I49" s="540">
        <v>430290</v>
      </c>
      <c r="J49" s="540">
        <v>430290</v>
      </c>
      <c r="K49" s="540">
        <v>0</v>
      </c>
      <c r="L49" s="610">
        <v>430283</v>
      </c>
      <c r="M49" s="321">
        <v>0</v>
      </c>
      <c r="N49" s="747">
        <f t="shared" si="23"/>
        <v>430283</v>
      </c>
      <c r="O49" s="741">
        <f t="shared" si="24"/>
        <v>99.998373190174078</v>
      </c>
      <c r="P49" s="371" t="str">
        <f t="shared" si="25"/>
        <v/>
      </c>
    </row>
    <row r="50" spans="1:16" ht="12.95" customHeight="1">
      <c r="B50" s="10"/>
      <c r="C50" s="11"/>
      <c r="D50" s="11"/>
      <c r="E50" s="311"/>
      <c r="F50" s="330">
        <v>823300</v>
      </c>
      <c r="G50" s="356" t="s">
        <v>556</v>
      </c>
      <c r="H50" s="380" t="s">
        <v>845</v>
      </c>
      <c r="I50" s="540">
        <v>0</v>
      </c>
      <c r="J50" s="540">
        <v>0</v>
      </c>
      <c r="K50" s="540">
        <v>89415</v>
      </c>
      <c r="L50" s="610">
        <v>0</v>
      </c>
      <c r="M50" s="321">
        <v>0</v>
      </c>
      <c r="N50" s="747">
        <f t="shared" ref="N50:N51" si="26">SUM(L50:M50)</f>
        <v>0</v>
      </c>
      <c r="O50" s="741" t="str">
        <f t="shared" si="12"/>
        <v/>
      </c>
      <c r="P50" s="371">
        <f t="shared" si="1"/>
        <v>0</v>
      </c>
    </row>
    <row r="51" spans="1:16" ht="12.95" customHeight="1">
      <c r="B51" s="10"/>
      <c r="C51" s="11"/>
      <c r="D51" s="11"/>
      <c r="E51" s="311"/>
      <c r="F51" s="330">
        <v>823300</v>
      </c>
      <c r="G51" s="356" t="s">
        <v>557</v>
      </c>
      <c r="H51" s="380" t="s">
        <v>846</v>
      </c>
      <c r="I51" s="540">
        <v>0</v>
      </c>
      <c r="J51" s="540">
        <v>0</v>
      </c>
      <c r="K51" s="540">
        <v>430283</v>
      </c>
      <c r="L51" s="610">
        <v>0</v>
      </c>
      <c r="M51" s="321">
        <v>0</v>
      </c>
      <c r="N51" s="747">
        <f t="shared" si="26"/>
        <v>0</v>
      </c>
      <c r="O51" s="741" t="str">
        <f t="shared" si="12"/>
        <v/>
      </c>
      <c r="P51" s="371">
        <f t="shared" si="1"/>
        <v>0</v>
      </c>
    </row>
    <row r="52" spans="1:16" ht="6" customHeight="1">
      <c r="B52" s="10"/>
      <c r="C52" s="11"/>
      <c r="D52" s="11"/>
      <c r="E52" s="311"/>
      <c r="F52" s="330"/>
      <c r="G52" s="356"/>
      <c r="H52" s="11"/>
      <c r="I52" s="558"/>
      <c r="J52" s="558"/>
      <c r="K52" s="558"/>
      <c r="L52" s="310"/>
      <c r="M52" s="311"/>
      <c r="N52" s="738"/>
      <c r="O52" s="741" t="str">
        <f t="shared" si="12"/>
        <v/>
      </c>
      <c r="P52" s="371" t="str">
        <f t="shared" si="1"/>
        <v/>
      </c>
    </row>
    <row r="53" spans="1:16" ht="12.95" customHeight="1">
      <c r="B53" s="12"/>
      <c r="C53" s="8"/>
      <c r="D53" s="8"/>
      <c r="E53" s="8"/>
      <c r="F53" s="329"/>
      <c r="G53" s="355"/>
      <c r="H53" s="8" t="s">
        <v>92</v>
      </c>
      <c r="I53" s="772" t="s">
        <v>847</v>
      </c>
      <c r="J53" s="772" t="s">
        <v>847</v>
      </c>
      <c r="K53" s="559">
        <v>14</v>
      </c>
      <c r="L53" s="639">
        <v>15</v>
      </c>
      <c r="M53" s="640"/>
      <c r="N53" s="771">
        <v>15</v>
      </c>
      <c r="O53" s="741"/>
      <c r="P53" s="371"/>
    </row>
    <row r="54" spans="1:16" ht="12.95" customHeight="1">
      <c r="B54" s="12"/>
      <c r="C54" s="8"/>
      <c r="D54" s="8"/>
      <c r="E54" s="8"/>
      <c r="F54" s="329"/>
      <c r="G54" s="355"/>
      <c r="H54" s="8" t="s">
        <v>110</v>
      </c>
      <c r="I54" s="563">
        <f t="shared" ref="I54:N54" si="27">I8+I11+I16+I19+I32+I37+I43+I47</f>
        <v>1571010</v>
      </c>
      <c r="J54" s="313">
        <f t="shared" si="27"/>
        <v>1571010</v>
      </c>
      <c r="K54" s="563">
        <f t="shared" si="27"/>
        <v>1127757</v>
      </c>
      <c r="L54" s="570">
        <f t="shared" si="27"/>
        <v>1181745</v>
      </c>
      <c r="M54" s="313">
        <f t="shared" si="27"/>
        <v>0</v>
      </c>
      <c r="N54" s="736">
        <f t="shared" si="27"/>
        <v>1181745</v>
      </c>
      <c r="O54" s="740">
        <f>IF(J54=0,"",N54/J54*100)</f>
        <v>75.221990948498103</v>
      </c>
      <c r="P54" s="370">
        <f t="shared" si="1"/>
        <v>104.78720149819509</v>
      </c>
    </row>
    <row r="55" spans="1:16" s="1" customFormat="1" ht="12.95" customHeight="1">
      <c r="A55" s="306"/>
      <c r="B55" s="12"/>
      <c r="C55" s="8"/>
      <c r="D55" s="8"/>
      <c r="E55" s="8"/>
      <c r="F55" s="329"/>
      <c r="G55" s="355"/>
      <c r="H55" s="8" t="s">
        <v>93</v>
      </c>
      <c r="I55" s="563">
        <f>I54</f>
        <v>1571010</v>
      </c>
      <c r="J55" s="313">
        <f>J54</f>
        <v>1571010</v>
      </c>
      <c r="K55" s="563">
        <f t="shared" ref="K55" si="28">K54</f>
        <v>1127757</v>
      </c>
      <c r="L55" s="570">
        <f t="shared" ref="L55:N56" si="29">L54</f>
        <v>1181745</v>
      </c>
      <c r="M55" s="313">
        <f t="shared" si="29"/>
        <v>0</v>
      </c>
      <c r="N55" s="736">
        <f t="shared" si="29"/>
        <v>1181745</v>
      </c>
      <c r="O55" s="740">
        <f t="shared" si="12"/>
        <v>75.221990948498103</v>
      </c>
      <c r="P55" s="370">
        <f t="shared" si="1"/>
        <v>104.78720149819509</v>
      </c>
    </row>
    <row r="56" spans="1:16" s="1" customFormat="1" ht="12.95" customHeight="1">
      <c r="A56" s="306"/>
      <c r="B56" s="12"/>
      <c r="C56" s="8"/>
      <c r="D56" s="8"/>
      <c r="E56" s="8"/>
      <c r="F56" s="329"/>
      <c r="G56" s="355"/>
      <c r="H56" s="8" t="s">
        <v>94</v>
      </c>
      <c r="I56" s="563">
        <f>I55</f>
        <v>1571010</v>
      </c>
      <c r="J56" s="313">
        <f>J55</f>
        <v>1571010</v>
      </c>
      <c r="K56" s="563">
        <f t="shared" ref="K56" si="30">K55</f>
        <v>1127757</v>
      </c>
      <c r="L56" s="570">
        <f t="shared" si="29"/>
        <v>1181745</v>
      </c>
      <c r="M56" s="313">
        <f t="shared" si="29"/>
        <v>0</v>
      </c>
      <c r="N56" s="736">
        <f t="shared" si="29"/>
        <v>1181745</v>
      </c>
      <c r="O56" s="740">
        <f t="shared" si="12"/>
        <v>75.221990948498103</v>
      </c>
      <c r="P56" s="370">
        <f t="shared" si="1"/>
        <v>104.78720149819509</v>
      </c>
    </row>
    <row r="57" spans="1:16" s="1" customFormat="1" ht="12.95" customHeight="1" thickBot="1">
      <c r="A57" s="306"/>
      <c r="B57" s="16"/>
      <c r="C57" s="17"/>
      <c r="D57" s="17"/>
      <c r="E57" s="17"/>
      <c r="F57" s="331"/>
      <c r="G57" s="357"/>
      <c r="H57" s="17"/>
      <c r="I57" s="17"/>
      <c r="J57" s="17"/>
      <c r="K57" s="27"/>
      <c r="L57" s="16"/>
      <c r="M57" s="17"/>
      <c r="N57" s="739"/>
      <c r="O57" s="743"/>
      <c r="P57" s="373"/>
    </row>
    <row r="58" spans="1:16" s="1" customFormat="1" ht="12.95" customHeight="1">
      <c r="A58" s="306"/>
      <c r="B58" s="9"/>
      <c r="C58" s="9"/>
      <c r="D58" s="9"/>
      <c r="E58" s="309"/>
      <c r="F58" s="332"/>
      <c r="G58" s="358"/>
      <c r="H58" s="9"/>
      <c r="I58" s="9"/>
      <c r="J58" s="9"/>
      <c r="K58" s="9"/>
      <c r="L58" s="309"/>
      <c r="M58" s="309"/>
      <c r="N58" s="411"/>
      <c r="O58" s="374"/>
      <c r="P58" s="374"/>
    </row>
    <row r="59" spans="1:16" ht="12.95" customHeight="1">
      <c r="F59" s="332"/>
      <c r="G59" s="358"/>
      <c r="L59" s="63"/>
      <c r="N59" s="411"/>
    </row>
    <row r="60" spans="1:16" ht="12.95" customHeight="1">
      <c r="F60" s="332"/>
      <c r="G60" s="358"/>
      <c r="N60" s="411"/>
    </row>
    <row r="61" spans="1:16" ht="12.95" customHeight="1">
      <c r="F61" s="332"/>
      <c r="G61" s="358"/>
      <c r="N61" s="411"/>
    </row>
    <row r="62" spans="1:16" ht="12.95" customHeight="1">
      <c r="F62" s="332"/>
      <c r="G62" s="358"/>
      <c r="N62" s="411"/>
    </row>
    <row r="63" spans="1:16" ht="12.95" customHeight="1">
      <c r="F63" s="332"/>
      <c r="G63" s="358"/>
      <c r="N63" s="411"/>
    </row>
    <row r="64" spans="1:16" ht="17.100000000000001" customHeight="1">
      <c r="F64" s="332"/>
      <c r="G64" s="358"/>
      <c r="N64" s="411"/>
    </row>
    <row r="65" spans="6:14" ht="14.25">
      <c r="F65" s="332"/>
      <c r="G65" s="358"/>
      <c r="N65" s="411"/>
    </row>
    <row r="66" spans="6:14" ht="14.25">
      <c r="F66" s="332"/>
      <c r="G66" s="358"/>
      <c r="N66" s="411"/>
    </row>
    <row r="67" spans="6:14" ht="14.25">
      <c r="F67" s="332"/>
      <c r="G67" s="358"/>
      <c r="N67" s="411"/>
    </row>
    <row r="68" spans="6:14" ht="14.25">
      <c r="F68" s="332"/>
      <c r="G68" s="358"/>
      <c r="N68" s="411"/>
    </row>
    <row r="69" spans="6:14" ht="14.25">
      <c r="F69" s="332"/>
      <c r="G69" s="358"/>
      <c r="N69" s="411"/>
    </row>
    <row r="70" spans="6:14" ht="14.25">
      <c r="F70" s="332"/>
      <c r="G70" s="358"/>
      <c r="N70" s="411"/>
    </row>
    <row r="71" spans="6:14" ht="14.25">
      <c r="F71" s="332"/>
      <c r="G71" s="358"/>
      <c r="N71" s="411"/>
    </row>
    <row r="72" spans="6:14" ht="14.25">
      <c r="F72" s="332"/>
      <c r="G72" s="358"/>
      <c r="N72" s="411"/>
    </row>
    <row r="73" spans="6:14" ht="14.25">
      <c r="F73" s="332"/>
      <c r="G73" s="358"/>
      <c r="N73" s="411"/>
    </row>
    <row r="74" spans="6:14" ht="14.25">
      <c r="F74" s="332"/>
      <c r="G74" s="358"/>
      <c r="N74" s="411"/>
    </row>
    <row r="75" spans="6:14" ht="14.25">
      <c r="F75" s="332"/>
      <c r="G75" s="358"/>
      <c r="N75" s="411"/>
    </row>
    <row r="76" spans="6:14" ht="14.25">
      <c r="F76" s="332"/>
      <c r="G76" s="358"/>
      <c r="N76" s="411"/>
    </row>
    <row r="77" spans="6:14" ht="14.25">
      <c r="F77" s="332"/>
      <c r="G77" s="358"/>
      <c r="N77" s="411"/>
    </row>
    <row r="78" spans="6:14" ht="14.25">
      <c r="F78" s="332"/>
      <c r="G78" s="332"/>
      <c r="N78" s="411"/>
    </row>
    <row r="79" spans="6:14" ht="14.25">
      <c r="F79" s="332"/>
      <c r="G79" s="332"/>
      <c r="N79" s="411"/>
    </row>
    <row r="80" spans="6:14" ht="14.25">
      <c r="F80" s="332"/>
      <c r="G80" s="332"/>
      <c r="N80" s="411"/>
    </row>
    <row r="81" spans="6:14" ht="14.25">
      <c r="F81" s="332"/>
      <c r="G81" s="332"/>
      <c r="N81" s="411"/>
    </row>
    <row r="82" spans="6:14" ht="14.25">
      <c r="F82" s="332"/>
      <c r="G82" s="332"/>
      <c r="N82" s="411"/>
    </row>
    <row r="83" spans="6:14" ht="14.25">
      <c r="F83" s="332"/>
      <c r="G83" s="332"/>
      <c r="N83" s="411"/>
    </row>
    <row r="84" spans="6:14" ht="14.25">
      <c r="F84" s="332"/>
      <c r="G84" s="332"/>
      <c r="N84" s="411"/>
    </row>
    <row r="85" spans="6:14" ht="14.25">
      <c r="F85" s="332"/>
      <c r="G85" s="332"/>
      <c r="N85" s="411"/>
    </row>
    <row r="86" spans="6:14" ht="14.25">
      <c r="F86" s="332"/>
      <c r="G86" s="332"/>
      <c r="N86" s="411"/>
    </row>
    <row r="87" spans="6:14" ht="14.25">
      <c r="F87" s="332"/>
      <c r="G87" s="332"/>
      <c r="N87" s="411"/>
    </row>
    <row r="88" spans="6:14" ht="14.25">
      <c r="F88" s="332"/>
      <c r="G88" s="332"/>
      <c r="N88" s="411"/>
    </row>
    <row r="89" spans="6:14" ht="14.25">
      <c r="F89" s="332"/>
      <c r="G89" s="332"/>
      <c r="N89" s="411"/>
    </row>
    <row r="90" spans="6:14" ht="14.25">
      <c r="F90" s="332"/>
      <c r="G90" s="332"/>
      <c r="N90" s="411"/>
    </row>
    <row r="91" spans="6:14" ht="14.25">
      <c r="F91" s="332"/>
      <c r="G91" s="332"/>
      <c r="N91" s="411"/>
    </row>
    <row r="92" spans="6:14" ht="14.25">
      <c r="F92" s="332"/>
      <c r="G92" s="332"/>
      <c r="N92" s="411"/>
    </row>
    <row r="93" spans="6:14" ht="14.25">
      <c r="F93" s="332"/>
      <c r="G93" s="332"/>
      <c r="N93" s="411"/>
    </row>
    <row r="94" spans="6:14" ht="14.25">
      <c r="F94" s="332"/>
      <c r="G94" s="332"/>
      <c r="N94" s="411"/>
    </row>
    <row r="95" spans="6:14">
      <c r="G95" s="332"/>
    </row>
    <row r="96" spans="6:14">
      <c r="G96" s="332"/>
    </row>
    <row r="97" spans="7:7">
      <c r="G97" s="332"/>
    </row>
    <row r="98" spans="7:7">
      <c r="G98" s="332"/>
    </row>
    <row r="99" spans="7:7">
      <c r="G99" s="332"/>
    </row>
    <row r="100" spans="7:7">
      <c r="G100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  <colBreaks count="1" manualBreakCount="1">
    <brk id="1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0"/>
  <dimension ref="A1:R95"/>
  <sheetViews>
    <sheetView topLeftCell="A4" zoomScaleNormal="100" zoomScaleSheetLayoutView="130" workbookViewId="0">
      <selection activeCell="L29" sqref="L29:M29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1" width="14.7109375" style="9" customWidth="1"/>
    <col min="12" max="13" width="14.7109375" style="309" customWidth="1"/>
    <col min="14" max="14" width="15.7109375" style="9" customWidth="1"/>
    <col min="15" max="16" width="7.7109375" style="374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5"/>
      <c r="B2" s="900" t="s">
        <v>720</v>
      </c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21"/>
      <c r="P2" s="902"/>
      <c r="R2" s="405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128</v>
      </c>
      <c r="C7" s="7" t="s">
        <v>80</v>
      </c>
      <c r="D7" s="7" t="s">
        <v>81</v>
      </c>
      <c r="E7" s="655" t="s">
        <v>796</v>
      </c>
      <c r="F7" s="5"/>
      <c r="G7" s="308"/>
      <c r="H7" s="5"/>
      <c r="I7" s="5"/>
      <c r="J7" s="5"/>
      <c r="K7" s="562"/>
      <c r="L7" s="4"/>
      <c r="M7" s="308"/>
      <c r="N7" s="744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SUM(I9:I12)</f>
        <v>254800</v>
      </c>
      <c r="J8" s="539">
        <f t="shared" si="0"/>
        <v>254800</v>
      </c>
      <c r="K8" s="539">
        <f>SUM(K9:K11)</f>
        <v>191534</v>
      </c>
      <c r="L8" s="566">
        <f>SUM(L9:L12)</f>
        <v>185061</v>
      </c>
      <c r="M8" s="235">
        <f>SUM(M9:M12)</f>
        <v>0</v>
      </c>
      <c r="N8" s="745">
        <f>SUM(N9:N12)</f>
        <v>185061</v>
      </c>
      <c r="O8" s="718">
        <f>IF(J8=0,"",N8/J8*100)</f>
        <v>72.629905808477233</v>
      </c>
      <c r="P8" s="723">
        <f>IF(K8=0,"",N8/K8*100)</f>
        <v>96.620443367757161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216640</v>
      </c>
      <c r="J9" s="540">
        <v>216640</v>
      </c>
      <c r="K9" s="540">
        <v>161009</v>
      </c>
      <c r="L9" s="567">
        <v>158982</v>
      </c>
      <c r="M9" s="234">
        <v>0</v>
      </c>
      <c r="N9" s="746">
        <f>SUM(L9:M9)</f>
        <v>158982</v>
      </c>
      <c r="O9" s="719">
        <f>IF(J9=0,"",N9/J9*100)</f>
        <v>73.385339734121118</v>
      </c>
      <c r="P9" s="724">
        <f t="shared" ref="P9:P40" si="1">IF(K9=0,"",N9/K9*100)</f>
        <v>98.741064164115045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38160</v>
      </c>
      <c r="J10" s="540">
        <v>38160</v>
      </c>
      <c r="K10" s="540">
        <v>30525</v>
      </c>
      <c r="L10" s="567">
        <v>26079</v>
      </c>
      <c r="M10" s="234">
        <v>0</v>
      </c>
      <c r="N10" s="746">
        <f t="shared" ref="N10:N11" si="2">SUM(L10:M10)</f>
        <v>26079</v>
      </c>
      <c r="O10" s="719">
        <f t="shared" ref="O10:O40" si="3">IF(J10=0,"",N10/J10*100)</f>
        <v>68.341194968553452</v>
      </c>
      <c r="P10" s="724">
        <f t="shared" si="1"/>
        <v>85.434889434889442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20"/>
      <c r="I12" s="540"/>
      <c r="J12" s="540"/>
      <c r="K12" s="540"/>
      <c r="L12" s="567"/>
      <c r="M12" s="234"/>
      <c r="N12" s="746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23690</v>
      </c>
      <c r="J13" s="539">
        <f t="shared" si="5"/>
        <v>23690</v>
      </c>
      <c r="K13" s="539">
        <f>K14</f>
        <v>17371</v>
      </c>
      <c r="L13" s="566">
        <f>L14</f>
        <v>16943</v>
      </c>
      <c r="M13" s="235">
        <f>M14</f>
        <v>0</v>
      </c>
      <c r="N13" s="745">
        <f>N14</f>
        <v>16943</v>
      </c>
      <c r="O13" s="718">
        <f t="shared" si="3"/>
        <v>71.519628535246937</v>
      </c>
      <c r="P13" s="723">
        <f t="shared" si="1"/>
        <v>97.536123424097639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23690</v>
      </c>
      <c r="J14" s="540">
        <v>23690</v>
      </c>
      <c r="K14" s="540">
        <v>17371</v>
      </c>
      <c r="L14" s="567">
        <v>16943</v>
      </c>
      <c r="M14" s="234">
        <v>0</v>
      </c>
      <c r="N14" s="746">
        <f>SUM(L14:M14)</f>
        <v>16943</v>
      </c>
      <c r="O14" s="719">
        <f t="shared" si="3"/>
        <v>71.519628535246937</v>
      </c>
      <c r="P14" s="724">
        <f t="shared" si="1"/>
        <v>97.536123424097639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40"/>
      <c r="J15" s="540"/>
      <c r="K15" s="540"/>
      <c r="L15" s="568"/>
      <c r="M15" s="304"/>
      <c r="N15" s="747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59400</v>
      </c>
      <c r="J16" s="539">
        <f t="shared" si="6"/>
        <v>59400</v>
      </c>
      <c r="K16" s="539">
        <f>SUM(K17:K26)</f>
        <v>47481</v>
      </c>
      <c r="L16" s="569">
        <f>SUM(L17:L26)</f>
        <v>36908</v>
      </c>
      <c r="M16" s="318">
        <f>SUM(M17:M26)</f>
        <v>0</v>
      </c>
      <c r="N16" s="736">
        <f>SUM(N17:N26)</f>
        <v>36908</v>
      </c>
      <c r="O16" s="718">
        <f t="shared" si="3"/>
        <v>62.134680134680131</v>
      </c>
      <c r="P16" s="723">
        <f t="shared" si="1"/>
        <v>77.732145489774865</v>
      </c>
      <c r="R16" s="64"/>
    </row>
    <row r="17" spans="1:16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2800</v>
      </c>
      <c r="J17" s="540">
        <v>2800</v>
      </c>
      <c r="K17" s="540">
        <v>1985</v>
      </c>
      <c r="L17" s="552">
        <v>490</v>
      </c>
      <c r="M17" s="387">
        <v>0</v>
      </c>
      <c r="N17" s="746">
        <f t="shared" ref="N17:N26" si="7">SUM(L17:M17)</f>
        <v>490</v>
      </c>
      <c r="O17" s="719">
        <f t="shared" si="3"/>
        <v>17.5</v>
      </c>
      <c r="P17" s="724">
        <f t="shared" si="1"/>
        <v>24.685138539042821</v>
      </c>
    </row>
    <row r="18" spans="1:16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f t="shared" ref="I18:J26" si="8">SUM(G18:H18)</f>
        <v>0</v>
      </c>
      <c r="J18" s="540">
        <f t="shared" si="8"/>
        <v>0</v>
      </c>
      <c r="K18" s="540">
        <v>0</v>
      </c>
      <c r="L18" s="552">
        <v>0</v>
      </c>
      <c r="M18" s="387">
        <v>0</v>
      </c>
      <c r="N18" s="746">
        <f t="shared" si="7"/>
        <v>0</v>
      </c>
      <c r="O18" s="719" t="str">
        <f t="shared" si="3"/>
        <v/>
      </c>
      <c r="P18" s="724" t="str">
        <f t="shared" si="1"/>
        <v/>
      </c>
    </row>
    <row r="19" spans="1:16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16000</v>
      </c>
      <c r="J19" s="540">
        <v>16000</v>
      </c>
      <c r="K19" s="540">
        <v>11092</v>
      </c>
      <c r="L19" s="552">
        <v>11479</v>
      </c>
      <c r="M19" s="387">
        <v>0</v>
      </c>
      <c r="N19" s="746">
        <f t="shared" si="7"/>
        <v>11479</v>
      </c>
      <c r="O19" s="719">
        <f t="shared" si="3"/>
        <v>71.743749999999991</v>
      </c>
      <c r="P19" s="724">
        <f t="shared" si="1"/>
        <v>103.48900108186081</v>
      </c>
    </row>
    <row r="20" spans="1:16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300</v>
      </c>
      <c r="J20" s="540">
        <v>300</v>
      </c>
      <c r="K20" s="540">
        <v>300</v>
      </c>
      <c r="L20" s="551">
        <v>246</v>
      </c>
      <c r="M20" s="389">
        <v>0</v>
      </c>
      <c r="N20" s="746">
        <f t="shared" si="7"/>
        <v>246</v>
      </c>
      <c r="O20" s="719">
        <f t="shared" si="3"/>
        <v>82</v>
      </c>
      <c r="P20" s="724">
        <f t="shared" si="1"/>
        <v>82</v>
      </c>
    </row>
    <row r="21" spans="1:16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f t="shared" si="8"/>
        <v>0</v>
      </c>
      <c r="J21" s="540">
        <f t="shared" si="8"/>
        <v>0</v>
      </c>
      <c r="K21" s="540">
        <v>0</v>
      </c>
      <c r="L21" s="551">
        <v>0</v>
      </c>
      <c r="M21" s="389">
        <v>0</v>
      </c>
      <c r="N21" s="746">
        <f t="shared" si="7"/>
        <v>0</v>
      </c>
      <c r="O21" s="719" t="str">
        <f t="shared" si="3"/>
        <v/>
      </c>
      <c r="P21" s="724" t="str">
        <f t="shared" si="1"/>
        <v/>
      </c>
    </row>
    <row r="22" spans="1:16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si="8"/>
        <v>0</v>
      </c>
      <c r="J22" s="540">
        <f t="shared" si="8"/>
        <v>0</v>
      </c>
      <c r="K22" s="540">
        <v>0</v>
      </c>
      <c r="L22" s="551">
        <v>0</v>
      </c>
      <c r="M22" s="389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6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300</v>
      </c>
      <c r="J23" s="540">
        <v>300</v>
      </c>
      <c r="K23" s="540">
        <v>177</v>
      </c>
      <c r="L23" s="551">
        <v>163</v>
      </c>
      <c r="M23" s="389">
        <v>0</v>
      </c>
      <c r="N23" s="746">
        <f t="shared" si="7"/>
        <v>163</v>
      </c>
      <c r="O23" s="719">
        <f t="shared" si="3"/>
        <v>54.333333333333336</v>
      </c>
      <c r="P23" s="724">
        <f t="shared" si="1"/>
        <v>92.090395480225979</v>
      </c>
    </row>
    <row r="24" spans="1:16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8"/>
        <v>0</v>
      </c>
      <c r="J24" s="540">
        <f t="shared" si="8"/>
        <v>0</v>
      </c>
      <c r="K24" s="540">
        <v>0</v>
      </c>
      <c r="L24" s="551">
        <v>0</v>
      </c>
      <c r="M24" s="389">
        <v>0</v>
      </c>
      <c r="N24" s="746">
        <f t="shared" si="7"/>
        <v>0</v>
      </c>
      <c r="O24" s="719" t="str">
        <f t="shared" si="3"/>
        <v/>
      </c>
      <c r="P24" s="724" t="str">
        <f t="shared" si="1"/>
        <v/>
      </c>
    </row>
    <row r="25" spans="1:16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40000</v>
      </c>
      <c r="J25" s="540">
        <v>40000</v>
      </c>
      <c r="K25" s="540">
        <v>33927</v>
      </c>
      <c r="L25" s="554">
        <v>24530</v>
      </c>
      <c r="M25" s="390">
        <v>0</v>
      </c>
      <c r="N25" s="746">
        <f t="shared" si="7"/>
        <v>24530</v>
      </c>
      <c r="O25" s="719">
        <f t="shared" si="3"/>
        <v>61.324999999999996</v>
      </c>
      <c r="P25" s="724">
        <f t="shared" si="1"/>
        <v>72.302296106345977</v>
      </c>
    </row>
    <row r="26" spans="1:16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1">
        <v>0</v>
      </c>
      <c r="M26" s="389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6" ht="12.95" customHeight="1">
      <c r="B27" s="10"/>
      <c r="C27" s="11"/>
      <c r="D27" s="11"/>
      <c r="E27" s="311"/>
      <c r="F27" s="330"/>
      <c r="G27" s="356"/>
      <c r="H27" s="11"/>
      <c r="I27" s="539"/>
      <c r="J27" s="539"/>
      <c r="K27" s="539"/>
      <c r="L27" s="576"/>
      <c r="M27" s="320"/>
      <c r="N27" s="736"/>
      <c r="O27" s="719" t="str">
        <f t="shared" si="3"/>
        <v/>
      </c>
      <c r="P27" s="724" t="str">
        <f t="shared" si="1"/>
        <v/>
      </c>
    </row>
    <row r="28" spans="1:16" s="1" customFormat="1" ht="12.95" customHeight="1">
      <c r="A28" s="306"/>
      <c r="B28" s="12"/>
      <c r="C28" s="8"/>
      <c r="D28" s="8"/>
      <c r="E28" s="8"/>
      <c r="F28" s="329">
        <v>614000</v>
      </c>
      <c r="G28" s="355"/>
      <c r="H28" s="8" t="s">
        <v>173</v>
      </c>
      <c r="I28" s="539">
        <f t="shared" ref="I28:J28" si="9">SUM(I29:I31)</f>
        <v>4180000</v>
      </c>
      <c r="J28" s="539">
        <f t="shared" si="9"/>
        <v>4180000</v>
      </c>
      <c r="K28" s="539">
        <f>SUM(K29:K31)</f>
        <v>2654836</v>
      </c>
      <c r="L28" s="576">
        <f t="shared" ref="L28:M28" si="10">SUM(L29:L31)</f>
        <v>2402575</v>
      </c>
      <c r="M28" s="320">
        <f t="shared" si="10"/>
        <v>432264</v>
      </c>
      <c r="N28" s="736">
        <f t="shared" ref="N28" si="11">SUM(N29:N31)</f>
        <v>2834839</v>
      </c>
      <c r="O28" s="718">
        <f t="shared" si="3"/>
        <v>67.819114832535888</v>
      </c>
      <c r="P28" s="723">
        <f t="shared" si="1"/>
        <v>106.78019282547019</v>
      </c>
    </row>
    <row r="29" spans="1:16" ht="12.95" customHeight="1">
      <c r="B29" s="10"/>
      <c r="C29" s="11"/>
      <c r="D29" s="24"/>
      <c r="E29" s="24"/>
      <c r="F29" s="330">
        <v>614100</v>
      </c>
      <c r="G29" s="356" t="s">
        <v>558</v>
      </c>
      <c r="H29" s="526" t="s">
        <v>660</v>
      </c>
      <c r="I29" s="540">
        <v>700000</v>
      </c>
      <c r="J29" s="540">
        <v>700000</v>
      </c>
      <c r="K29" s="540">
        <v>270000</v>
      </c>
      <c r="L29" s="610">
        <f>636000-250000</f>
        <v>386000</v>
      </c>
      <c r="M29" s="321">
        <v>250000</v>
      </c>
      <c r="N29" s="746">
        <f t="shared" ref="N29:N31" si="12">SUM(L29:M29)</f>
        <v>636000</v>
      </c>
      <c r="O29" s="719">
        <f t="shared" si="3"/>
        <v>90.857142857142861</v>
      </c>
      <c r="P29" s="724">
        <f t="shared" si="1"/>
        <v>235.55555555555557</v>
      </c>
    </row>
    <row r="30" spans="1:16" s="309" customFormat="1" ht="12.95" customHeight="1">
      <c r="B30" s="310"/>
      <c r="C30" s="311"/>
      <c r="D30" s="311"/>
      <c r="E30" s="311"/>
      <c r="F30" s="330">
        <v>614200</v>
      </c>
      <c r="G30" s="359" t="s">
        <v>666</v>
      </c>
      <c r="H30" s="315" t="s">
        <v>577</v>
      </c>
      <c r="I30" s="540">
        <v>60000</v>
      </c>
      <c r="J30" s="540">
        <v>60000</v>
      </c>
      <c r="K30" s="540">
        <v>45200</v>
      </c>
      <c r="L30" s="610">
        <v>40000</v>
      </c>
      <c r="M30" s="321">
        <v>0</v>
      </c>
      <c r="N30" s="746">
        <f t="shared" si="12"/>
        <v>40000</v>
      </c>
      <c r="O30" s="719">
        <f t="shared" si="3"/>
        <v>66.666666666666657</v>
      </c>
      <c r="P30" s="724">
        <f t="shared" si="1"/>
        <v>88.495575221238937</v>
      </c>
    </row>
    <row r="31" spans="1:16" s="309" customFormat="1" ht="12.95" customHeight="1">
      <c r="B31" s="310"/>
      <c r="C31" s="311"/>
      <c r="D31" s="311"/>
      <c r="E31" s="311"/>
      <c r="F31" s="330">
        <v>614200</v>
      </c>
      <c r="G31" s="359" t="s">
        <v>667</v>
      </c>
      <c r="H31" s="315" t="s">
        <v>578</v>
      </c>
      <c r="I31" s="540">
        <v>3420000</v>
      </c>
      <c r="J31" s="540">
        <v>3420000</v>
      </c>
      <c r="K31" s="540">
        <v>2339636</v>
      </c>
      <c r="L31" s="610">
        <f>2158839-182264</f>
        <v>1976575</v>
      </c>
      <c r="M31" s="321">
        <v>182264</v>
      </c>
      <c r="N31" s="746">
        <f t="shared" si="12"/>
        <v>2158839</v>
      </c>
      <c r="O31" s="719">
        <f t="shared" si="3"/>
        <v>63.123947368421049</v>
      </c>
      <c r="P31" s="724">
        <f t="shared" si="1"/>
        <v>92.272430412252163</v>
      </c>
    </row>
    <row r="32" spans="1:16" ht="12.95" customHeight="1">
      <c r="B32" s="10"/>
      <c r="C32" s="11"/>
      <c r="D32" s="11"/>
      <c r="E32" s="311"/>
      <c r="F32" s="330"/>
      <c r="G32" s="356"/>
      <c r="H32" s="11"/>
      <c r="I32" s="540"/>
      <c r="J32" s="540"/>
      <c r="K32" s="540"/>
      <c r="L32" s="571"/>
      <c r="M32" s="305"/>
      <c r="N32" s="747"/>
      <c r="O32" s="719" t="str">
        <f t="shared" si="3"/>
        <v/>
      </c>
      <c r="P32" s="724" t="str">
        <f t="shared" si="1"/>
        <v/>
      </c>
    </row>
    <row r="33" spans="1:17" ht="12.95" customHeight="1">
      <c r="B33" s="12"/>
      <c r="C33" s="8"/>
      <c r="D33" s="8"/>
      <c r="E33" s="8"/>
      <c r="F33" s="329">
        <v>821000</v>
      </c>
      <c r="G33" s="355"/>
      <c r="H33" s="8" t="s">
        <v>89</v>
      </c>
      <c r="I33" s="539">
        <f t="shared" ref="I33:J33" si="13">I34+I35</f>
        <v>1500</v>
      </c>
      <c r="J33" s="539">
        <f t="shared" si="13"/>
        <v>1500</v>
      </c>
      <c r="K33" s="539">
        <f>SUM(K34:K35)</f>
        <v>1180</v>
      </c>
      <c r="L33" s="576">
        <f>L34+L35</f>
        <v>139</v>
      </c>
      <c r="M33" s="320">
        <f>M34+M35</f>
        <v>0</v>
      </c>
      <c r="N33" s="736">
        <f>N34+N35</f>
        <v>139</v>
      </c>
      <c r="O33" s="718">
        <f t="shared" si="3"/>
        <v>9.2666666666666657</v>
      </c>
      <c r="P33" s="723">
        <f t="shared" si="1"/>
        <v>11.779661016949152</v>
      </c>
    </row>
    <row r="34" spans="1:17" s="1" customFormat="1" ht="12.95" customHeight="1">
      <c r="A34" s="306"/>
      <c r="B34" s="10"/>
      <c r="C34" s="11"/>
      <c r="D34" s="11"/>
      <c r="E34" s="311"/>
      <c r="F34" s="330">
        <v>821200</v>
      </c>
      <c r="G34" s="356"/>
      <c r="H34" s="11" t="s">
        <v>90</v>
      </c>
      <c r="I34" s="540">
        <v>0</v>
      </c>
      <c r="J34" s="540">
        <v>0</v>
      </c>
      <c r="K34" s="540">
        <v>0</v>
      </c>
      <c r="L34" s="571">
        <v>0</v>
      </c>
      <c r="M34" s="305">
        <v>0</v>
      </c>
      <c r="N34" s="746">
        <f t="shared" ref="N34:N35" si="14">SUM(L34:M34)</f>
        <v>0</v>
      </c>
      <c r="O34" s="719" t="str">
        <f t="shared" si="3"/>
        <v/>
      </c>
      <c r="P34" s="724" t="str">
        <f t="shared" si="1"/>
        <v/>
      </c>
      <c r="Q34" s="1" t="s">
        <v>151</v>
      </c>
    </row>
    <row r="35" spans="1:17" ht="12.95" customHeight="1">
      <c r="B35" s="10"/>
      <c r="C35" s="11"/>
      <c r="D35" s="11"/>
      <c r="E35" s="311"/>
      <c r="F35" s="330">
        <v>821300</v>
      </c>
      <c r="G35" s="356"/>
      <c r="H35" s="11" t="s">
        <v>91</v>
      </c>
      <c r="I35" s="540">
        <v>1500</v>
      </c>
      <c r="J35" s="540">
        <v>1500</v>
      </c>
      <c r="K35" s="540">
        <v>1180</v>
      </c>
      <c r="L35" s="571">
        <v>139</v>
      </c>
      <c r="M35" s="305">
        <v>0</v>
      </c>
      <c r="N35" s="746">
        <f t="shared" si="14"/>
        <v>139</v>
      </c>
      <c r="O35" s="719">
        <f t="shared" si="3"/>
        <v>9.2666666666666657</v>
      </c>
      <c r="P35" s="724">
        <f t="shared" si="1"/>
        <v>11.779661016949152</v>
      </c>
    </row>
    <row r="36" spans="1:17" ht="12.95" customHeight="1">
      <c r="B36" s="10"/>
      <c r="C36" s="11"/>
      <c r="D36" s="11"/>
      <c r="E36" s="311"/>
      <c r="F36" s="330"/>
      <c r="G36" s="356"/>
      <c r="H36" s="11"/>
      <c r="I36" s="540"/>
      <c r="J36" s="540"/>
      <c r="K36" s="540"/>
      <c r="L36" s="571"/>
      <c r="M36" s="305"/>
      <c r="N36" s="747"/>
      <c r="O36" s="719" t="str">
        <f t="shared" si="3"/>
        <v/>
      </c>
      <c r="P36" s="724" t="str">
        <f t="shared" si="1"/>
        <v/>
      </c>
    </row>
    <row r="37" spans="1:17" ht="12.95" customHeight="1">
      <c r="B37" s="12"/>
      <c r="C37" s="8"/>
      <c r="D37" s="8"/>
      <c r="E37" s="8"/>
      <c r="F37" s="329"/>
      <c r="G37" s="355"/>
      <c r="H37" s="8" t="s">
        <v>92</v>
      </c>
      <c r="I37" s="541" t="s">
        <v>749</v>
      </c>
      <c r="J37" s="541" t="s">
        <v>749</v>
      </c>
      <c r="K37" s="539">
        <v>10</v>
      </c>
      <c r="L37" s="572">
        <v>10</v>
      </c>
      <c r="M37" s="322"/>
      <c r="N37" s="748">
        <v>10</v>
      </c>
      <c r="O37" s="741"/>
      <c r="P37" s="371"/>
    </row>
    <row r="38" spans="1:17" s="1" customFormat="1" ht="12.95" customHeight="1">
      <c r="A38" s="306"/>
      <c r="B38" s="12"/>
      <c r="C38" s="8"/>
      <c r="D38" s="8"/>
      <c r="E38" s="8"/>
      <c r="F38" s="329"/>
      <c r="G38" s="355"/>
      <c r="H38" s="8" t="s">
        <v>110</v>
      </c>
      <c r="I38" s="563">
        <f t="shared" ref="I38:N38" si="15">I8+I13+I16+I28+I33</f>
        <v>4519390</v>
      </c>
      <c r="J38" s="313">
        <f t="shared" si="15"/>
        <v>4519390</v>
      </c>
      <c r="K38" s="563">
        <f t="shared" si="15"/>
        <v>2912402</v>
      </c>
      <c r="L38" s="570">
        <f t="shared" si="15"/>
        <v>2641626</v>
      </c>
      <c r="M38" s="313">
        <f t="shared" si="15"/>
        <v>432264</v>
      </c>
      <c r="N38" s="736">
        <f t="shared" si="15"/>
        <v>3073890</v>
      </c>
      <c r="O38" s="740">
        <f t="shared" si="3"/>
        <v>68.015595024992308</v>
      </c>
      <c r="P38" s="370">
        <f t="shared" si="1"/>
        <v>105.54483893363621</v>
      </c>
    </row>
    <row r="39" spans="1:17" s="1" customFormat="1" ht="12.95" customHeight="1">
      <c r="A39" s="306"/>
      <c r="B39" s="12"/>
      <c r="C39" s="8"/>
      <c r="D39" s="8"/>
      <c r="E39" s="8"/>
      <c r="F39" s="329"/>
      <c r="G39" s="355"/>
      <c r="H39" s="8" t="s">
        <v>93</v>
      </c>
      <c r="I39" s="15">
        <f>I38</f>
        <v>4519390</v>
      </c>
      <c r="J39" s="15">
        <f>J38</f>
        <v>4519390</v>
      </c>
      <c r="K39" s="563">
        <f t="shared" ref="K39" si="16">K38</f>
        <v>2912402</v>
      </c>
      <c r="L39" s="570">
        <f t="shared" ref="L39:N40" si="17">L38</f>
        <v>2641626</v>
      </c>
      <c r="M39" s="313">
        <f t="shared" si="17"/>
        <v>432264</v>
      </c>
      <c r="N39" s="736">
        <f t="shared" si="17"/>
        <v>3073890</v>
      </c>
      <c r="O39" s="740">
        <f t="shared" si="3"/>
        <v>68.015595024992308</v>
      </c>
      <c r="P39" s="370">
        <f t="shared" si="1"/>
        <v>105.54483893363621</v>
      </c>
    </row>
    <row r="40" spans="1:17" s="1" customFormat="1" ht="12.95" customHeight="1">
      <c r="A40" s="306"/>
      <c r="B40" s="12"/>
      <c r="C40" s="8"/>
      <c r="D40" s="8"/>
      <c r="E40" s="8"/>
      <c r="F40" s="329"/>
      <c r="G40" s="355"/>
      <c r="H40" s="8" t="s">
        <v>94</v>
      </c>
      <c r="I40" s="15">
        <f>I39</f>
        <v>4519390</v>
      </c>
      <c r="J40" s="15">
        <f>J39</f>
        <v>4519390</v>
      </c>
      <c r="K40" s="563">
        <f t="shared" ref="K40" si="18">K39</f>
        <v>2912402</v>
      </c>
      <c r="L40" s="570">
        <f t="shared" si="17"/>
        <v>2641626</v>
      </c>
      <c r="M40" s="313">
        <f t="shared" si="17"/>
        <v>432264</v>
      </c>
      <c r="N40" s="736">
        <f t="shared" si="17"/>
        <v>3073890</v>
      </c>
      <c r="O40" s="740">
        <f t="shared" si="3"/>
        <v>68.015595024992308</v>
      </c>
      <c r="P40" s="370">
        <f t="shared" si="1"/>
        <v>105.54483893363621</v>
      </c>
    </row>
    <row r="41" spans="1:17" s="1" customFormat="1" ht="12.95" customHeight="1" thickBot="1">
      <c r="A41" s="306"/>
      <c r="B41" s="16"/>
      <c r="C41" s="17"/>
      <c r="D41" s="17"/>
      <c r="E41" s="17"/>
      <c r="F41" s="331"/>
      <c r="G41" s="357"/>
      <c r="H41" s="17"/>
      <c r="I41" s="17"/>
      <c r="J41" s="17"/>
      <c r="K41" s="27"/>
      <c r="L41" s="16"/>
      <c r="M41" s="17"/>
      <c r="N41" s="739"/>
      <c r="O41" s="743"/>
      <c r="P41" s="373"/>
    </row>
    <row r="42" spans="1:17" ht="12.95" customHeight="1">
      <c r="F42" s="332"/>
      <c r="G42" s="358"/>
      <c r="N42" s="411"/>
    </row>
    <row r="43" spans="1:17" ht="12.95" customHeight="1">
      <c r="F43" s="332"/>
      <c r="G43" s="358"/>
      <c r="N43" s="411"/>
    </row>
    <row r="44" spans="1:17" ht="12.95" customHeight="1">
      <c r="B44" s="55"/>
      <c r="F44" s="332"/>
      <c r="G44" s="358"/>
      <c r="N44" s="411"/>
    </row>
    <row r="45" spans="1:17" ht="12.95" customHeight="1">
      <c r="B45" s="55"/>
      <c r="F45" s="332"/>
      <c r="G45" s="358"/>
      <c r="N45" s="411"/>
    </row>
    <row r="46" spans="1:17" ht="12.95" customHeight="1">
      <c r="B46" s="55"/>
      <c r="F46" s="332"/>
      <c r="G46" s="358"/>
      <c r="N46" s="411"/>
    </row>
    <row r="47" spans="1:17" ht="12.95" customHeight="1">
      <c r="B47" s="55"/>
      <c r="F47" s="332"/>
      <c r="G47" s="358"/>
      <c r="N47" s="411"/>
    </row>
    <row r="48" spans="1:17" ht="12.95" customHeight="1">
      <c r="B48" s="55"/>
      <c r="F48" s="332"/>
      <c r="G48" s="358"/>
      <c r="N48" s="411"/>
    </row>
    <row r="49" spans="6:14" ht="12.95" customHeight="1">
      <c r="F49" s="332"/>
      <c r="G49" s="358"/>
      <c r="N49" s="411"/>
    </row>
    <row r="50" spans="6:14" ht="12.95" customHeight="1">
      <c r="F50" s="332"/>
      <c r="G50" s="358"/>
      <c r="N50" s="411"/>
    </row>
    <row r="51" spans="6:14" ht="12.95" customHeight="1">
      <c r="F51" s="332"/>
      <c r="G51" s="358"/>
      <c r="N51" s="411"/>
    </row>
    <row r="52" spans="6:14" ht="12.95" customHeight="1">
      <c r="F52" s="332"/>
      <c r="G52" s="358"/>
      <c r="N52" s="411"/>
    </row>
    <row r="53" spans="6:14" ht="12.95" customHeight="1">
      <c r="F53" s="332"/>
      <c r="G53" s="358"/>
      <c r="N53" s="411"/>
    </row>
    <row r="54" spans="6:14" ht="12.95" customHeight="1">
      <c r="F54" s="332"/>
      <c r="G54" s="358"/>
      <c r="N54" s="411"/>
    </row>
    <row r="55" spans="6:14" ht="12.95" customHeight="1">
      <c r="F55" s="332"/>
      <c r="G55" s="358"/>
      <c r="N55" s="411"/>
    </row>
    <row r="56" spans="6:14" ht="12.95" customHeight="1">
      <c r="F56" s="332"/>
      <c r="G56" s="358"/>
      <c r="N56" s="411"/>
    </row>
    <row r="57" spans="6:14" ht="12.95" customHeight="1">
      <c r="F57" s="332"/>
      <c r="G57" s="358"/>
      <c r="N57" s="411"/>
    </row>
    <row r="58" spans="6:14" ht="12.95" customHeight="1">
      <c r="F58" s="332"/>
      <c r="G58" s="358"/>
      <c r="N58" s="411"/>
    </row>
    <row r="59" spans="6:14" ht="17.100000000000001" customHeight="1">
      <c r="F59" s="332"/>
      <c r="G59" s="358"/>
      <c r="N59" s="411"/>
    </row>
    <row r="60" spans="6:14" ht="17.100000000000001" customHeight="1">
      <c r="F60" s="332"/>
      <c r="G60" s="358"/>
      <c r="N60" s="411"/>
    </row>
    <row r="61" spans="6:14" ht="17.100000000000001" customHeight="1">
      <c r="F61" s="332"/>
      <c r="G61" s="358"/>
      <c r="N61" s="411"/>
    </row>
    <row r="62" spans="6:14" ht="14.25">
      <c r="F62" s="332"/>
      <c r="G62" s="358"/>
      <c r="N62" s="411"/>
    </row>
    <row r="63" spans="6:14" ht="14.25">
      <c r="F63" s="332"/>
      <c r="G63" s="358"/>
      <c r="N63" s="411"/>
    </row>
    <row r="64" spans="6:14" ht="14.25">
      <c r="F64" s="332"/>
      <c r="G64" s="358"/>
      <c r="N64" s="411"/>
    </row>
    <row r="65" spans="6:14" ht="14.25">
      <c r="F65" s="332"/>
      <c r="G65" s="358"/>
      <c r="N65" s="411"/>
    </row>
    <row r="66" spans="6:14" ht="14.25">
      <c r="F66" s="332"/>
      <c r="G66" s="358"/>
      <c r="N66" s="411"/>
    </row>
    <row r="67" spans="6:14" ht="14.25">
      <c r="F67" s="332"/>
      <c r="G67" s="358"/>
      <c r="N67" s="411"/>
    </row>
    <row r="68" spans="6:14" ht="14.25">
      <c r="F68" s="332"/>
      <c r="G68" s="358"/>
      <c r="N68" s="411"/>
    </row>
    <row r="69" spans="6:14" ht="14.25">
      <c r="F69" s="332"/>
      <c r="G69" s="358"/>
      <c r="N69" s="411"/>
    </row>
    <row r="70" spans="6:14" ht="14.25">
      <c r="F70" s="332"/>
      <c r="G70" s="358"/>
      <c r="N70" s="411"/>
    </row>
    <row r="71" spans="6:14" ht="14.25">
      <c r="F71" s="332"/>
      <c r="G71" s="358"/>
      <c r="N71" s="411"/>
    </row>
    <row r="72" spans="6:14" ht="14.25">
      <c r="F72" s="332"/>
      <c r="G72" s="358"/>
      <c r="N72" s="411"/>
    </row>
    <row r="73" spans="6:14" ht="14.25">
      <c r="F73" s="332"/>
      <c r="G73" s="332"/>
      <c r="N73" s="411"/>
    </row>
    <row r="74" spans="6:14" ht="14.25">
      <c r="F74" s="332"/>
      <c r="G74" s="332"/>
      <c r="N74" s="411"/>
    </row>
    <row r="75" spans="6:14" ht="14.25">
      <c r="F75" s="332"/>
      <c r="G75" s="332"/>
      <c r="N75" s="411"/>
    </row>
    <row r="76" spans="6:14" ht="14.25">
      <c r="F76" s="332"/>
      <c r="G76" s="332"/>
      <c r="N76" s="411"/>
    </row>
    <row r="77" spans="6:14" ht="14.25">
      <c r="F77" s="332"/>
      <c r="G77" s="332"/>
      <c r="N77" s="411"/>
    </row>
    <row r="78" spans="6:14" ht="14.25">
      <c r="F78" s="332"/>
      <c r="G78" s="332"/>
      <c r="N78" s="411"/>
    </row>
    <row r="79" spans="6:14" ht="14.25">
      <c r="F79" s="332"/>
      <c r="G79" s="332"/>
      <c r="N79" s="411"/>
    </row>
    <row r="80" spans="6:14" ht="14.25">
      <c r="F80" s="332"/>
      <c r="G80" s="332"/>
      <c r="N80" s="411"/>
    </row>
    <row r="81" spans="6:14" ht="14.25">
      <c r="F81" s="332"/>
      <c r="G81" s="332"/>
      <c r="N81" s="411"/>
    </row>
    <row r="82" spans="6:14" ht="14.25">
      <c r="F82" s="332"/>
      <c r="G82" s="332"/>
      <c r="N82" s="411"/>
    </row>
    <row r="83" spans="6:14" ht="14.25">
      <c r="F83" s="332"/>
      <c r="G83" s="332"/>
      <c r="N83" s="411"/>
    </row>
    <row r="84" spans="6:14" ht="14.25">
      <c r="F84" s="332"/>
      <c r="G84" s="332"/>
      <c r="N84" s="411"/>
    </row>
    <row r="85" spans="6:14" ht="14.25">
      <c r="F85" s="332"/>
      <c r="G85" s="332"/>
      <c r="N85" s="411"/>
    </row>
    <row r="86" spans="6:14" ht="14.25">
      <c r="F86" s="332"/>
      <c r="G86" s="332"/>
      <c r="N86" s="411"/>
    </row>
    <row r="87" spans="6:14" ht="14.25">
      <c r="F87" s="332"/>
      <c r="G87" s="332"/>
      <c r="N87" s="411"/>
    </row>
    <row r="88" spans="6:14" ht="14.25">
      <c r="F88" s="332"/>
      <c r="G88" s="332"/>
      <c r="N88" s="411"/>
    </row>
    <row r="89" spans="6:14" ht="14.25">
      <c r="F89" s="332"/>
      <c r="G89" s="332"/>
      <c r="N89" s="411"/>
    </row>
    <row r="90" spans="6:14">
      <c r="G90" s="332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1"/>
  <dimension ref="A1:S98"/>
  <sheetViews>
    <sheetView topLeftCell="A4" zoomScaleNormal="100" zoomScaleSheetLayoutView="100" workbookViewId="0">
      <selection activeCell="R33" sqref="R33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4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5"/>
      <c r="B2" s="900" t="s">
        <v>721</v>
      </c>
      <c r="C2" s="901"/>
      <c r="D2" s="901"/>
      <c r="E2" s="901"/>
      <c r="F2" s="901"/>
      <c r="G2" s="901"/>
      <c r="H2" s="901"/>
      <c r="I2" s="901"/>
      <c r="J2" s="921"/>
      <c r="K2" s="921"/>
      <c r="L2" s="921"/>
      <c r="M2" s="921"/>
      <c r="N2" s="921"/>
      <c r="O2" s="921"/>
      <c r="P2" s="902"/>
      <c r="R2" s="405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35"/>
      <c r="N4" s="93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773" t="s">
        <v>582</v>
      </c>
      <c r="M5" s="774" t="s">
        <v>583</v>
      </c>
      <c r="N5" s="801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775">
        <v>11</v>
      </c>
      <c r="M6" s="776">
        <v>12</v>
      </c>
      <c r="N6" s="802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129</v>
      </c>
      <c r="C7" s="7" t="s">
        <v>80</v>
      </c>
      <c r="D7" s="7" t="s">
        <v>81</v>
      </c>
      <c r="E7" s="655" t="s">
        <v>794</v>
      </c>
      <c r="F7" s="5"/>
      <c r="G7" s="308"/>
      <c r="H7" s="5"/>
      <c r="I7" s="580"/>
      <c r="J7" s="97"/>
      <c r="K7" s="580"/>
      <c r="L7" s="777"/>
      <c r="M7" s="778"/>
      <c r="N7" s="803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SUM(I9:I12)</f>
        <v>269390</v>
      </c>
      <c r="J8" s="539">
        <f t="shared" si="0"/>
        <v>269390</v>
      </c>
      <c r="K8" s="539">
        <f>SUM(K9:K11)</f>
        <v>187394</v>
      </c>
      <c r="L8" s="779">
        <f>SUM(L9:L12)</f>
        <v>181357</v>
      </c>
      <c r="M8" s="780">
        <f>SUM(M9:M12)</f>
        <v>0</v>
      </c>
      <c r="N8" s="804">
        <f>SUM(N9:N12)</f>
        <v>181357</v>
      </c>
      <c r="O8" s="718">
        <f>IF(J8=0,"",N8/J8*100)</f>
        <v>67.321355655369544</v>
      </c>
      <c r="P8" s="723">
        <f>IF(K8=0,"",N8/K8*100)</f>
        <v>96.778445414474305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220520</v>
      </c>
      <c r="J9" s="540">
        <v>220520</v>
      </c>
      <c r="K9" s="540">
        <v>152817</v>
      </c>
      <c r="L9" s="781">
        <v>151907</v>
      </c>
      <c r="M9" s="782">
        <v>0</v>
      </c>
      <c r="N9" s="805">
        <f>SUM(L9:M9)</f>
        <v>151907</v>
      </c>
      <c r="O9" s="719">
        <f>IF(J9=0,"",N9/J9*100)</f>
        <v>68.885815345546888</v>
      </c>
      <c r="P9" s="724">
        <f t="shared" ref="P9:P43" si="1">IF(K9=0,"",N9/K9*100)</f>
        <v>99.404516513215157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48870</v>
      </c>
      <c r="J10" s="540">
        <v>48870</v>
      </c>
      <c r="K10" s="540">
        <v>34577</v>
      </c>
      <c r="L10" s="781">
        <v>29450</v>
      </c>
      <c r="M10" s="782">
        <v>0</v>
      </c>
      <c r="N10" s="805">
        <f t="shared" ref="N10:N11" si="2">SUM(L10:M10)</f>
        <v>29450</v>
      </c>
      <c r="O10" s="719">
        <f t="shared" ref="O10:O43" si="3">IF(J10=0,"",N10/J10*100)</f>
        <v>60.261919377941474</v>
      </c>
      <c r="P10" s="724">
        <f t="shared" si="1"/>
        <v>85.172224310958157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783">
        <v>0</v>
      </c>
      <c r="M11" s="784">
        <v>0</v>
      </c>
      <c r="N11" s="805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20"/>
      <c r="I12" s="540"/>
      <c r="J12" s="540"/>
      <c r="K12" s="540"/>
      <c r="L12" s="781"/>
      <c r="M12" s="782"/>
      <c r="N12" s="805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23960</v>
      </c>
      <c r="J13" s="539">
        <f t="shared" si="5"/>
        <v>23960</v>
      </c>
      <c r="K13" s="539">
        <f>K14</f>
        <v>16175</v>
      </c>
      <c r="L13" s="779">
        <f>L14</f>
        <v>17105</v>
      </c>
      <c r="M13" s="780">
        <f>M14</f>
        <v>0</v>
      </c>
      <c r="N13" s="804">
        <f>N14</f>
        <v>17105</v>
      </c>
      <c r="O13" s="718">
        <f t="shared" si="3"/>
        <v>71.389816360601003</v>
      </c>
      <c r="P13" s="723">
        <f t="shared" si="1"/>
        <v>105.74961360123648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23960</v>
      </c>
      <c r="J14" s="540">
        <v>23960</v>
      </c>
      <c r="K14" s="540">
        <v>16175</v>
      </c>
      <c r="L14" s="781">
        <v>17105</v>
      </c>
      <c r="M14" s="782">
        <v>0</v>
      </c>
      <c r="N14" s="805">
        <f>SUM(L14:M14)</f>
        <v>17105</v>
      </c>
      <c r="O14" s="719">
        <f t="shared" si="3"/>
        <v>71.389816360601003</v>
      </c>
      <c r="P14" s="724">
        <f t="shared" si="1"/>
        <v>105.74961360123648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40"/>
      <c r="J15" s="540"/>
      <c r="K15" s="540"/>
      <c r="L15" s="785"/>
      <c r="M15" s="786"/>
      <c r="N15" s="806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SUM(I17:I27)</f>
        <v>225300</v>
      </c>
      <c r="J16" s="539">
        <f t="shared" si="6"/>
        <v>225300</v>
      </c>
      <c r="K16" s="539">
        <f>SUM(K17:K27)</f>
        <v>140333</v>
      </c>
      <c r="L16" s="787">
        <f>SUM(L17:L27)</f>
        <v>21573</v>
      </c>
      <c r="M16" s="788">
        <f>SUM(M17:M27)</f>
        <v>125688</v>
      </c>
      <c r="N16" s="807">
        <f>SUM(N17:N27)</f>
        <v>147261</v>
      </c>
      <c r="O16" s="718">
        <f t="shared" si="3"/>
        <v>65.362183754993339</v>
      </c>
      <c r="P16" s="723">
        <f t="shared" si="1"/>
        <v>104.93682882857205</v>
      </c>
    </row>
    <row r="17" spans="1:19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2800</v>
      </c>
      <c r="J17" s="540">
        <v>1800</v>
      </c>
      <c r="K17" s="540">
        <v>1416</v>
      </c>
      <c r="L17" s="785">
        <v>519</v>
      </c>
      <c r="M17" s="786">
        <v>0</v>
      </c>
      <c r="N17" s="805">
        <f t="shared" ref="N17:N27" si="7">SUM(L17:M17)</f>
        <v>519</v>
      </c>
      <c r="O17" s="719">
        <f t="shared" si="3"/>
        <v>28.833333333333332</v>
      </c>
      <c r="P17" s="724">
        <f t="shared" si="1"/>
        <v>36.652542372881356</v>
      </c>
    </row>
    <row r="18" spans="1:19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f t="shared" ref="I18:J27" si="8">SUM(G18:H18)</f>
        <v>0</v>
      </c>
      <c r="J18" s="540">
        <f t="shared" si="8"/>
        <v>0</v>
      </c>
      <c r="K18" s="540">
        <v>0</v>
      </c>
      <c r="L18" s="785">
        <v>0</v>
      </c>
      <c r="M18" s="786">
        <v>0</v>
      </c>
      <c r="N18" s="805">
        <f t="shared" si="7"/>
        <v>0</v>
      </c>
      <c r="O18" s="719" t="str">
        <f t="shared" si="3"/>
        <v/>
      </c>
      <c r="P18" s="724" t="str">
        <f t="shared" si="1"/>
        <v/>
      </c>
    </row>
    <row r="19" spans="1:19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6000</v>
      </c>
      <c r="J19" s="540">
        <v>6000</v>
      </c>
      <c r="K19" s="540">
        <v>5148</v>
      </c>
      <c r="L19" s="789">
        <v>5154</v>
      </c>
      <c r="M19" s="790">
        <v>0</v>
      </c>
      <c r="N19" s="805">
        <f t="shared" si="7"/>
        <v>5154</v>
      </c>
      <c r="O19" s="719">
        <f t="shared" si="3"/>
        <v>85.9</v>
      </c>
      <c r="P19" s="724">
        <f t="shared" si="1"/>
        <v>100.11655011655012</v>
      </c>
    </row>
    <row r="20" spans="1:19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f t="shared" si="8"/>
        <v>0</v>
      </c>
      <c r="J20" s="540">
        <f t="shared" si="8"/>
        <v>0</v>
      </c>
      <c r="K20" s="540">
        <v>0</v>
      </c>
      <c r="L20" s="789">
        <v>0</v>
      </c>
      <c r="M20" s="790">
        <v>0</v>
      </c>
      <c r="N20" s="805">
        <f t="shared" si="7"/>
        <v>0</v>
      </c>
      <c r="O20" s="719" t="str">
        <f t="shared" si="3"/>
        <v/>
      </c>
      <c r="P20" s="724" t="str">
        <f t="shared" si="1"/>
        <v/>
      </c>
    </row>
    <row r="21" spans="1:19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f t="shared" si="8"/>
        <v>0</v>
      </c>
      <c r="J21" s="540">
        <f t="shared" si="8"/>
        <v>0</v>
      </c>
      <c r="K21" s="540">
        <v>0</v>
      </c>
      <c r="L21" s="791">
        <v>0</v>
      </c>
      <c r="M21" s="792">
        <v>0</v>
      </c>
      <c r="N21" s="805">
        <f t="shared" si="7"/>
        <v>0</v>
      </c>
      <c r="O21" s="719" t="str">
        <f t="shared" si="3"/>
        <v/>
      </c>
      <c r="P21" s="724" t="str">
        <f t="shared" si="1"/>
        <v/>
      </c>
    </row>
    <row r="22" spans="1:19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si="8"/>
        <v>0</v>
      </c>
      <c r="J22" s="540">
        <f t="shared" si="8"/>
        <v>0</v>
      </c>
      <c r="K22" s="540">
        <v>0</v>
      </c>
      <c r="L22" s="791">
        <v>0</v>
      </c>
      <c r="M22" s="792">
        <v>0</v>
      </c>
      <c r="N22" s="805">
        <f t="shared" si="7"/>
        <v>0</v>
      </c>
      <c r="O22" s="719" t="str">
        <f t="shared" si="3"/>
        <v/>
      </c>
      <c r="P22" s="724" t="str">
        <f t="shared" si="1"/>
        <v/>
      </c>
    </row>
    <row r="23" spans="1:19" ht="12.95" customHeight="1">
      <c r="B23" s="10"/>
      <c r="C23" s="11"/>
      <c r="D23" s="11"/>
      <c r="E23" s="651"/>
      <c r="F23" s="336">
        <v>613700</v>
      </c>
      <c r="G23" s="362"/>
      <c r="H23" s="11" t="s">
        <v>86</v>
      </c>
      <c r="I23" s="540">
        <v>1500</v>
      </c>
      <c r="J23" s="540">
        <v>1500</v>
      </c>
      <c r="K23" s="540">
        <v>309</v>
      </c>
      <c r="L23" s="791">
        <v>221</v>
      </c>
      <c r="M23" s="792">
        <v>0</v>
      </c>
      <c r="N23" s="805">
        <f t="shared" si="7"/>
        <v>221</v>
      </c>
      <c r="O23" s="719">
        <f t="shared" si="3"/>
        <v>14.733333333333334</v>
      </c>
      <c r="P23" s="724">
        <f t="shared" si="1"/>
        <v>71.52103559870551</v>
      </c>
    </row>
    <row r="24" spans="1:19" ht="12.95" customHeight="1">
      <c r="B24" s="10"/>
      <c r="C24" s="11"/>
      <c r="D24" s="24"/>
      <c r="E24" s="24"/>
      <c r="F24" s="330">
        <v>613700</v>
      </c>
      <c r="G24" s="353" t="s">
        <v>559</v>
      </c>
      <c r="H24" s="42" t="s">
        <v>87</v>
      </c>
      <c r="I24" s="540">
        <v>200000</v>
      </c>
      <c r="J24" s="540">
        <v>200000</v>
      </c>
      <c r="K24" s="540">
        <v>126947</v>
      </c>
      <c r="L24" s="791">
        <v>0</v>
      </c>
      <c r="M24" s="792">
        <v>125688</v>
      </c>
      <c r="N24" s="805">
        <f t="shared" si="7"/>
        <v>125688</v>
      </c>
      <c r="O24" s="719">
        <f t="shared" si="3"/>
        <v>62.844000000000001</v>
      </c>
      <c r="P24" s="724">
        <f t="shared" si="1"/>
        <v>99.008247536373446</v>
      </c>
      <c r="S24" s="63"/>
    </row>
    <row r="25" spans="1:19" ht="12.95" customHeight="1">
      <c r="B25" s="10"/>
      <c r="C25" s="11"/>
      <c r="D25" s="11"/>
      <c r="E25" s="650"/>
      <c r="F25" s="338">
        <v>613800</v>
      </c>
      <c r="G25" s="363"/>
      <c r="H25" s="11" t="s">
        <v>149</v>
      </c>
      <c r="I25" s="540">
        <f t="shared" si="8"/>
        <v>0</v>
      </c>
      <c r="J25" s="540">
        <f t="shared" si="8"/>
        <v>0</v>
      </c>
      <c r="K25" s="540">
        <v>0</v>
      </c>
      <c r="L25" s="791">
        <v>0</v>
      </c>
      <c r="M25" s="792">
        <v>0</v>
      </c>
      <c r="N25" s="805">
        <f t="shared" si="7"/>
        <v>0</v>
      </c>
      <c r="O25" s="719" t="str">
        <f t="shared" si="3"/>
        <v/>
      </c>
      <c r="P25" s="724" t="str">
        <f t="shared" si="1"/>
        <v/>
      </c>
    </row>
    <row r="26" spans="1:19" ht="12.95" customHeight="1">
      <c r="B26" s="10"/>
      <c r="C26" s="11"/>
      <c r="D26" s="11"/>
      <c r="E26" s="311"/>
      <c r="F26" s="330">
        <v>613900</v>
      </c>
      <c r="G26" s="356"/>
      <c r="H26" s="11" t="s">
        <v>150</v>
      </c>
      <c r="I26" s="540">
        <v>15000</v>
      </c>
      <c r="J26" s="540">
        <v>16000</v>
      </c>
      <c r="K26" s="540">
        <v>6513</v>
      </c>
      <c r="L26" s="791">
        <v>15679</v>
      </c>
      <c r="M26" s="792">
        <v>0</v>
      </c>
      <c r="N26" s="805">
        <f t="shared" si="7"/>
        <v>15679</v>
      </c>
      <c r="O26" s="719">
        <f t="shared" si="3"/>
        <v>97.993750000000006</v>
      </c>
      <c r="P26" s="724">
        <f t="shared" si="1"/>
        <v>240.73391678182099</v>
      </c>
      <c r="Q26" s="77"/>
    </row>
    <row r="27" spans="1:19" ht="12.95" customHeight="1">
      <c r="B27" s="10"/>
      <c r="C27" s="11"/>
      <c r="D27" s="11"/>
      <c r="E27" s="311"/>
      <c r="F27" s="330">
        <v>613900</v>
      </c>
      <c r="G27" s="356"/>
      <c r="H27" s="211" t="s">
        <v>453</v>
      </c>
      <c r="I27" s="540">
        <f t="shared" si="8"/>
        <v>0</v>
      </c>
      <c r="J27" s="540">
        <f t="shared" si="8"/>
        <v>0</v>
      </c>
      <c r="K27" s="540">
        <v>0</v>
      </c>
      <c r="L27" s="791">
        <v>0</v>
      </c>
      <c r="M27" s="792">
        <v>0</v>
      </c>
      <c r="N27" s="805">
        <f t="shared" si="7"/>
        <v>0</v>
      </c>
      <c r="O27" s="719" t="str">
        <f t="shared" si="3"/>
        <v/>
      </c>
      <c r="P27" s="724" t="str">
        <f t="shared" si="1"/>
        <v/>
      </c>
    </row>
    <row r="28" spans="1:19" ht="12.95" customHeight="1">
      <c r="B28" s="10"/>
      <c r="C28" s="11"/>
      <c r="D28" s="11"/>
      <c r="E28" s="311"/>
      <c r="F28" s="330"/>
      <c r="G28" s="356"/>
      <c r="H28" s="11"/>
      <c r="I28" s="540"/>
      <c r="J28" s="540"/>
      <c r="K28" s="540"/>
      <c r="L28" s="793"/>
      <c r="M28" s="86"/>
      <c r="N28" s="806"/>
      <c r="O28" s="719" t="str">
        <f t="shared" si="3"/>
        <v/>
      </c>
      <c r="P28" s="724" t="str">
        <f t="shared" si="1"/>
        <v/>
      </c>
    </row>
    <row r="29" spans="1:19" s="1" customFormat="1" ht="12.95" customHeight="1">
      <c r="A29" s="306"/>
      <c r="B29" s="12"/>
      <c r="C29" s="8"/>
      <c r="D29" s="8"/>
      <c r="E29" s="8"/>
      <c r="F29" s="329">
        <v>614000</v>
      </c>
      <c r="G29" s="355"/>
      <c r="H29" s="8" t="s">
        <v>173</v>
      </c>
      <c r="I29" s="539">
        <f t="shared" ref="I29:J29" si="9">SUM(I30:I31)</f>
        <v>300000</v>
      </c>
      <c r="J29" s="539">
        <f t="shared" si="9"/>
        <v>300000</v>
      </c>
      <c r="K29" s="539">
        <f>SUM(K30:K31)</f>
        <v>17500</v>
      </c>
      <c r="L29" s="794">
        <f>SUM(L30:L31)</f>
        <v>0</v>
      </c>
      <c r="M29" s="795">
        <f>SUM(M30:M31)</f>
        <v>15000</v>
      </c>
      <c r="N29" s="807">
        <f>SUM(N30:N31)</f>
        <v>15000</v>
      </c>
      <c r="O29" s="718">
        <f t="shared" si="3"/>
        <v>5</v>
      </c>
      <c r="P29" s="723">
        <f t="shared" si="1"/>
        <v>85.714285714285708</v>
      </c>
    </row>
    <row r="30" spans="1:19" ht="12.95" customHeight="1">
      <c r="B30" s="10"/>
      <c r="C30" s="11"/>
      <c r="D30" s="24"/>
      <c r="E30" s="652"/>
      <c r="F30" s="338">
        <v>614100</v>
      </c>
      <c r="G30" s="363" t="s">
        <v>560</v>
      </c>
      <c r="H30" s="46" t="s">
        <v>152</v>
      </c>
      <c r="I30" s="540">
        <v>300000</v>
      </c>
      <c r="J30" s="540">
        <v>300000</v>
      </c>
      <c r="K30" s="540">
        <v>17500</v>
      </c>
      <c r="L30" s="793">
        <v>0</v>
      </c>
      <c r="M30" s="86">
        <v>15000</v>
      </c>
      <c r="N30" s="805">
        <f t="shared" ref="N30:N31" si="10">SUM(L30:M30)</f>
        <v>15000</v>
      </c>
      <c r="O30" s="719">
        <f t="shared" si="3"/>
        <v>5</v>
      </c>
      <c r="P30" s="724">
        <f t="shared" si="1"/>
        <v>85.714285714285708</v>
      </c>
    </row>
    <row r="31" spans="1:19" ht="12.95" customHeight="1">
      <c r="B31" s="10"/>
      <c r="C31" s="11"/>
      <c r="D31" s="11"/>
      <c r="E31" s="311"/>
      <c r="F31" s="330">
        <v>614100</v>
      </c>
      <c r="G31" s="356" t="s">
        <v>561</v>
      </c>
      <c r="H31" s="20" t="s">
        <v>186</v>
      </c>
      <c r="I31" s="540">
        <v>0</v>
      </c>
      <c r="J31" s="540">
        <v>0</v>
      </c>
      <c r="K31" s="540">
        <v>0</v>
      </c>
      <c r="L31" s="793">
        <v>0</v>
      </c>
      <c r="M31" s="86">
        <v>0</v>
      </c>
      <c r="N31" s="805">
        <f t="shared" si="10"/>
        <v>0</v>
      </c>
      <c r="O31" s="719" t="str">
        <f t="shared" si="3"/>
        <v/>
      </c>
      <c r="P31" s="724" t="str">
        <f t="shared" si="1"/>
        <v/>
      </c>
    </row>
    <row r="32" spans="1:19" ht="12.95" customHeight="1">
      <c r="B32" s="10"/>
      <c r="C32" s="11"/>
      <c r="D32" s="11"/>
      <c r="E32" s="311"/>
      <c r="F32" s="330"/>
      <c r="G32" s="356"/>
      <c r="H32" s="11"/>
      <c r="I32" s="540"/>
      <c r="J32" s="540"/>
      <c r="K32" s="540"/>
      <c r="L32" s="793"/>
      <c r="M32" s="86"/>
      <c r="N32" s="806"/>
      <c r="O32" s="719" t="str">
        <f t="shared" si="3"/>
        <v/>
      </c>
      <c r="P32" s="724" t="str">
        <f t="shared" si="1"/>
        <v/>
      </c>
    </row>
    <row r="33" spans="1:18" s="1" customFormat="1" ht="12.95" customHeight="1">
      <c r="A33" s="306"/>
      <c r="B33" s="12"/>
      <c r="C33" s="8"/>
      <c r="D33" s="8"/>
      <c r="E33" s="8"/>
      <c r="F33" s="329">
        <v>821000</v>
      </c>
      <c r="G33" s="355"/>
      <c r="H33" s="8" t="s">
        <v>89</v>
      </c>
      <c r="I33" s="539">
        <f t="shared" ref="I33:J33" si="11">SUM(I34:I38)</f>
        <v>1155000</v>
      </c>
      <c r="J33" s="539">
        <f t="shared" si="11"/>
        <v>1155000</v>
      </c>
      <c r="K33" s="539">
        <f>SUM(K34:K38)</f>
        <v>8529</v>
      </c>
      <c r="L33" s="794">
        <f t="shared" ref="L33:N33" si="12">SUM(L34:L38)</f>
        <v>3116</v>
      </c>
      <c r="M33" s="795">
        <f t="shared" si="12"/>
        <v>407596</v>
      </c>
      <c r="N33" s="807">
        <f t="shared" si="12"/>
        <v>410712</v>
      </c>
      <c r="O33" s="718">
        <f t="shared" si="3"/>
        <v>35.559480519480516</v>
      </c>
      <c r="P33" s="815">
        <f t="shared" si="1"/>
        <v>4815.4766092156169</v>
      </c>
    </row>
    <row r="34" spans="1:18" ht="12.95" customHeight="1">
      <c r="B34" s="10"/>
      <c r="C34" s="11"/>
      <c r="D34" s="11"/>
      <c r="E34" s="311"/>
      <c r="F34" s="330">
        <v>821200</v>
      </c>
      <c r="G34" s="356"/>
      <c r="H34" s="11" t="s">
        <v>90</v>
      </c>
      <c r="I34" s="540">
        <v>0</v>
      </c>
      <c r="J34" s="540">
        <v>0</v>
      </c>
      <c r="K34" s="540">
        <v>0</v>
      </c>
      <c r="L34" s="793">
        <v>0</v>
      </c>
      <c r="M34" s="86">
        <v>0</v>
      </c>
      <c r="N34" s="805">
        <f t="shared" ref="N34:N37" si="13">SUM(L34:M34)</f>
        <v>0</v>
      </c>
      <c r="O34" s="719" t="str">
        <f t="shared" si="3"/>
        <v/>
      </c>
      <c r="P34" s="724" t="str">
        <f t="shared" si="1"/>
        <v/>
      </c>
    </row>
    <row r="35" spans="1:18" ht="12.95" customHeight="1">
      <c r="B35" s="10"/>
      <c r="C35" s="11"/>
      <c r="D35" s="11"/>
      <c r="E35" s="311"/>
      <c r="F35" s="330">
        <v>821300</v>
      </c>
      <c r="G35" s="356"/>
      <c r="H35" s="11" t="s">
        <v>91</v>
      </c>
      <c r="I35" s="540">
        <v>5000</v>
      </c>
      <c r="J35" s="540">
        <v>5000</v>
      </c>
      <c r="K35" s="540">
        <v>1551</v>
      </c>
      <c r="L35" s="793">
        <v>3116</v>
      </c>
      <c r="M35" s="86">
        <v>0</v>
      </c>
      <c r="N35" s="805">
        <f t="shared" si="13"/>
        <v>3116</v>
      </c>
      <c r="O35" s="741">
        <f t="shared" si="3"/>
        <v>62.32</v>
      </c>
      <c r="P35" s="371">
        <f t="shared" si="1"/>
        <v>200.90264345583492</v>
      </c>
    </row>
    <row r="36" spans="1:18" s="309" customFormat="1" ht="12.95" customHeight="1">
      <c r="B36" s="310"/>
      <c r="C36" s="311"/>
      <c r="D36" s="311"/>
      <c r="E36" s="311"/>
      <c r="F36" s="333">
        <v>821500</v>
      </c>
      <c r="G36" s="359" t="s">
        <v>696</v>
      </c>
      <c r="H36" s="663" t="s">
        <v>695</v>
      </c>
      <c r="I36" s="540">
        <v>750000</v>
      </c>
      <c r="J36" s="540">
        <v>750000</v>
      </c>
      <c r="K36" s="540">
        <v>6978</v>
      </c>
      <c r="L36" s="793">
        <v>0</v>
      </c>
      <c r="M36" s="86">
        <v>330737</v>
      </c>
      <c r="N36" s="805">
        <f t="shared" ref="N36" si="14">SUM(L36:M36)</f>
        <v>330737</v>
      </c>
      <c r="O36" s="741">
        <f t="shared" ref="O36" si="15">IF(J36=0,"",N36/J36*100)</f>
        <v>44.098266666666667</v>
      </c>
      <c r="P36" s="371">
        <f t="shared" si="1"/>
        <v>4739.7105187732877</v>
      </c>
      <c r="R36" s="63"/>
    </row>
    <row r="37" spans="1:18" ht="12.95" customHeight="1">
      <c r="B37" s="10"/>
      <c r="C37" s="11"/>
      <c r="D37" s="11"/>
      <c r="E37" s="311"/>
      <c r="F37" s="333">
        <v>821600</v>
      </c>
      <c r="G37" s="359"/>
      <c r="H37" s="78" t="s">
        <v>102</v>
      </c>
      <c r="I37" s="540">
        <v>0</v>
      </c>
      <c r="J37" s="540">
        <v>0</v>
      </c>
      <c r="K37" s="540">
        <v>0</v>
      </c>
      <c r="L37" s="793">
        <v>0</v>
      </c>
      <c r="M37" s="86">
        <v>0</v>
      </c>
      <c r="N37" s="805">
        <f t="shared" si="13"/>
        <v>0</v>
      </c>
      <c r="O37" s="741" t="str">
        <f t="shared" si="3"/>
        <v/>
      </c>
      <c r="P37" s="371" t="str">
        <f t="shared" si="1"/>
        <v/>
      </c>
      <c r="R37" s="63"/>
    </row>
    <row r="38" spans="1:18" s="309" customFormat="1" ht="12.95" customHeight="1">
      <c r="B38" s="310"/>
      <c r="C38" s="311"/>
      <c r="D38" s="311"/>
      <c r="E38" s="311"/>
      <c r="F38" s="333">
        <v>821600</v>
      </c>
      <c r="G38" s="359" t="s">
        <v>697</v>
      </c>
      <c r="H38" s="663" t="s">
        <v>694</v>
      </c>
      <c r="I38" s="540">
        <v>400000</v>
      </c>
      <c r="J38" s="540">
        <v>400000</v>
      </c>
      <c r="K38" s="540">
        <v>0</v>
      </c>
      <c r="L38" s="793">
        <v>0</v>
      </c>
      <c r="M38" s="86">
        <v>76859</v>
      </c>
      <c r="N38" s="805">
        <f t="shared" ref="N38" si="16">SUM(L38:M38)</f>
        <v>76859</v>
      </c>
      <c r="O38" s="741">
        <f t="shared" ref="O38" si="17">IF(J38=0,"",N38/J38*100)</f>
        <v>19.214749999999999</v>
      </c>
      <c r="P38" s="371" t="str">
        <f t="shared" si="1"/>
        <v/>
      </c>
      <c r="R38" s="63"/>
    </row>
    <row r="39" spans="1:18" ht="12.95" customHeight="1">
      <c r="B39" s="10"/>
      <c r="C39" s="11"/>
      <c r="D39" s="11"/>
      <c r="E39" s="311"/>
      <c r="F39" s="330"/>
      <c r="G39" s="356"/>
      <c r="H39" s="11"/>
      <c r="I39" s="539"/>
      <c r="J39" s="539"/>
      <c r="K39" s="539"/>
      <c r="L39" s="794"/>
      <c r="M39" s="795"/>
      <c r="N39" s="807"/>
      <c r="O39" s="741" t="str">
        <f t="shared" si="3"/>
        <v/>
      </c>
      <c r="P39" s="371" t="str">
        <f t="shared" si="1"/>
        <v/>
      </c>
    </row>
    <row r="40" spans="1:18" s="1" customFormat="1" ht="12.95" customHeight="1">
      <c r="A40" s="306"/>
      <c r="B40" s="12"/>
      <c r="C40" s="8"/>
      <c r="D40" s="8"/>
      <c r="E40" s="8"/>
      <c r="F40" s="329"/>
      <c r="G40" s="355"/>
      <c r="H40" s="8" t="s">
        <v>92</v>
      </c>
      <c r="I40" s="541" t="s">
        <v>750</v>
      </c>
      <c r="J40" s="541" t="s">
        <v>750</v>
      </c>
      <c r="K40" s="539">
        <v>10</v>
      </c>
      <c r="L40" s="796">
        <v>10</v>
      </c>
      <c r="M40" s="795"/>
      <c r="N40" s="808">
        <v>10</v>
      </c>
      <c r="O40" s="741"/>
      <c r="P40" s="371"/>
    </row>
    <row r="41" spans="1:18" s="1" customFormat="1" ht="12.95" customHeight="1">
      <c r="A41" s="306"/>
      <c r="B41" s="12"/>
      <c r="C41" s="8"/>
      <c r="D41" s="8"/>
      <c r="E41" s="8"/>
      <c r="F41" s="329"/>
      <c r="G41" s="355"/>
      <c r="H41" s="8" t="s">
        <v>110</v>
      </c>
      <c r="I41" s="563">
        <f>I8+I13+I16+I29+I33</f>
        <v>1973650</v>
      </c>
      <c r="J41" s="313">
        <f>J8+J13+J16+J29+J33</f>
        <v>1973650</v>
      </c>
      <c r="K41" s="563">
        <f t="shared" ref="K41" si="18">K8+K13+K16+K29+K33</f>
        <v>369931</v>
      </c>
      <c r="L41" s="797">
        <f>L8+L13+L16+L29+L33</f>
        <v>223151</v>
      </c>
      <c r="M41" s="798">
        <f>M8+M13+M16+M29+M33</f>
        <v>548284</v>
      </c>
      <c r="N41" s="807">
        <f>N8+N13+N16+N29+N33</f>
        <v>771435</v>
      </c>
      <c r="O41" s="740">
        <f t="shared" si="3"/>
        <v>39.086717503103387</v>
      </c>
      <c r="P41" s="370">
        <f t="shared" si="1"/>
        <v>208.53483487461176</v>
      </c>
    </row>
    <row r="42" spans="1:18" s="1" customFormat="1" ht="12.95" customHeight="1">
      <c r="A42" s="306"/>
      <c r="B42" s="12"/>
      <c r="C42" s="8"/>
      <c r="D42" s="8"/>
      <c r="E42" s="8"/>
      <c r="F42" s="329"/>
      <c r="G42" s="355"/>
      <c r="H42" s="8" t="s">
        <v>93</v>
      </c>
      <c r="I42" s="15">
        <f>I41</f>
        <v>1973650</v>
      </c>
      <c r="J42" s="15">
        <f>J41</f>
        <v>1973650</v>
      </c>
      <c r="K42" s="563">
        <f t="shared" ref="K42" si="19">K41</f>
        <v>369931</v>
      </c>
      <c r="L42" s="797">
        <f t="shared" ref="L42:N43" si="20">L41</f>
        <v>223151</v>
      </c>
      <c r="M42" s="798">
        <f t="shared" si="20"/>
        <v>548284</v>
      </c>
      <c r="N42" s="807">
        <f t="shared" si="20"/>
        <v>771435</v>
      </c>
      <c r="O42" s="740">
        <f t="shared" si="3"/>
        <v>39.086717503103387</v>
      </c>
      <c r="P42" s="370">
        <f t="shared" si="1"/>
        <v>208.53483487461176</v>
      </c>
    </row>
    <row r="43" spans="1:18" s="1" customFormat="1" ht="12.95" customHeight="1">
      <c r="A43" s="306"/>
      <c r="B43" s="12"/>
      <c r="C43" s="8"/>
      <c r="D43" s="8"/>
      <c r="E43" s="8"/>
      <c r="F43" s="329"/>
      <c r="G43" s="355"/>
      <c r="H43" s="8" t="s">
        <v>94</v>
      </c>
      <c r="I43" s="15">
        <f>I42</f>
        <v>1973650</v>
      </c>
      <c r="J43" s="15">
        <f>J42</f>
        <v>1973650</v>
      </c>
      <c r="K43" s="563">
        <f t="shared" ref="K43" si="21">K42</f>
        <v>369931</v>
      </c>
      <c r="L43" s="797">
        <f t="shared" si="20"/>
        <v>223151</v>
      </c>
      <c r="M43" s="798">
        <f t="shared" si="20"/>
        <v>548284</v>
      </c>
      <c r="N43" s="807">
        <f t="shared" si="20"/>
        <v>771435</v>
      </c>
      <c r="O43" s="740">
        <f t="shared" si="3"/>
        <v>39.086717503103387</v>
      </c>
      <c r="P43" s="370">
        <f t="shared" si="1"/>
        <v>208.53483487461176</v>
      </c>
    </row>
    <row r="44" spans="1:18" ht="12.95" customHeight="1" thickBot="1">
      <c r="B44" s="16"/>
      <c r="C44" s="17"/>
      <c r="D44" s="17"/>
      <c r="E44" s="17"/>
      <c r="F44" s="331"/>
      <c r="G44" s="357"/>
      <c r="H44" s="17"/>
      <c r="I44" s="32"/>
      <c r="J44" s="32"/>
      <c r="K44" s="564"/>
      <c r="L44" s="799"/>
      <c r="M44" s="800"/>
      <c r="N44" s="809"/>
      <c r="O44" s="743"/>
      <c r="P44" s="373"/>
    </row>
    <row r="45" spans="1:18" ht="12.95" customHeight="1">
      <c r="F45" s="332"/>
      <c r="G45" s="358"/>
      <c r="N45" s="412"/>
    </row>
    <row r="46" spans="1:18" ht="12.95" customHeight="1">
      <c r="B46" s="55"/>
      <c r="F46" s="332"/>
      <c r="G46" s="358"/>
      <c r="N46" s="412"/>
    </row>
    <row r="47" spans="1:18" ht="12.95" customHeight="1">
      <c r="B47" s="55"/>
      <c r="F47" s="332"/>
      <c r="G47" s="358"/>
      <c r="N47" s="412"/>
    </row>
    <row r="48" spans="1:18" ht="12.95" customHeight="1">
      <c r="B48" s="55"/>
      <c r="F48" s="332"/>
      <c r="G48" s="358"/>
      <c r="N48" s="412"/>
    </row>
    <row r="49" spans="6:14" ht="12.95" customHeight="1">
      <c r="F49" s="332"/>
      <c r="G49" s="358"/>
      <c r="N49" s="412"/>
    </row>
    <row r="50" spans="6:14" ht="12.95" customHeight="1">
      <c r="F50" s="332"/>
      <c r="G50" s="358"/>
      <c r="N50" s="412"/>
    </row>
    <row r="51" spans="6:14" ht="12.95" customHeight="1">
      <c r="F51" s="332"/>
      <c r="G51" s="358"/>
      <c r="N51" s="412"/>
    </row>
    <row r="52" spans="6:14" ht="12.95" customHeight="1">
      <c r="F52" s="332"/>
      <c r="G52" s="358"/>
      <c r="N52" s="412"/>
    </row>
    <row r="53" spans="6:14" ht="12.95" customHeight="1">
      <c r="F53" s="332"/>
      <c r="G53" s="358"/>
      <c r="N53" s="412"/>
    </row>
    <row r="54" spans="6:14" ht="12.95" customHeight="1">
      <c r="F54" s="332"/>
      <c r="G54" s="358"/>
      <c r="N54" s="412"/>
    </row>
    <row r="55" spans="6:14" ht="12.95" customHeight="1">
      <c r="F55" s="332"/>
      <c r="G55" s="358"/>
      <c r="N55" s="412"/>
    </row>
    <row r="56" spans="6:14" ht="12.95" customHeight="1">
      <c r="F56" s="332"/>
      <c r="G56" s="358"/>
      <c r="N56" s="412"/>
    </row>
    <row r="57" spans="6:14" ht="12.95" customHeight="1">
      <c r="F57" s="332"/>
      <c r="G57" s="358"/>
      <c r="N57" s="412"/>
    </row>
    <row r="58" spans="6:14" ht="12.95" customHeight="1">
      <c r="F58" s="332"/>
      <c r="G58" s="358"/>
      <c r="N58" s="412"/>
    </row>
    <row r="59" spans="6:14" ht="12.95" customHeight="1">
      <c r="F59" s="332"/>
      <c r="G59" s="358"/>
      <c r="N59" s="412"/>
    </row>
    <row r="60" spans="6:14" ht="12.95" customHeight="1">
      <c r="F60" s="332"/>
      <c r="G60" s="358"/>
      <c r="N60" s="412"/>
    </row>
    <row r="61" spans="6:14" ht="12.95" customHeight="1">
      <c r="F61" s="332"/>
      <c r="G61" s="358"/>
      <c r="N61" s="412"/>
    </row>
    <row r="62" spans="6:14" ht="17.100000000000001" customHeight="1">
      <c r="F62" s="332"/>
      <c r="G62" s="358"/>
      <c r="N62" s="412"/>
    </row>
    <row r="63" spans="6:14" ht="14.25">
      <c r="F63" s="332"/>
      <c r="G63" s="358"/>
      <c r="N63" s="412"/>
    </row>
    <row r="64" spans="6:14" ht="14.25">
      <c r="F64" s="332"/>
      <c r="G64" s="358"/>
      <c r="N64" s="412"/>
    </row>
    <row r="65" spans="6:14" ht="14.25">
      <c r="F65" s="332"/>
      <c r="G65" s="358"/>
      <c r="N65" s="412"/>
    </row>
    <row r="66" spans="6:14" ht="14.25">
      <c r="F66" s="332"/>
      <c r="G66" s="358"/>
      <c r="N66" s="412"/>
    </row>
    <row r="67" spans="6:14" ht="14.25">
      <c r="F67" s="332"/>
      <c r="G67" s="358"/>
      <c r="N67" s="412"/>
    </row>
    <row r="68" spans="6:14" ht="14.25">
      <c r="F68" s="332"/>
      <c r="G68" s="358"/>
      <c r="N68" s="412"/>
    </row>
    <row r="69" spans="6:14" ht="14.25">
      <c r="F69" s="332"/>
      <c r="G69" s="358"/>
      <c r="N69" s="412"/>
    </row>
    <row r="70" spans="6:14" ht="14.25">
      <c r="F70" s="332"/>
      <c r="G70" s="358"/>
      <c r="N70" s="412"/>
    </row>
    <row r="71" spans="6:14" ht="14.25">
      <c r="F71" s="332"/>
      <c r="G71" s="358"/>
      <c r="N71" s="412"/>
    </row>
    <row r="72" spans="6:14" ht="14.25">
      <c r="F72" s="332"/>
      <c r="G72" s="358"/>
      <c r="N72" s="412"/>
    </row>
    <row r="73" spans="6:14" ht="14.25">
      <c r="F73" s="332"/>
      <c r="G73" s="358"/>
      <c r="N73" s="412"/>
    </row>
    <row r="74" spans="6:14" ht="14.25">
      <c r="F74" s="332"/>
      <c r="G74" s="358"/>
      <c r="N74" s="412"/>
    </row>
    <row r="75" spans="6:14" ht="14.25">
      <c r="F75" s="332"/>
      <c r="G75" s="358"/>
      <c r="N75" s="412"/>
    </row>
    <row r="76" spans="6:14" ht="14.25">
      <c r="F76" s="332"/>
      <c r="G76" s="332"/>
      <c r="N76" s="412"/>
    </row>
    <row r="77" spans="6:14" ht="14.25">
      <c r="F77" s="332"/>
      <c r="G77" s="332"/>
      <c r="N77" s="412"/>
    </row>
    <row r="78" spans="6:14" ht="14.25">
      <c r="F78" s="332"/>
      <c r="G78" s="332"/>
      <c r="N78" s="412"/>
    </row>
    <row r="79" spans="6:14" ht="14.25">
      <c r="F79" s="332"/>
      <c r="G79" s="332"/>
      <c r="N79" s="412"/>
    </row>
    <row r="80" spans="6:14" ht="14.25">
      <c r="F80" s="332"/>
      <c r="G80" s="332"/>
      <c r="N80" s="412"/>
    </row>
    <row r="81" spans="6:14" ht="14.25">
      <c r="F81" s="332"/>
      <c r="G81" s="332"/>
      <c r="N81" s="412"/>
    </row>
    <row r="82" spans="6:14" ht="14.25">
      <c r="F82" s="332"/>
      <c r="G82" s="332"/>
      <c r="N82" s="412"/>
    </row>
    <row r="83" spans="6:14" ht="14.25">
      <c r="F83" s="332"/>
      <c r="G83" s="332"/>
      <c r="N83" s="412"/>
    </row>
    <row r="84" spans="6:14" ht="14.25">
      <c r="F84" s="332"/>
      <c r="G84" s="332"/>
      <c r="N84" s="412"/>
    </row>
    <row r="85" spans="6:14" ht="14.25">
      <c r="F85" s="332"/>
      <c r="G85" s="332"/>
      <c r="N85" s="412"/>
    </row>
    <row r="86" spans="6:14" ht="14.25">
      <c r="F86" s="332"/>
      <c r="G86" s="332"/>
      <c r="N86" s="412"/>
    </row>
    <row r="87" spans="6:14" ht="14.25">
      <c r="F87" s="332"/>
      <c r="G87" s="332"/>
      <c r="N87" s="412"/>
    </row>
    <row r="88" spans="6:14" ht="14.25">
      <c r="F88" s="332"/>
      <c r="G88" s="332"/>
      <c r="N88" s="412"/>
    </row>
    <row r="89" spans="6:14" ht="14.25">
      <c r="F89" s="332"/>
      <c r="G89" s="332"/>
      <c r="N89" s="412"/>
    </row>
    <row r="90" spans="6:14" ht="14.25">
      <c r="F90" s="332"/>
      <c r="G90" s="332"/>
      <c r="N90" s="412"/>
    </row>
    <row r="91" spans="6:14" ht="14.25">
      <c r="F91" s="332"/>
      <c r="G91" s="332"/>
      <c r="N91" s="412"/>
    </row>
    <row r="92" spans="6:14" ht="14.25">
      <c r="F92" s="332"/>
      <c r="G92" s="332"/>
      <c r="N92" s="41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  <row r="97" spans="7:7">
      <c r="G97" s="332"/>
    </row>
    <row r="98" spans="7:7">
      <c r="G98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2"/>
  <dimension ref="A1:R100"/>
  <sheetViews>
    <sheetView topLeftCell="A4" zoomScaleNormal="100" zoomScaleSheetLayoutView="100" workbookViewId="0">
      <selection activeCell="S19" sqref="S19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1" width="14.7109375" style="9" customWidth="1"/>
    <col min="12" max="13" width="14.7109375" style="309" customWidth="1"/>
    <col min="14" max="14" width="15.7109375" style="9" customWidth="1"/>
    <col min="15" max="16" width="7.7109375" style="374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5"/>
      <c r="B2" s="900" t="s">
        <v>722</v>
      </c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21"/>
      <c r="P2" s="902"/>
      <c r="R2" s="405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130</v>
      </c>
      <c r="C7" s="7" t="s">
        <v>80</v>
      </c>
      <c r="D7" s="7" t="s">
        <v>81</v>
      </c>
      <c r="E7" s="655" t="s">
        <v>797</v>
      </c>
      <c r="F7" s="5"/>
      <c r="G7" s="308"/>
      <c r="H7" s="5"/>
      <c r="I7" s="562"/>
      <c r="J7" s="308"/>
      <c r="K7" s="562"/>
      <c r="L7" s="4"/>
      <c r="M7" s="308"/>
      <c r="N7" s="744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SUM(I9:I12)</f>
        <v>620880</v>
      </c>
      <c r="J8" s="539">
        <f t="shared" si="0"/>
        <v>620880</v>
      </c>
      <c r="K8" s="539">
        <f>SUM(K9:K11)</f>
        <v>441334</v>
      </c>
      <c r="L8" s="566">
        <f>SUM(L9:L12)</f>
        <v>462907</v>
      </c>
      <c r="M8" s="235">
        <f>SUM(M9:M12)</f>
        <v>0</v>
      </c>
      <c r="N8" s="745">
        <f>SUM(N9:N12)</f>
        <v>462907</v>
      </c>
      <c r="O8" s="718">
        <f>IF(J8=0,"",N8/J8*100)</f>
        <v>74.556597088004125</v>
      </c>
      <c r="P8" s="723">
        <f>IF(K8=0,"",N8/K8*100)</f>
        <v>104.88813461006856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522330</v>
      </c>
      <c r="J9" s="540">
        <v>522330</v>
      </c>
      <c r="K9" s="540">
        <v>365207</v>
      </c>
      <c r="L9" s="567">
        <v>387268</v>
      </c>
      <c r="M9" s="234">
        <v>0</v>
      </c>
      <c r="N9" s="746">
        <f>SUM(L9:M9)</f>
        <v>387268</v>
      </c>
      <c r="O9" s="719">
        <f>IF(J9=0,"",N9/J9*100)</f>
        <v>74.142400398215685</v>
      </c>
      <c r="P9" s="724">
        <f t="shared" ref="P9:P45" si="1">IF(K9=0,"",N9/K9*100)</f>
        <v>106.04068377659792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98550</v>
      </c>
      <c r="J10" s="540">
        <v>98550</v>
      </c>
      <c r="K10" s="540">
        <v>76127</v>
      </c>
      <c r="L10" s="617">
        <v>75639</v>
      </c>
      <c r="M10" s="238">
        <v>0</v>
      </c>
      <c r="N10" s="746">
        <f t="shared" ref="N10:N11" si="2">SUM(L10:M10)</f>
        <v>75639</v>
      </c>
      <c r="O10" s="719">
        <f t="shared" ref="O10:O45" si="3">IF(J10=0,"",N10/J10*100)</f>
        <v>76.751902587519027</v>
      </c>
      <c r="P10" s="724">
        <f t="shared" si="1"/>
        <v>99.358965938497505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20"/>
      <c r="I12" s="540"/>
      <c r="J12" s="540"/>
      <c r="K12" s="540"/>
      <c r="L12" s="567"/>
      <c r="M12" s="234"/>
      <c r="N12" s="746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55690</v>
      </c>
      <c r="J13" s="539">
        <f t="shared" si="5"/>
        <v>55690</v>
      </c>
      <c r="K13" s="539">
        <f>K14</f>
        <v>39904</v>
      </c>
      <c r="L13" s="566">
        <f>L14</f>
        <v>41131</v>
      </c>
      <c r="M13" s="235">
        <f>M14</f>
        <v>0</v>
      </c>
      <c r="N13" s="745">
        <f>N14</f>
        <v>41131</v>
      </c>
      <c r="O13" s="718">
        <f t="shared" si="3"/>
        <v>73.857065900520738</v>
      </c>
      <c r="P13" s="723">
        <f t="shared" si="1"/>
        <v>103.07487971130713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55690</v>
      </c>
      <c r="J14" s="540">
        <v>55690</v>
      </c>
      <c r="K14" s="540">
        <v>39904</v>
      </c>
      <c r="L14" s="567">
        <v>41131</v>
      </c>
      <c r="M14" s="234">
        <v>0</v>
      </c>
      <c r="N14" s="746">
        <f>SUM(L14:M14)</f>
        <v>41131</v>
      </c>
      <c r="O14" s="719">
        <f t="shared" si="3"/>
        <v>73.857065900520738</v>
      </c>
      <c r="P14" s="724">
        <f t="shared" si="1"/>
        <v>103.07487971130713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40"/>
      <c r="J15" s="540"/>
      <c r="K15" s="540"/>
      <c r="L15" s="568"/>
      <c r="M15" s="304"/>
      <c r="N15" s="747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77970</v>
      </c>
      <c r="J16" s="539">
        <f t="shared" si="6"/>
        <v>77970</v>
      </c>
      <c r="K16" s="539">
        <f>SUM(K17:K26)</f>
        <v>56881</v>
      </c>
      <c r="L16" s="569">
        <f>SUM(L17:L26)</f>
        <v>52166</v>
      </c>
      <c r="M16" s="318">
        <f>SUM(M17:M26)</f>
        <v>0</v>
      </c>
      <c r="N16" s="736">
        <f>SUM(N17:N26)</f>
        <v>52166</v>
      </c>
      <c r="O16" s="718">
        <f t="shared" si="3"/>
        <v>66.905219956393481</v>
      </c>
      <c r="P16" s="723">
        <f t="shared" si="1"/>
        <v>91.710764578681818</v>
      </c>
    </row>
    <row r="17" spans="1:18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8400</v>
      </c>
      <c r="J17" s="540">
        <v>8400</v>
      </c>
      <c r="K17" s="540">
        <v>5821</v>
      </c>
      <c r="L17" s="551">
        <v>5166</v>
      </c>
      <c r="M17" s="389">
        <v>0</v>
      </c>
      <c r="N17" s="746">
        <f t="shared" ref="N17:N26" si="7">SUM(L17:M17)</f>
        <v>5166</v>
      </c>
      <c r="O17" s="719">
        <f t="shared" si="3"/>
        <v>61.5</v>
      </c>
      <c r="P17" s="724">
        <f t="shared" si="1"/>
        <v>88.747637862910153</v>
      </c>
    </row>
    <row r="18" spans="1:18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f t="shared" ref="I18:J26" si="8">SUM(G18:H18)</f>
        <v>0</v>
      </c>
      <c r="J18" s="540">
        <f t="shared" si="8"/>
        <v>0</v>
      </c>
      <c r="K18" s="540">
        <v>0</v>
      </c>
      <c r="L18" s="551">
        <v>0</v>
      </c>
      <c r="M18" s="389">
        <v>0</v>
      </c>
      <c r="N18" s="746">
        <f t="shared" si="7"/>
        <v>0</v>
      </c>
      <c r="O18" s="719" t="str">
        <f t="shared" si="3"/>
        <v/>
      </c>
      <c r="P18" s="724" t="str">
        <f t="shared" si="1"/>
        <v/>
      </c>
    </row>
    <row r="19" spans="1:18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5800</v>
      </c>
      <c r="J19" s="540">
        <v>5800</v>
      </c>
      <c r="K19" s="540">
        <v>3642</v>
      </c>
      <c r="L19" s="551">
        <v>4736</v>
      </c>
      <c r="M19" s="389">
        <v>0</v>
      </c>
      <c r="N19" s="746">
        <f t="shared" si="7"/>
        <v>4736</v>
      </c>
      <c r="O19" s="719">
        <f t="shared" si="3"/>
        <v>81.65517241379311</v>
      </c>
      <c r="P19" s="724">
        <f t="shared" si="1"/>
        <v>130.03844041735312</v>
      </c>
    </row>
    <row r="20" spans="1:18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3260</v>
      </c>
      <c r="J20" s="540">
        <v>3260</v>
      </c>
      <c r="K20" s="540">
        <v>1591</v>
      </c>
      <c r="L20" s="551">
        <v>2250</v>
      </c>
      <c r="M20" s="389">
        <v>0</v>
      </c>
      <c r="N20" s="746">
        <f t="shared" si="7"/>
        <v>2250</v>
      </c>
      <c r="O20" s="719">
        <f t="shared" si="3"/>
        <v>69.018404907975466</v>
      </c>
      <c r="P20" s="724">
        <f t="shared" si="1"/>
        <v>141.42049025769956</v>
      </c>
    </row>
    <row r="21" spans="1:18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v>500</v>
      </c>
      <c r="J21" s="540">
        <v>500</v>
      </c>
      <c r="K21" s="540">
        <v>94</v>
      </c>
      <c r="L21" s="551">
        <v>108</v>
      </c>
      <c r="M21" s="389">
        <v>0</v>
      </c>
      <c r="N21" s="746">
        <f t="shared" si="7"/>
        <v>108</v>
      </c>
      <c r="O21" s="719">
        <f t="shared" si="3"/>
        <v>21.6</v>
      </c>
      <c r="P21" s="724">
        <f t="shared" si="1"/>
        <v>114.89361702127661</v>
      </c>
    </row>
    <row r="22" spans="1:18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v>5500</v>
      </c>
      <c r="J22" s="540">
        <v>5500</v>
      </c>
      <c r="K22" s="540">
        <v>3336</v>
      </c>
      <c r="L22" s="551">
        <v>3336</v>
      </c>
      <c r="M22" s="389">
        <v>0</v>
      </c>
      <c r="N22" s="746">
        <f t="shared" si="7"/>
        <v>3336</v>
      </c>
      <c r="O22" s="719">
        <f t="shared" si="3"/>
        <v>60.654545454545449</v>
      </c>
      <c r="P22" s="724">
        <f t="shared" si="1"/>
        <v>100</v>
      </c>
    </row>
    <row r="23" spans="1:18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10000</v>
      </c>
      <c r="J23" s="540">
        <v>10000</v>
      </c>
      <c r="K23" s="540">
        <v>6191</v>
      </c>
      <c r="L23" s="551">
        <v>2239</v>
      </c>
      <c r="M23" s="389">
        <v>0</v>
      </c>
      <c r="N23" s="746">
        <f t="shared" si="7"/>
        <v>2239</v>
      </c>
      <c r="O23" s="719">
        <f t="shared" si="3"/>
        <v>22.39</v>
      </c>
      <c r="P23" s="724">
        <f t="shared" si="1"/>
        <v>36.165401389113228</v>
      </c>
    </row>
    <row r="24" spans="1:18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v>710</v>
      </c>
      <c r="J24" s="540">
        <v>710</v>
      </c>
      <c r="K24" s="540">
        <v>0</v>
      </c>
      <c r="L24" s="551">
        <v>46</v>
      </c>
      <c r="M24" s="389">
        <v>0</v>
      </c>
      <c r="N24" s="746">
        <f t="shared" si="7"/>
        <v>46</v>
      </c>
      <c r="O24" s="719">
        <f t="shared" si="3"/>
        <v>6.4788732394366191</v>
      </c>
      <c r="P24" s="724" t="str">
        <f t="shared" si="1"/>
        <v/>
      </c>
    </row>
    <row r="25" spans="1:18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43800</v>
      </c>
      <c r="J25" s="540">
        <v>43800</v>
      </c>
      <c r="K25" s="540">
        <v>36206</v>
      </c>
      <c r="L25" s="551">
        <v>34285</v>
      </c>
      <c r="M25" s="389">
        <v>0</v>
      </c>
      <c r="N25" s="746">
        <f t="shared" si="7"/>
        <v>34285</v>
      </c>
      <c r="O25" s="719">
        <f t="shared" si="3"/>
        <v>78.276255707762559</v>
      </c>
      <c r="P25" s="724">
        <f t="shared" si="1"/>
        <v>94.694249571894161</v>
      </c>
      <c r="Q25" s="77"/>
    </row>
    <row r="26" spans="1:18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1">
        <v>0</v>
      </c>
      <c r="M26" s="389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8" ht="12.95" customHeight="1">
      <c r="B27" s="10"/>
      <c r="C27" s="11"/>
      <c r="D27" s="11"/>
      <c r="E27" s="311"/>
      <c r="F27" s="330"/>
      <c r="G27" s="356"/>
      <c r="H27" s="11"/>
      <c r="I27" s="539"/>
      <c r="J27" s="539"/>
      <c r="K27" s="539"/>
      <c r="L27" s="576"/>
      <c r="M27" s="320"/>
      <c r="N27" s="736"/>
      <c r="O27" s="719" t="str">
        <f t="shared" si="3"/>
        <v/>
      </c>
      <c r="P27" s="724" t="str">
        <f t="shared" si="1"/>
        <v/>
      </c>
    </row>
    <row r="28" spans="1:18" s="1" customFormat="1" ht="12.95" customHeight="1">
      <c r="A28" s="306"/>
      <c r="B28" s="12"/>
      <c r="C28" s="8"/>
      <c r="D28" s="8"/>
      <c r="E28" s="8"/>
      <c r="F28" s="329">
        <v>614000</v>
      </c>
      <c r="G28" s="355"/>
      <c r="H28" s="8" t="s">
        <v>173</v>
      </c>
      <c r="I28" s="539">
        <f t="shared" ref="I28:J28" si="9">SUM(I29:I32)</f>
        <v>1470000</v>
      </c>
      <c r="J28" s="539">
        <f t="shared" si="9"/>
        <v>1470000</v>
      </c>
      <c r="K28" s="539">
        <f>SUM(K29:K32)</f>
        <v>900823</v>
      </c>
      <c r="L28" s="576">
        <f t="shared" ref="L28" si="10">SUM(L29:L32)</f>
        <v>938076</v>
      </c>
      <c r="M28" s="320">
        <f t="shared" ref="M28:N28" si="11">SUM(M29:M32)</f>
        <v>182225</v>
      </c>
      <c r="N28" s="736">
        <f t="shared" si="11"/>
        <v>1120301</v>
      </c>
      <c r="O28" s="718">
        <f t="shared" si="3"/>
        <v>76.210952380952378</v>
      </c>
      <c r="P28" s="723">
        <f t="shared" si="1"/>
        <v>124.36416476932762</v>
      </c>
    </row>
    <row r="29" spans="1:18" s="1" customFormat="1" ht="12.95" customHeight="1">
      <c r="A29" s="306"/>
      <c r="B29" s="12"/>
      <c r="C29" s="8"/>
      <c r="D29" s="25"/>
      <c r="E29" s="25"/>
      <c r="F29" s="330">
        <v>614100</v>
      </c>
      <c r="G29" s="356" t="s">
        <v>563</v>
      </c>
      <c r="H29" s="13" t="s">
        <v>144</v>
      </c>
      <c r="I29" s="540">
        <v>120000</v>
      </c>
      <c r="J29" s="540">
        <v>120000</v>
      </c>
      <c r="K29" s="540">
        <v>12029</v>
      </c>
      <c r="L29" s="610">
        <v>0</v>
      </c>
      <c r="M29" s="321">
        <v>5193</v>
      </c>
      <c r="N29" s="746">
        <f t="shared" ref="N29:N32" si="12">SUM(L29:M29)</f>
        <v>5193</v>
      </c>
      <c r="O29" s="719">
        <f t="shared" si="3"/>
        <v>4.3274999999999997</v>
      </c>
      <c r="P29" s="724">
        <f t="shared" si="1"/>
        <v>43.170670878709785</v>
      </c>
      <c r="Q29" s="306"/>
    </row>
    <row r="30" spans="1:18" ht="12.95" customHeight="1">
      <c r="B30" s="10"/>
      <c r="C30" s="11"/>
      <c r="D30" s="11"/>
      <c r="E30" s="311"/>
      <c r="F30" s="330">
        <v>614500</v>
      </c>
      <c r="G30" s="356" t="s">
        <v>562</v>
      </c>
      <c r="H30" s="23" t="s">
        <v>326</v>
      </c>
      <c r="I30" s="540">
        <v>1100000</v>
      </c>
      <c r="J30" s="540">
        <v>1100000</v>
      </c>
      <c r="K30" s="540">
        <v>805304</v>
      </c>
      <c r="L30" s="610">
        <v>915108</v>
      </c>
      <c r="M30" s="321">
        <v>0</v>
      </c>
      <c r="N30" s="746">
        <f t="shared" si="12"/>
        <v>915108</v>
      </c>
      <c r="O30" s="719">
        <f t="shared" si="3"/>
        <v>83.191636363636363</v>
      </c>
      <c r="P30" s="724">
        <f t="shared" si="1"/>
        <v>113.63509929169606</v>
      </c>
      <c r="Q30" s="628"/>
    </row>
    <row r="31" spans="1:18" ht="12.95" customHeight="1">
      <c r="B31" s="10"/>
      <c r="C31" s="11"/>
      <c r="D31" s="11"/>
      <c r="E31" s="311"/>
      <c r="F31" s="333">
        <v>614500</v>
      </c>
      <c r="G31" s="356" t="s">
        <v>564</v>
      </c>
      <c r="H31" s="23" t="s">
        <v>327</v>
      </c>
      <c r="I31" s="540">
        <v>150000</v>
      </c>
      <c r="J31" s="540">
        <v>150000</v>
      </c>
      <c r="K31" s="540">
        <v>83490</v>
      </c>
      <c r="L31" s="610">
        <v>0</v>
      </c>
      <c r="M31" s="321">
        <v>100000</v>
      </c>
      <c r="N31" s="746">
        <f t="shared" si="12"/>
        <v>100000</v>
      </c>
      <c r="O31" s="719">
        <f t="shared" si="3"/>
        <v>66.666666666666657</v>
      </c>
      <c r="P31" s="724">
        <f t="shared" si="1"/>
        <v>119.77482333213558</v>
      </c>
      <c r="Q31" s="628"/>
      <c r="R31" s="634"/>
    </row>
    <row r="32" spans="1:18" ht="12.95" customHeight="1">
      <c r="B32" s="10"/>
      <c r="C32" s="11"/>
      <c r="D32" s="11"/>
      <c r="E32" s="311"/>
      <c r="F32" s="333">
        <v>614500</v>
      </c>
      <c r="G32" s="356" t="s">
        <v>565</v>
      </c>
      <c r="H32" s="23" t="s">
        <v>328</v>
      </c>
      <c r="I32" s="540">
        <v>100000</v>
      </c>
      <c r="J32" s="540">
        <v>100000</v>
      </c>
      <c r="K32" s="540">
        <v>0</v>
      </c>
      <c r="L32" s="610">
        <f>100000-77032</f>
        <v>22968</v>
      </c>
      <c r="M32" s="321">
        <v>77032</v>
      </c>
      <c r="N32" s="746">
        <f t="shared" si="12"/>
        <v>100000</v>
      </c>
      <c r="O32" s="719">
        <f t="shared" si="3"/>
        <v>100</v>
      </c>
      <c r="P32" s="724" t="str">
        <f t="shared" si="1"/>
        <v/>
      </c>
      <c r="Q32" s="628"/>
      <c r="R32" s="80"/>
    </row>
    <row r="33" spans="1:18" s="309" customFormat="1" ht="12.95" customHeight="1">
      <c r="B33" s="310"/>
      <c r="C33" s="311"/>
      <c r="D33" s="311"/>
      <c r="E33" s="311"/>
      <c r="F33" s="330"/>
      <c r="G33" s="356"/>
      <c r="H33" s="311"/>
      <c r="I33" s="539"/>
      <c r="J33" s="539"/>
      <c r="K33" s="539"/>
      <c r="L33" s="576"/>
      <c r="M33" s="320"/>
      <c r="N33" s="736"/>
      <c r="O33" s="719" t="str">
        <f t="shared" ref="O33:O36" si="13">IF(J33=0,"",N33/J33*100)</f>
        <v/>
      </c>
      <c r="P33" s="724" t="str">
        <f t="shared" si="1"/>
        <v/>
      </c>
      <c r="R33" s="80"/>
    </row>
    <row r="34" spans="1:18" s="306" customFormat="1" ht="12.95" customHeight="1">
      <c r="B34" s="312"/>
      <c r="C34" s="8"/>
      <c r="D34" s="8"/>
      <c r="E34" s="8"/>
      <c r="F34" s="329">
        <v>615000</v>
      </c>
      <c r="G34" s="355"/>
      <c r="H34" s="8" t="s">
        <v>88</v>
      </c>
      <c r="I34" s="539">
        <f>SUM(I35:I36)</f>
        <v>80000</v>
      </c>
      <c r="J34" s="539">
        <f>SUM(J35:J36)</f>
        <v>80000</v>
      </c>
      <c r="K34" s="539">
        <f>SUM(K35:K36)</f>
        <v>0</v>
      </c>
      <c r="L34" s="576">
        <f t="shared" ref="L34:N34" si="14">SUM(L35:L36)</f>
        <v>0</v>
      </c>
      <c r="M34" s="320">
        <f t="shared" si="14"/>
        <v>4000</v>
      </c>
      <c r="N34" s="736">
        <f t="shared" si="14"/>
        <v>4000</v>
      </c>
      <c r="O34" s="718">
        <f t="shared" si="13"/>
        <v>5</v>
      </c>
      <c r="P34" s="723" t="str">
        <f t="shared" si="1"/>
        <v/>
      </c>
    </row>
    <row r="35" spans="1:18" s="306" customFormat="1" ht="12.95" customHeight="1">
      <c r="B35" s="312"/>
      <c r="C35" s="8"/>
      <c r="D35" s="25"/>
      <c r="E35" s="25"/>
      <c r="F35" s="333">
        <v>615100</v>
      </c>
      <c r="G35" s="359" t="s">
        <v>812</v>
      </c>
      <c r="H35" s="84" t="s">
        <v>758</v>
      </c>
      <c r="I35" s="540">
        <v>30000</v>
      </c>
      <c r="J35" s="540">
        <v>30000</v>
      </c>
      <c r="K35" s="540">
        <v>0</v>
      </c>
      <c r="L35" s="610">
        <v>0</v>
      </c>
      <c r="M35" s="321">
        <v>4000</v>
      </c>
      <c r="N35" s="746">
        <f t="shared" ref="N35" si="15">SUM(L35:M35)</f>
        <v>4000</v>
      </c>
      <c r="O35" s="741">
        <f t="shared" ref="O35" si="16">IF(J35=0,"",N35/J35*100)</f>
        <v>13.333333333333334</v>
      </c>
      <c r="P35" s="371" t="str">
        <f t="shared" si="1"/>
        <v/>
      </c>
    </row>
    <row r="36" spans="1:18" s="306" customFormat="1" ht="12.95" customHeight="1">
      <c r="B36" s="312"/>
      <c r="C36" s="8"/>
      <c r="D36" s="25"/>
      <c r="E36" s="25"/>
      <c r="F36" s="333">
        <v>615100</v>
      </c>
      <c r="G36" s="359" t="s">
        <v>813</v>
      </c>
      <c r="H36" s="84" t="s">
        <v>748</v>
      </c>
      <c r="I36" s="540">
        <v>50000</v>
      </c>
      <c r="J36" s="540">
        <v>50000</v>
      </c>
      <c r="K36" s="540">
        <v>0</v>
      </c>
      <c r="L36" s="610">
        <v>0</v>
      </c>
      <c r="M36" s="321">
        <v>0</v>
      </c>
      <c r="N36" s="746">
        <f t="shared" ref="N36" si="17">SUM(L36:M36)</f>
        <v>0</v>
      </c>
      <c r="O36" s="741">
        <f t="shared" si="13"/>
        <v>0</v>
      </c>
      <c r="P36" s="371" t="str">
        <f t="shared" si="1"/>
        <v/>
      </c>
    </row>
    <row r="37" spans="1:18" ht="12.95" customHeight="1">
      <c r="B37" s="10"/>
      <c r="C37" s="11"/>
      <c r="D37" s="11"/>
      <c r="E37" s="311"/>
      <c r="F37" s="330"/>
      <c r="G37" s="356"/>
      <c r="H37" s="20"/>
      <c r="I37" s="540"/>
      <c r="J37" s="540"/>
      <c r="K37" s="540"/>
      <c r="L37" s="571"/>
      <c r="M37" s="305"/>
      <c r="N37" s="747"/>
      <c r="O37" s="741" t="str">
        <f t="shared" si="3"/>
        <v/>
      </c>
      <c r="P37" s="371" t="str">
        <f t="shared" si="1"/>
        <v/>
      </c>
    </row>
    <row r="38" spans="1:18" s="1" customFormat="1" ht="12.95" customHeight="1">
      <c r="A38" s="306"/>
      <c r="B38" s="12"/>
      <c r="C38" s="8"/>
      <c r="D38" s="8"/>
      <c r="E38" s="8"/>
      <c r="F38" s="329">
        <v>821000</v>
      </c>
      <c r="G38" s="355"/>
      <c r="H38" s="8" t="s">
        <v>89</v>
      </c>
      <c r="I38" s="539">
        <f>SUM(I39:I41)</f>
        <v>35000</v>
      </c>
      <c r="J38" s="539">
        <f>SUM(J39:J41)</f>
        <v>35000</v>
      </c>
      <c r="K38" s="539">
        <f>SUM(K39:K40)</f>
        <v>39169</v>
      </c>
      <c r="L38" s="576">
        <f>SUM(L39:L41)</f>
        <v>0</v>
      </c>
      <c r="M38" s="320">
        <f>SUM(M39:M41)</f>
        <v>27041</v>
      </c>
      <c r="N38" s="736">
        <f>SUM(N39:N41)</f>
        <v>27041</v>
      </c>
      <c r="O38" s="740">
        <f t="shared" si="3"/>
        <v>77.259999999999991</v>
      </c>
      <c r="P38" s="370">
        <f t="shared" si="1"/>
        <v>69.036738236871003</v>
      </c>
    </row>
    <row r="39" spans="1:18" ht="12.95" customHeight="1">
      <c r="B39" s="10"/>
      <c r="C39" s="11"/>
      <c r="D39" s="11"/>
      <c r="E39" s="311"/>
      <c r="F39" s="330">
        <v>821200</v>
      </c>
      <c r="G39" s="356"/>
      <c r="H39" s="11" t="s">
        <v>90</v>
      </c>
      <c r="I39" s="540">
        <v>0</v>
      </c>
      <c r="J39" s="540">
        <v>0</v>
      </c>
      <c r="K39" s="540">
        <v>0</v>
      </c>
      <c r="L39" s="571">
        <v>0</v>
      </c>
      <c r="M39" s="305">
        <v>0</v>
      </c>
      <c r="N39" s="746">
        <f t="shared" ref="N39:N40" si="18">SUM(L39:M39)</f>
        <v>0</v>
      </c>
      <c r="O39" s="741" t="str">
        <f t="shared" si="3"/>
        <v/>
      </c>
      <c r="P39" s="371" t="str">
        <f t="shared" si="1"/>
        <v/>
      </c>
    </row>
    <row r="40" spans="1:18" ht="12.95" customHeight="1">
      <c r="B40" s="10"/>
      <c r="C40" s="11"/>
      <c r="D40" s="11"/>
      <c r="E40" s="311"/>
      <c r="F40" s="330">
        <v>821300</v>
      </c>
      <c r="G40" s="356"/>
      <c r="H40" s="11" t="s">
        <v>91</v>
      </c>
      <c r="I40" s="540">
        <v>35000</v>
      </c>
      <c r="J40" s="540">
        <v>35000</v>
      </c>
      <c r="K40" s="540">
        <v>39169</v>
      </c>
      <c r="L40" s="571">
        <v>0</v>
      </c>
      <c r="M40" s="305">
        <v>27041</v>
      </c>
      <c r="N40" s="746">
        <f t="shared" si="18"/>
        <v>27041</v>
      </c>
      <c r="O40" s="741">
        <f t="shared" si="3"/>
        <v>77.259999999999991</v>
      </c>
      <c r="P40" s="371">
        <f t="shared" si="1"/>
        <v>69.036738236871003</v>
      </c>
    </row>
    <row r="41" spans="1:18" ht="12.95" customHeight="1">
      <c r="B41" s="10"/>
      <c r="C41" s="11"/>
      <c r="D41" s="11"/>
      <c r="E41" s="311"/>
      <c r="F41" s="330"/>
      <c r="G41" s="356"/>
      <c r="H41" s="20"/>
      <c r="I41" s="540"/>
      <c r="J41" s="540"/>
      <c r="K41" s="540"/>
      <c r="L41" s="571"/>
      <c r="M41" s="305"/>
      <c r="N41" s="747"/>
      <c r="O41" s="741" t="str">
        <f t="shared" si="3"/>
        <v/>
      </c>
      <c r="P41" s="371" t="str">
        <f t="shared" si="1"/>
        <v/>
      </c>
    </row>
    <row r="42" spans="1:18" s="1" customFormat="1" ht="12.95" customHeight="1">
      <c r="A42" s="306"/>
      <c r="B42" s="12"/>
      <c r="C42" s="8"/>
      <c r="D42" s="8"/>
      <c r="E42" s="8"/>
      <c r="F42" s="329"/>
      <c r="G42" s="355"/>
      <c r="H42" s="8" t="s">
        <v>92</v>
      </c>
      <c r="I42" s="541" t="s">
        <v>757</v>
      </c>
      <c r="J42" s="541" t="s">
        <v>757</v>
      </c>
      <c r="K42" s="539">
        <v>24</v>
      </c>
      <c r="L42" s="614">
        <v>25</v>
      </c>
      <c r="M42" s="303"/>
      <c r="N42" s="748">
        <v>25</v>
      </c>
      <c r="O42" s="741"/>
      <c r="P42" s="371"/>
    </row>
    <row r="43" spans="1:18" s="1" customFormat="1" ht="12.95" customHeight="1">
      <c r="A43" s="306"/>
      <c r="B43" s="12"/>
      <c r="C43" s="8"/>
      <c r="D43" s="8"/>
      <c r="E43" s="8"/>
      <c r="F43" s="329"/>
      <c r="G43" s="355"/>
      <c r="H43" s="8" t="s">
        <v>110</v>
      </c>
      <c r="I43" s="563">
        <f t="shared" ref="I43:N43" si="19">I8+I13+I16+I28+I34+I38</f>
        <v>2339540</v>
      </c>
      <c r="J43" s="313">
        <f t="shared" si="19"/>
        <v>2339540</v>
      </c>
      <c r="K43" s="563">
        <f t="shared" si="19"/>
        <v>1478111</v>
      </c>
      <c r="L43" s="570">
        <f t="shared" si="19"/>
        <v>1494280</v>
      </c>
      <c r="M43" s="313">
        <f t="shared" si="19"/>
        <v>213266</v>
      </c>
      <c r="N43" s="736">
        <f t="shared" si="19"/>
        <v>1707546</v>
      </c>
      <c r="O43" s="740">
        <f t="shared" si="3"/>
        <v>72.986399035707876</v>
      </c>
      <c r="P43" s="370">
        <f t="shared" si="1"/>
        <v>115.52217661596455</v>
      </c>
    </row>
    <row r="44" spans="1:18" s="1" customFormat="1" ht="12.95" customHeight="1">
      <c r="A44" s="306"/>
      <c r="B44" s="12"/>
      <c r="C44" s="8"/>
      <c r="D44" s="8"/>
      <c r="E44" s="8"/>
      <c r="F44" s="329"/>
      <c r="G44" s="355"/>
      <c r="H44" s="8" t="s">
        <v>93</v>
      </c>
      <c r="I44" s="15">
        <f>I43</f>
        <v>2339540</v>
      </c>
      <c r="J44" s="15">
        <f>J43</f>
        <v>2339540</v>
      </c>
      <c r="K44" s="563">
        <f t="shared" ref="K44" si="20">K43</f>
        <v>1478111</v>
      </c>
      <c r="L44" s="570">
        <f t="shared" ref="L44:N45" si="21">L43</f>
        <v>1494280</v>
      </c>
      <c r="M44" s="313">
        <f t="shared" si="21"/>
        <v>213266</v>
      </c>
      <c r="N44" s="736">
        <f t="shared" si="21"/>
        <v>1707546</v>
      </c>
      <c r="O44" s="740">
        <f t="shared" si="3"/>
        <v>72.986399035707876</v>
      </c>
      <c r="P44" s="370">
        <f t="shared" si="1"/>
        <v>115.52217661596455</v>
      </c>
    </row>
    <row r="45" spans="1:18" s="1" customFormat="1" ht="12.95" customHeight="1">
      <c r="A45" s="306"/>
      <c r="B45" s="12"/>
      <c r="C45" s="8"/>
      <c r="D45" s="8"/>
      <c r="E45" s="8"/>
      <c r="F45" s="329"/>
      <c r="G45" s="355"/>
      <c r="H45" s="8" t="s">
        <v>94</v>
      </c>
      <c r="I45" s="15">
        <f>I44</f>
        <v>2339540</v>
      </c>
      <c r="J45" s="15">
        <f>J44</f>
        <v>2339540</v>
      </c>
      <c r="K45" s="563">
        <f t="shared" ref="K45" si="22">K44</f>
        <v>1478111</v>
      </c>
      <c r="L45" s="570">
        <f t="shared" si="21"/>
        <v>1494280</v>
      </c>
      <c r="M45" s="313">
        <f t="shared" si="21"/>
        <v>213266</v>
      </c>
      <c r="N45" s="736">
        <f t="shared" si="21"/>
        <v>1707546</v>
      </c>
      <c r="O45" s="740">
        <f t="shared" si="3"/>
        <v>72.986399035707876</v>
      </c>
      <c r="P45" s="370">
        <f t="shared" si="1"/>
        <v>115.52217661596455</v>
      </c>
    </row>
    <row r="46" spans="1:18" ht="12.95" customHeight="1" thickBot="1">
      <c r="B46" s="16"/>
      <c r="C46" s="17"/>
      <c r="D46" s="17"/>
      <c r="E46" s="17"/>
      <c r="F46" s="331"/>
      <c r="G46" s="357"/>
      <c r="H46" s="17"/>
      <c r="I46" s="32"/>
      <c r="J46" s="32"/>
      <c r="K46" s="564"/>
      <c r="L46" s="573"/>
      <c r="M46" s="32"/>
      <c r="N46" s="749"/>
      <c r="O46" s="743"/>
      <c r="P46" s="373"/>
    </row>
    <row r="47" spans="1:18" ht="12.95" customHeight="1">
      <c r="F47" s="332"/>
      <c r="G47" s="358"/>
      <c r="N47" s="411"/>
    </row>
    <row r="48" spans="1:18" ht="12.95" customHeight="1">
      <c r="B48" s="55"/>
      <c r="F48" s="332"/>
      <c r="G48" s="358"/>
      <c r="N48" s="411"/>
    </row>
    <row r="49" spans="2:14" ht="12.95" customHeight="1">
      <c r="B49" s="55"/>
      <c r="F49" s="332"/>
      <c r="G49" s="358"/>
      <c r="N49" s="411"/>
    </row>
    <row r="50" spans="2:14" ht="12.95" customHeight="1">
      <c r="B50" s="55"/>
      <c r="F50" s="332"/>
      <c r="G50" s="358"/>
      <c r="N50" s="411"/>
    </row>
    <row r="51" spans="2:14" ht="12.95" customHeight="1">
      <c r="F51" s="332"/>
      <c r="G51" s="358"/>
      <c r="N51" s="411"/>
    </row>
    <row r="52" spans="2:14" ht="12.95" customHeight="1">
      <c r="F52" s="332"/>
      <c r="G52" s="358"/>
      <c r="N52" s="411"/>
    </row>
    <row r="53" spans="2:14" ht="12.95" customHeight="1">
      <c r="F53" s="332"/>
      <c r="G53" s="358"/>
      <c r="N53" s="411"/>
    </row>
    <row r="54" spans="2:14" ht="12.95" customHeight="1">
      <c r="F54" s="332"/>
      <c r="G54" s="358"/>
      <c r="N54" s="411"/>
    </row>
    <row r="55" spans="2:14" ht="12.95" customHeight="1">
      <c r="F55" s="332"/>
      <c r="G55" s="358"/>
      <c r="N55" s="411"/>
    </row>
    <row r="56" spans="2:14" ht="12.95" customHeight="1">
      <c r="F56" s="332"/>
      <c r="G56" s="358"/>
      <c r="N56" s="411"/>
    </row>
    <row r="57" spans="2:14" ht="12.95" customHeight="1">
      <c r="F57" s="332"/>
      <c r="G57" s="358"/>
      <c r="N57" s="411"/>
    </row>
    <row r="58" spans="2:14" ht="12.95" customHeight="1">
      <c r="F58" s="332"/>
      <c r="G58" s="358"/>
      <c r="N58" s="411"/>
    </row>
    <row r="59" spans="2:14" ht="12.95" customHeight="1">
      <c r="F59" s="332"/>
      <c r="G59" s="358"/>
      <c r="N59" s="411"/>
    </row>
    <row r="60" spans="2:14" ht="12.95" customHeight="1">
      <c r="F60" s="332"/>
      <c r="G60" s="358"/>
      <c r="N60" s="411"/>
    </row>
    <row r="61" spans="2:14" ht="12.95" customHeight="1">
      <c r="F61" s="332"/>
      <c r="G61" s="358"/>
      <c r="N61" s="411"/>
    </row>
    <row r="62" spans="2:14" ht="12.95" customHeight="1">
      <c r="F62" s="332"/>
      <c r="G62" s="358"/>
      <c r="N62" s="411"/>
    </row>
    <row r="63" spans="2:14" ht="12.95" customHeight="1">
      <c r="F63" s="332"/>
      <c r="G63" s="358"/>
      <c r="N63" s="411"/>
    </row>
    <row r="64" spans="2:14" ht="17.100000000000001" customHeight="1">
      <c r="F64" s="332"/>
      <c r="G64" s="358"/>
      <c r="N64" s="411"/>
    </row>
    <row r="65" spans="6:14" ht="14.25">
      <c r="F65" s="332"/>
      <c r="G65" s="358"/>
      <c r="N65" s="411"/>
    </row>
    <row r="66" spans="6:14" ht="14.25">
      <c r="F66" s="332"/>
      <c r="G66" s="358"/>
      <c r="N66" s="411"/>
    </row>
    <row r="67" spans="6:14" ht="14.25">
      <c r="F67" s="332"/>
      <c r="G67" s="358"/>
      <c r="N67" s="411"/>
    </row>
    <row r="68" spans="6:14" ht="14.25">
      <c r="F68" s="332"/>
      <c r="G68" s="358"/>
      <c r="N68" s="411"/>
    </row>
    <row r="69" spans="6:14" ht="14.25">
      <c r="F69" s="332"/>
      <c r="G69" s="358"/>
      <c r="N69" s="411"/>
    </row>
    <row r="70" spans="6:14" ht="14.25">
      <c r="F70" s="332"/>
      <c r="G70" s="358"/>
      <c r="N70" s="411"/>
    </row>
    <row r="71" spans="6:14" ht="14.25">
      <c r="F71" s="332"/>
      <c r="G71" s="358"/>
      <c r="N71" s="411"/>
    </row>
    <row r="72" spans="6:14" ht="14.25">
      <c r="F72" s="332"/>
      <c r="G72" s="358"/>
      <c r="N72" s="411"/>
    </row>
    <row r="73" spans="6:14" ht="14.25">
      <c r="F73" s="332"/>
      <c r="G73" s="358"/>
      <c r="N73" s="411"/>
    </row>
    <row r="74" spans="6:14" ht="14.25">
      <c r="F74" s="332"/>
      <c r="G74" s="358"/>
      <c r="N74" s="411"/>
    </row>
    <row r="75" spans="6:14" ht="14.25">
      <c r="F75" s="332"/>
      <c r="G75" s="358"/>
      <c r="N75" s="411"/>
    </row>
    <row r="76" spans="6:14" ht="14.25">
      <c r="F76" s="332"/>
      <c r="G76" s="358"/>
      <c r="N76" s="411"/>
    </row>
    <row r="77" spans="6:14" ht="14.25">
      <c r="F77" s="332"/>
      <c r="G77" s="358"/>
      <c r="N77" s="411"/>
    </row>
    <row r="78" spans="6:14" ht="14.25">
      <c r="F78" s="332"/>
      <c r="G78" s="332"/>
      <c r="N78" s="411"/>
    </row>
    <row r="79" spans="6:14" ht="14.25">
      <c r="F79" s="332"/>
      <c r="G79" s="332"/>
      <c r="N79" s="411"/>
    </row>
    <row r="80" spans="6:14" ht="14.25">
      <c r="F80" s="332"/>
      <c r="G80" s="332"/>
      <c r="N80" s="411"/>
    </row>
    <row r="81" spans="6:14" ht="14.25">
      <c r="F81" s="332"/>
      <c r="G81" s="332"/>
      <c r="N81" s="411"/>
    </row>
    <row r="82" spans="6:14" ht="14.25">
      <c r="F82" s="332"/>
      <c r="G82" s="332"/>
      <c r="N82" s="411"/>
    </row>
    <row r="83" spans="6:14" ht="14.25">
      <c r="F83" s="332"/>
      <c r="G83" s="332"/>
      <c r="N83" s="411"/>
    </row>
    <row r="84" spans="6:14" ht="14.25">
      <c r="F84" s="332"/>
      <c r="G84" s="332"/>
      <c r="N84" s="411"/>
    </row>
    <row r="85" spans="6:14" ht="14.25">
      <c r="F85" s="332"/>
      <c r="G85" s="332"/>
      <c r="N85" s="411"/>
    </row>
    <row r="86" spans="6:14" ht="14.25">
      <c r="F86" s="332"/>
      <c r="G86" s="332"/>
      <c r="N86" s="411"/>
    </row>
    <row r="87" spans="6:14" ht="14.25">
      <c r="F87" s="332"/>
      <c r="G87" s="332"/>
      <c r="N87" s="411"/>
    </row>
    <row r="88" spans="6:14" ht="14.25">
      <c r="F88" s="332"/>
      <c r="G88" s="332"/>
      <c r="N88" s="411"/>
    </row>
    <row r="89" spans="6:14" ht="14.25">
      <c r="F89" s="332"/>
      <c r="G89" s="332"/>
      <c r="N89" s="411"/>
    </row>
    <row r="90" spans="6:14" ht="14.25">
      <c r="F90" s="332"/>
      <c r="G90" s="332"/>
      <c r="N90" s="411"/>
    </row>
    <row r="91" spans="6:14" ht="14.25">
      <c r="F91" s="332"/>
      <c r="G91" s="332"/>
      <c r="N91" s="411"/>
    </row>
    <row r="92" spans="6:14" ht="14.25">
      <c r="F92" s="332"/>
      <c r="G92" s="332"/>
      <c r="N92" s="411"/>
    </row>
    <row r="93" spans="6:14" ht="14.25">
      <c r="F93" s="332"/>
      <c r="G93" s="332"/>
      <c r="N93" s="411"/>
    </row>
    <row r="94" spans="6:14" ht="14.25">
      <c r="F94" s="332"/>
      <c r="G94" s="332"/>
      <c r="N94" s="411"/>
    </row>
    <row r="95" spans="6:14">
      <c r="G95" s="332"/>
    </row>
    <row r="96" spans="6:14">
      <c r="G96" s="332"/>
    </row>
    <row r="97" spans="7:7">
      <c r="G97" s="332"/>
    </row>
    <row r="98" spans="7:7">
      <c r="G98" s="332"/>
    </row>
    <row r="99" spans="7:7">
      <c r="G99" s="332"/>
    </row>
    <row r="100" spans="7:7">
      <c r="G100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3"/>
  <dimension ref="A1:S94"/>
  <sheetViews>
    <sheetView zoomScaleNormal="100" zoomScaleSheetLayoutView="100" workbookViewId="0">
      <selection activeCell="L16" sqref="L16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1" width="14.7109375" style="9" customWidth="1"/>
    <col min="12" max="13" width="14.7109375" style="309" customWidth="1"/>
    <col min="14" max="14" width="15.7109375" style="9" customWidth="1"/>
    <col min="15" max="16" width="7.7109375" style="374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5"/>
      <c r="B2" s="900" t="s">
        <v>723</v>
      </c>
      <c r="C2" s="901"/>
      <c r="D2" s="901"/>
      <c r="E2" s="901"/>
      <c r="F2" s="901"/>
      <c r="G2" s="901"/>
      <c r="H2" s="901"/>
      <c r="I2" s="901"/>
      <c r="J2" s="921"/>
      <c r="K2" s="921"/>
      <c r="L2" s="921"/>
      <c r="M2" s="921"/>
      <c r="N2" s="921"/>
      <c r="O2" s="921"/>
      <c r="P2" s="902"/>
      <c r="R2" s="405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524" customFormat="1" ht="11.1" customHeight="1"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131</v>
      </c>
      <c r="C7" s="7" t="s">
        <v>80</v>
      </c>
      <c r="D7" s="7" t="s">
        <v>81</v>
      </c>
      <c r="E7" s="655" t="s">
        <v>798</v>
      </c>
      <c r="F7" s="5"/>
      <c r="G7" s="308"/>
      <c r="H7" s="5"/>
      <c r="I7" s="562"/>
      <c r="J7" s="308"/>
      <c r="K7" s="562"/>
      <c r="L7" s="4"/>
      <c r="M7" s="308"/>
      <c r="N7" s="744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SUM(I9:I12)</f>
        <v>304290</v>
      </c>
      <c r="J8" s="539">
        <f t="shared" si="0"/>
        <v>304290</v>
      </c>
      <c r="K8" s="539">
        <f>SUM(K9:K11)</f>
        <v>227188</v>
      </c>
      <c r="L8" s="578">
        <f>SUM(L9:L12)</f>
        <v>226049</v>
      </c>
      <c r="M8" s="247">
        <f>SUM(M9:M12)</f>
        <v>0</v>
      </c>
      <c r="N8" s="745">
        <f>SUM(N9:N12)</f>
        <v>226049</v>
      </c>
      <c r="O8" s="718">
        <f>IF(J8=0,"",N8/J8*100)</f>
        <v>74.287357455059322</v>
      </c>
      <c r="P8" s="723">
        <f>IF(K8=0,"",N8/K8*100)</f>
        <v>99.498653097874893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263650</v>
      </c>
      <c r="J9" s="540">
        <v>263650</v>
      </c>
      <c r="K9" s="540">
        <v>195306</v>
      </c>
      <c r="L9" s="608">
        <v>197226</v>
      </c>
      <c r="M9" s="249">
        <v>0</v>
      </c>
      <c r="N9" s="746">
        <f>SUM(L9:M9)</f>
        <v>197226</v>
      </c>
      <c r="O9" s="719">
        <f>IF(J9=0,"",N9/J9*100)</f>
        <v>74.805992793476193</v>
      </c>
      <c r="P9" s="724">
        <f t="shared" ref="P9:P53" si="1">IF(K9=0,"",N9/K9*100)</f>
        <v>100.98307271666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40640</v>
      </c>
      <c r="J10" s="540">
        <v>40640</v>
      </c>
      <c r="K10" s="540">
        <v>31882</v>
      </c>
      <c r="L10" s="608">
        <v>28823</v>
      </c>
      <c r="M10" s="249">
        <v>0</v>
      </c>
      <c r="N10" s="746">
        <f t="shared" ref="N10:N11" si="2">SUM(L10:M10)</f>
        <v>28823</v>
      </c>
      <c r="O10" s="719">
        <f t="shared" ref="O10:O53" si="3">IF(J10=0,"",N10/J10*100)</f>
        <v>70.922736220472444</v>
      </c>
      <c r="P10" s="724">
        <f t="shared" si="1"/>
        <v>90.405244338498221</v>
      </c>
      <c r="R10" s="63"/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79">
        <v>0</v>
      </c>
      <c r="M11" s="248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8.1" customHeight="1">
      <c r="B12" s="10"/>
      <c r="C12" s="11"/>
      <c r="D12" s="11"/>
      <c r="E12" s="311"/>
      <c r="F12" s="330"/>
      <c r="G12" s="356"/>
      <c r="H12" s="20"/>
      <c r="I12" s="540"/>
      <c r="J12" s="540"/>
      <c r="K12" s="540"/>
      <c r="L12" s="608"/>
      <c r="M12" s="249"/>
      <c r="N12" s="746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28410</v>
      </c>
      <c r="J13" s="539">
        <f t="shared" si="5"/>
        <v>28410</v>
      </c>
      <c r="K13" s="539">
        <f>K14</f>
        <v>20831</v>
      </c>
      <c r="L13" s="578">
        <f>L14</f>
        <v>20798</v>
      </c>
      <c r="M13" s="247">
        <f>M14</f>
        <v>0</v>
      </c>
      <c r="N13" s="745">
        <f>N14</f>
        <v>20798</v>
      </c>
      <c r="O13" s="718">
        <f t="shared" si="3"/>
        <v>73.206617388243572</v>
      </c>
      <c r="P13" s="723">
        <f t="shared" si="1"/>
        <v>99.841582257212806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28410</v>
      </c>
      <c r="J14" s="540">
        <v>28410</v>
      </c>
      <c r="K14" s="540">
        <v>20831</v>
      </c>
      <c r="L14" s="608">
        <v>20798</v>
      </c>
      <c r="M14" s="249">
        <v>0</v>
      </c>
      <c r="N14" s="746">
        <f>SUM(L14:M14)</f>
        <v>20798</v>
      </c>
      <c r="O14" s="719">
        <f t="shared" si="3"/>
        <v>73.206617388243572</v>
      </c>
      <c r="P14" s="724">
        <f t="shared" si="1"/>
        <v>99.841582257212806</v>
      </c>
    </row>
    <row r="15" spans="1:18" ht="8.1" customHeight="1">
      <c r="B15" s="10"/>
      <c r="C15" s="11"/>
      <c r="D15" s="11"/>
      <c r="E15" s="311"/>
      <c r="F15" s="330"/>
      <c r="G15" s="356"/>
      <c r="H15" s="11"/>
      <c r="I15" s="540"/>
      <c r="J15" s="540"/>
      <c r="K15" s="540"/>
      <c r="L15" s="610"/>
      <c r="M15" s="321"/>
      <c r="N15" s="747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SUM(I17:I28)</f>
        <v>85400</v>
      </c>
      <c r="J16" s="539">
        <f t="shared" si="6"/>
        <v>92744</v>
      </c>
      <c r="K16" s="539">
        <f>SUM(K17:K28)</f>
        <v>55994</v>
      </c>
      <c r="L16" s="576">
        <f>SUM(L17:L28)</f>
        <v>57677</v>
      </c>
      <c r="M16" s="320">
        <f>SUM(M17:M28)</f>
        <v>7344</v>
      </c>
      <c r="N16" s="736">
        <f>SUM(N17:N28)</f>
        <v>65021</v>
      </c>
      <c r="O16" s="718">
        <f t="shared" si="3"/>
        <v>70.108039334080914</v>
      </c>
      <c r="P16" s="723">
        <f t="shared" si="1"/>
        <v>116.12137014680144</v>
      </c>
    </row>
    <row r="17" spans="1:17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4000</v>
      </c>
      <c r="J17" s="540">
        <v>4000</v>
      </c>
      <c r="K17" s="540">
        <v>3539</v>
      </c>
      <c r="L17" s="554">
        <v>2620</v>
      </c>
      <c r="M17" s="390">
        <v>0</v>
      </c>
      <c r="N17" s="746">
        <f t="shared" ref="N17:N28" si="7">SUM(L17:M17)</f>
        <v>2620</v>
      </c>
      <c r="O17" s="719">
        <f t="shared" si="3"/>
        <v>65.5</v>
      </c>
      <c r="P17" s="724">
        <f t="shared" si="1"/>
        <v>74.032212489403776</v>
      </c>
    </row>
    <row r="18" spans="1:17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f t="shared" ref="I18:J28" si="8">SUM(G18:H18)</f>
        <v>0</v>
      </c>
      <c r="J18" s="540">
        <f t="shared" si="8"/>
        <v>0</v>
      </c>
      <c r="K18" s="540">
        <v>0</v>
      </c>
      <c r="L18" s="554">
        <v>0</v>
      </c>
      <c r="M18" s="390">
        <v>0</v>
      </c>
      <c r="N18" s="746">
        <f t="shared" si="7"/>
        <v>0</v>
      </c>
      <c r="O18" s="719" t="str">
        <f t="shared" si="3"/>
        <v/>
      </c>
      <c r="P18" s="724" t="str">
        <f t="shared" si="1"/>
        <v/>
      </c>
    </row>
    <row r="19" spans="1:17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3700</v>
      </c>
      <c r="J19" s="540">
        <v>3700</v>
      </c>
      <c r="K19" s="540">
        <v>2547</v>
      </c>
      <c r="L19" s="554">
        <v>2427</v>
      </c>
      <c r="M19" s="390">
        <v>0</v>
      </c>
      <c r="N19" s="746">
        <f t="shared" si="7"/>
        <v>2427</v>
      </c>
      <c r="O19" s="719">
        <f t="shared" si="3"/>
        <v>65.594594594594597</v>
      </c>
      <c r="P19" s="724">
        <f t="shared" si="1"/>
        <v>95.288574793875142</v>
      </c>
    </row>
    <row r="20" spans="1:17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7700</v>
      </c>
      <c r="J20" s="540">
        <v>15044</v>
      </c>
      <c r="K20" s="540">
        <v>6749</v>
      </c>
      <c r="L20" s="554">
        <f>13379-7344</f>
        <v>6035</v>
      </c>
      <c r="M20" s="390">
        <v>7344</v>
      </c>
      <c r="N20" s="746">
        <f t="shared" si="7"/>
        <v>13379</v>
      </c>
      <c r="O20" s="719">
        <f t="shared" si="3"/>
        <v>88.932464770007982</v>
      </c>
      <c r="P20" s="724">
        <f t="shared" si="1"/>
        <v>198.23677581863979</v>
      </c>
    </row>
    <row r="21" spans="1:17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f t="shared" si="8"/>
        <v>0</v>
      </c>
      <c r="J21" s="540">
        <f t="shared" si="8"/>
        <v>0</v>
      </c>
      <c r="K21" s="540">
        <v>0</v>
      </c>
      <c r="L21" s="554">
        <v>0</v>
      </c>
      <c r="M21" s="390">
        <v>0</v>
      </c>
      <c r="N21" s="746">
        <f t="shared" si="7"/>
        <v>0</v>
      </c>
      <c r="O21" s="719" t="str">
        <f t="shared" si="3"/>
        <v/>
      </c>
      <c r="P21" s="724" t="str">
        <f t="shared" si="1"/>
        <v/>
      </c>
    </row>
    <row r="22" spans="1:17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si="8"/>
        <v>0</v>
      </c>
      <c r="J22" s="540">
        <f t="shared" si="8"/>
        <v>0</v>
      </c>
      <c r="K22" s="540">
        <v>0</v>
      </c>
      <c r="L22" s="554">
        <v>0</v>
      </c>
      <c r="M22" s="390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7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2000</v>
      </c>
      <c r="J23" s="540">
        <v>2000</v>
      </c>
      <c r="K23" s="540">
        <v>811</v>
      </c>
      <c r="L23" s="554">
        <v>658</v>
      </c>
      <c r="M23" s="390">
        <v>0</v>
      </c>
      <c r="N23" s="746">
        <f t="shared" si="7"/>
        <v>658</v>
      </c>
      <c r="O23" s="719">
        <f t="shared" si="3"/>
        <v>32.9</v>
      </c>
      <c r="P23" s="724">
        <f t="shared" si="1"/>
        <v>81.134401972872993</v>
      </c>
    </row>
    <row r="24" spans="1:17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8"/>
        <v>0</v>
      </c>
      <c r="J24" s="540">
        <f t="shared" si="8"/>
        <v>0</v>
      </c>
      <c r="K24" s="540">
        <v>0</v>
      </c>
      <c r="L24" s="554">
        <v>0</v>
      </c>
      <c r="M24" s="390">
        <v>0</v>
      </c>
      <c r="N24" s="746">
        <f t="shared" si="7"/>
        <v>0</v>
      </c>
      <c r="O24" s="719" t="str">
        <f t="shared" si="3"/>
        <v/>
      </c>
      <c r="P24" s="724" t="str">
        <f t="shared" si="1"/>
        <v/>
      </c>
    </row>
    <row r="25" spans="1:17" ht="12.95" customHeight="1">
      <c r="B25" s="10"/>
      <c r="C25" s="11"/>
      <c r="D25" s="11"/>
      <c r="E25" s="311"/>
      <c r="F25" s="330">
        <v>613800</v>
      </c>
      <c r="G25" s="356"/>
      <c r="H25" s="20" t="s">
        <v>159</v>
      </c>
      <c r="I25" s="540">
        <f t="shared" si="8"/>
        <v>0</v>
      </c>
      <c r="J25" s="540">
        <f t="shared" si="8"/>
        <v>0</v>
      </c>
      <c r="K25" s="540">
        <v>0</v>
      </c>
      <c r="L25" s="554">
        <v>0</v>
      </c>
      <c r="M25" s="390">
        <v>0</v>
      </c>
      <c r="N25" s="746">
        <f t="shared" si="7"/>
        <v>0</v>
      </c>
      <c r="O25" s="719" t="str">
        <f t="shared" si="3"/>
        <v/>
      </c>
      <c r="P25" s="724" t="str">
        <f t="shared" si="1"/>
        <v/>
      </c>
    </row>
    <row r="26" spans="1:17" ht="12.95" customHeight="1">
      <c r="B26" s="10"/>
      <c r="C26" s="11"/>
      <c r="D26" s="11"/>
      <c r="E26" s="311"/>
      <c r="F26" s="330">
        <v>613900</v>
      </c>
      <c r="G26" s="356"/>
      <c r="H26" s="20" t="s">
        <v>150</v>
      </c>
      <c r="I26" s="540">
        <v>18000</v>
      </c>
      <c r="J26" s="540">
        <v>24000</v>
      </c>
      <c r="K26" s="540">
        <v>9834</v>
      </c>
      <c r="L26" s="554">
        <v>21643</v>
      </c>
      <c r="M26" s="390">
        <v>0</v>
      </c>
      <c r="N26" s="746">
        <f t="shared" si="7"/>
        <v>21643</v>
      </c>
      <c r="O26" s="719">
        <f t="shared" si="3"/>
        <v>90.17916666666666</v>
      </c>
      <c r="P26" s="724">
        <f t="shared" si="1"/>
        <v>220.08338417734393</v>
      </c>
    </row>
    <row r="27" spans="1:17" ht="12.95" customHeight="1">
      <c r="B27" s="10"/>
      <c r="C27" s="11"/>
      <c r="D27" s="11"/>
      <c r="E27" s="311"/>
      <c r="F27" s="330">
        <v>613900</v>
      </c>
      <c r="G27" s="356" t="s">
        <v>566</v>
      </c>
      <c r="H27" s="20" t="s">
        <v>153</v>
      </c>
      <c r="I27" s="540">
        <v>50000</v>
      </c>
      <c r="J27" s="540">
        <v>44000</v>
      </c>
      <c r="K27" s="540">
        <v>32514</v>
      </c>
      <c r="L27" s="554">
        <v>24294</v>
      </c>
      <c r="M27" s="390">
        <v>0</v>
      </c>
      <c r="N27" s="746">
        <f t="shared" si="7"/>
        <v>24294</v>
      </c>
      <c r="O27" s="719">
        <f t="shared" si="3"/>
        <v>55.213636363636368</v>
      </c>
      <c r="P27" s="724">
        <f t="shared" si="1"/>
        <v>74.718582764347659</v>
      </c>
    </row>
    <row r="28" spans="1:17" ht="12.95" customHeight="1">
      <c r="B28" s="10"/>
      <c r="C28" s="11"/>
      <c r="D28" s="11"/>
      <c r="E28" s="311"/>
      <c r="F28" s="330">
        <v>613900</v>
      </c>
      <c r="G28" s="356"/>
      <c r="H28" s="211" t="s">
        <v>453</v>
      </c>
      <c r="I28" s="540">
        <f t="shared" si="8"/>
        <v>0</v>
      </c>
      <c r="J28" s="540">
        <f t="shared" si="8"/>
        <v>0</v>
      </c>
      <c r="K28" s="540">
        <v>0</v>
      </c>
      <c r="L28" s="554">
        <v>0</v>
      </c>
      <c r="M28" s="390">
        <v>0</v>
      </c>
      <c r="N28" s="746">
        <f t="shared" si="7"/>
        <v>0</v>
      </c>
      <c r="O28" s="719" t="str">
        <f t="shared" si="3"/>
        <v/>
      </c>
      <c r="P28" s="724" t="str">
        <f t="shared" si="1"/>
        <v/>
      </c>
    </row>
    <row r="29" spans="1:17" ht="8.1" customHeight="1">
      <c r="B29" s="10"/>
      <c r="C29" s="11"/>
      <c r="D29" s="11"/>
      <c r="E29" s="311"/>
      <c r="F29" s="330"/>
      <c r="G29" s="356"/>
      <c r="H29" s="11"/>
      <c r="I29" s="540"/>
      <c r="J29" s="540"/>
      <c r="K29" s="540"/>
      <c r="L29" s="610"/>
      <c r="M29" s="321"/>
      <c r="N29" s="747"/>
      <c r="O29" s="719" t="str">
        <f t="shared" si="3"/>
        <v/>
      </c>
      <c r="P29" s="724" t="str">
        <f t="shared" si="1"/>
        <v/>
      </c>
    </row>
    <row r="30" spans="1:17" s="1" customFormat="1" ht="12.95" customHeight="1">
      <c r="A30" s="306"/>
      <c r="B30" s="12"/>
      <c r="C30" s="8"/>
      <c r="D30" s="8"/>
      <c r="E30" s="657"/>
      <c r="F30" s="329">
        <v>614000</v>
      </c>
      <c r="G30" s="355"/>
      <c r="H30" s="8" t="s">
        <v>173</v>
      </c>
      <c r="I30" s="539">
        <f t="shared" ref="I30" si="9">SUM(I31:I40)</f>
        <v>1170000</v>
      </c>
      <c r="J30" s="539">
        <f t="shared" ref="J30:N30" si="10">SUM(J31:J40)</f>
        <v>1170000</v>
      </c>
      <c r="K30" s="539">
        <f t="shared" si="10"/>
        <v>886160</v>
      </c>
      <c r="L30" s="576">
        <f t="shared" si="10"/>
        <v>775403</v>
      </c>
      <c r="M30" s="320">
        <f t="shared" si="10"/>
        <v>0</v>
      </c>
      <c r="N30" s="736">
        <f t="shared" si="10"/>
        <v>775403</v>
      </c>
      <c r="O30" s="718">
        <f t="shared" si="3"/>
        <v>66.273760683760685</v>
      </c>
      <c r="P30" s="723">
        <f t="shared" si="1"/>
        <v>87.501467003701364</v>
      </c>
    </row>
    <row r="31" spans="1:17" s="109" customFormat="1" ht="28.5" customHeight="1">
      <c r="B31" s="104"/>
      <c r="C31" s="105"/>
      <c r="D31" s="106"/>
      <c r="E31" s="658" t="s">
        <v>799</v>
      </c>
      <c r="F31" s="334">
        <v>614100</v>
      </c>
      <c r="G31" s="360" t="s">
        <v>567</v>
      </c>
      <c r="H31" s="107" t="s">
        <v>187</v>
      </c>
      <c r="I31" s="560">
        <v>125000</v>
      </c>
      <c r="J31" s="560">
        <v>125000</v>
      </c>
      <c r="K31" s="560">
        <v>101750</v>
      </c>
      <c r="L31" s="618">
        <v>96936</v>
      </c>
      <c r="M31" s="300">
        <v>0</v>
      </c>
      <c r="N31" s="746">
        <f t="shared" ref="N31:N38" si="11">SUM(L31:M31)</f>
        <v>96936</v>
      </c>
      <c r="O31" s="719">
        <f t="shared" si="3"/>
        <v>77.5488</v>
      </c>
      <c r="P31" s="724">
        <f t="shared" si="1"/>
        <v>95.268796068796064</v>
      </c>
      <c r="Q31" s="108"/>
    </row>
    <row r="32" spans="1:17" s="309" customFormat="1" ht="12.95" customHeight="1">
      <c r="B32" s="310"/>
      <c r="C32" s="311"/>
      <c r="D32" s="311"/>
      <c r="E32" s="659"/>
      <c r="F32" s="335">
        <v>614100</v>
      </c>
      <c r="G32" s="361" t="s">
        <v>664</v>
      </c>
      <c r="H32" s="530" t="s">
        <v>848</v>
      </c>
      <c r="I32" s="540">
        <v>0</v>
      </c>
      <c r="J32" s="540">
        <v>0</v>
      </c>
      <c r="K32" s="560">
        <v>270400</v>
      </c>
      <c r="L32" s="610">
        <v>0</v>
      </c>
      <c r="M32" s="321">
        <v>0</v>
      </c>
      <c r="N32" s="746">
        <f t="shared" si="11"/>
        <v>0</v>
      </c>
      <c r="O32" s="719" t="str">
        <f t="shared" si="3"/>
        <v/>
      </c>
      <c r="P32" s="724">
        <f t="shared" si="1"/>
        <v>0</v>
      </c>
    </row>
    <row r="33" spans="1:19" s="309" customFormat="1" ht="12.95" customHeight="1">
      <c r="B33" s="310"/>
      <c r="C33" s="311"/>
      <c r="D33" s="311"/>
      <c r="E33" s="659"/>
      <c r="F33" s="335">
        <v>614100</v>
      </c>
      <c r="G33" s="361" t="s">
        <v>665</v>
      </c>
      <c r="H33" s="262" t="s">
        <v>568</v>
      </c>
      <c r="I33" s="540">
        <v>0</v>
      </c>
      <c r="J33" s="540">
        <v>0</v>
      </c>
      <c r="K33" s="560">
        <v>51100</v>
      </c>
      <c r="L33" s="610">
        <v>0</v>
      </c>
      <c r="M33" s="321">
        <v>0</v>
      </c>
      <c r="N33" s="746">
        <f t="shared" si="11"/>
        <v>0</v>
      </c>
      <c r="O33" s="719" t="str">
        <f t="shared" si="3"/>
        <v/>
      </c>
      <c r="P33" s="724">
        <f t="shared" si="1"/>
        <v>0</v>
      </c>
    </row>
    <row r="34" spans="1:19" ht="12.95" customHeight="1">
      <c r="B34" s="10"/>
      <c r="C34" s="11"/>
      <c r="D34" s="11"/>
      <c r="E34" s="659"/>
      <c r="F34" s="335">
        <v>614100</v>
      </c>
      <c r="G34" s="361" t="s">
        <v>569</v>
      </c>
      <c r="H34" s="83" t="s">
        <v>329</v>
      </c>
      <c r="I34" s="540">
        <v>240000</v>
      </c>
      <c r="J34" s="540">
        <v>240000</v>
      </c>
      <c r="K34" s="560">
        <v>193810</v>
      </c>
      <c r="L34" s="610">
        <v>83347</v>
      </c>
      <c r="M34" s="321">
        <v>0</v>
      </c>
      <c r="N34" s="746">
        <f t="shared" si="11"/>
        <v>83347</v>
      </c>
      <c r="O34" s="719">
        <f t="shared" si="3"/>
        <v>34.727916666666673</v>
      </c>
      <c r="P34" s="724">
        <f t="shared" si="1"/>
        <v>43.00448893245963</v>
      </c>
    </row>
    <row r="35" spans="1:19" ht="12.95" customHeight="1">
      <c r="B35" s="10"/>
      <c r="C35" s="11"/>
      <c r="D35" s="11"/>
      <c r="E35" s="660" t="s">
        <v>799</v>
      </c>
      <c r="F35" s="330">
        <v>614200</v>
      </c>
      <c r="G35" s="356" t="s">
        <v>570</v>
      </c>
      <c r="H35" s="23" t="s">
        <v>109</v>
      </c>
      <c r="I35" s="540">
        <v>150000</v>
      </c>
      <c r="J35" s="540">
        <v>150000</v>
      </c>
      <c r="K35" s="560">
        <v>114000</v>
      </c>
      <c r="L35" s="610">
        <v>118800</v>
      </c>
      <c r="M35" s="321">
        <v>0</v>
      </c>
      <c r="N35" s="746">
        <f t="shared" si="11"/>
        <v>118800</v>
      </c>
      <c r="O35" s="719">
        <f t="shared" si="3"/>
        <v>79.2</v>
      </c>
      <c r="P35" s="724">
        <f t="shared" si="1"/>
        <v>104.21052631578947</v>
      </c>
    </row>
    <row r="36" spans="1:19" s="109" customFormat="1" ht="27.75" customHeight="1">
      <c r="B36" s="104"/>
      <c r="C36" s="105"/>
      <c r="D36" s="105"/>
      <c r="E36" s="661" t="s">
        <v>802</v>
      </c>
      <c r="F36" s="334">
        <v>614200</v>
      </c>
      <c r="G36" s="360" t="s">
        <v>571</v>
      </c>
      <c r="H36" s="110" t="s">
        <v>654</v>
      </c>
      <c r="I36" s="560">
        <v>15000</v>
      </c>
      <c r="J36" s="560">
        <v>15000</v>
      </c>
      <c r="K36" s="560">
        <v>0</v>
      </c>
      <c r="L36" s="618">
        <v>15000</v>
      </c>
      <c r="M36" s="300">
        <v>0</v>
      </c>
      <c r="N36" s="746">
        <f t="shared" si="11"/>
        <v>15000</v>
      </c>
      <c r="O36" s="741">
        <f t="shared" si="3"/>
        <v>100</v>
      </c>
      <c r="P36" s="371" t="str">
        <f t="shared" si="1"/>
        <v/>
      </c>
    </row>
    <row r="37" spans="1:19" ht="12.95" customHeight="1">
      <c r="B37" s="10"/>
      <c r="C37" s="11"/>
      <c r="D37" s="11"/>
      <c r="E37" s="660" t="s">
        <v>803</v>
      </c>
      <c r="F37" s="330">
        <v>614300</v>
      </c>
      <c r="G37" s="356" t="s">
        <v>572</v>
      </c>
      <c r="H37" s="23" t="s">
        <v>99</v>
      </c>
      <c r="I37" s="540">
        <v>100000</v>
      </c>
      <c r="J37" s="540">
        <v>100000</v>
      </c>
      <c r="K37" s="560">
        <v>23100</v>
      </c>
      <c r="L37" s="610">
        <v>75000</v>
      </c>
      <c r="M37" s="321">
        <v>0</v>
      </c>
      <c r="N37" s="746">
        <f t="shared" si="11"/>
        <v>75000</v>
      </c>
      <c r="O37" s="741">
        <f t="shared" si="3"/>
        <v>75</v>
      </c>
      <c r="P37" s="371">
        <f t="shared" si="1"/>
        <v>324.67532467532465</v>
      </c>
    </row>
    <row r="38" spans="1:19" ht="12.95" customHeight="1">
      <c r="B38" s="10"/>
      <c r="C38" s="11"/>
      <c r="D38" s="11"/>
      <c r="E38" s="660" t="s">
        <v>804</v>
      </c>
      <c r="F38" s="330">
        <v>614300</v>
      </c>
      <c r="G38" s="356" t="s">
        <v>573</v>
      </c>
      <c r="H38" s="23" t="s">
        <v>100</v>
      </c>
      <c r="I38" s="540">
        <v>220000</v>
      </c>
      <c r="J38" s="540">
        <v>220000</v>
      </c>
      <c r="K38" s="560">
        <v>132000</v>
      </c>
      <c r="L38" s="610">
        <v>188320</v>
      </c>
      <c r="M38" s="321">
        <v>0</v>
      </c>
      <c r="N38" s="746">
        <f t="shared" si="11"/>
        <v>188320</v>
      </c>
      <c r="O38" s="741">
        <f t="shared" si="3"/>
        <v>85.6</v>
      </c>
      <c r="P38" s="371">
        <f t="shared" si="1"/>
        <v>142.66666666666669</v>
      </c>
      <c r="Q38" s="77"/>
    </row>
    <row r="39" spans="1:19" s="309" customFormat="1" ht="12.95" customHeight="1">
      <c r="B39" s="310"/>
      <c r="C39" s="311"/>
      <c r="D39" s="311"/>
      <c r="E39" s="659" t="s">
        <v>801</v>
      </c>
      <c r="F39" s="335">
        <v>614300</v>
      </c>
      <c r="G39" s="361" t="s">
        <v>688</v>
      </c>
      <c r="H39" s="530" t="s">
        <v>670</v>
      </c>
      <c r="I39" s="540">
        <v>240000</v>
      </c>
      <c r="J39" s="540">
        <v>240000</v>
      </c>
      <c r="K39" s="560">
        <v>0</v>
      </c>
      <c r="L39" s="610">
        <v>171700</v>
      </c>
      <c r="M39" s="321">
        <v>0</v>
      </c>
      <c r="N39" s="746">
        <f t="shared" ref="N39:N40" si="12">SUM(L39:M39)</f>
        <v>171700</v>
      </c>
      <c r="O39" s="741">
        <f t="shared" ref="O39:O40" si="13">IF(J39=0,"",N39/J39*100)</f>
        <v>71.541666666666671</v>
      </c>
      <c r="P39" s="371" t="str">
        <f t="shared" si="1"/>
        <v/>
      </c>
    </row>
    <row r="40" spans="1:19" s="309" customFormat="1" ht="12.95" customHeight="1">
      <c r="B40" s="310"/>
      <c r="C40" s="311"/>
      <c r="D40" s="311"/>
      <c r="E40" s="659" t="s">
        <v>800</v>
      </c>
      <c r="F40" s="335">
        <v>614300</v>
      </c>
      <c r="G40" s="361" t="s">
        <v>689</v>
      </c>
      <c r="H40" s="530" t="s">
        <v>568</v>
      </c>
      <c r="I40" s="540">
        <v>80000</v>
      </c>
      <c r="J40" s="540">
        <v>80000</v>
      </c>
      <c r="K40" s="560">
        <v>0</v>
      </c>
      <c r="L40" s="610">
        <v>26300</v>
      </c>
      <c r="M40" s="321">
        <v>0</v>
      </c>
      <c r="N40" s="746">
        <f t="shared" si="12"/>
        <v>26300</v>
      </c>
      <c r="O40" s="741">
        <f t="shared" si="13"/>
        <v>32.875</v>
      </c>
      <c r="P40" s="371" t="str">
        <f t="shared" si="1"/>
        <v/>
      </c>
    </row>
    <row r="41" spans="1:19" ht="8.1" customHeight="1">
      <c r="B41" s="10"/>
      <c r="C41" s="11"/>
      <c r="D41" s="11"/>
      <c r="E41" s="660"/>
      <c r="F41" s="330"/>
      <c r="G41" s="356"/>
      <c r="H41" s="23"/>
      <c r="I41" s="540"/>
      <c r="J41" s="540"/>
      <c r="K41" s="540"/>
      <c r="L41" s="610"/>
      <c r="M41" s="321"/>
      <c r="N41" s="747"/>
      <c r="O41" s="741" t="str">
        <f t="shared" si="3"/>
        <v/>
      </c>
      <c r="P41" s="371" t="str">
        <f t="shared" si="1"/>
        <v/>
      </c>
      <c r="Q41" s="77"/>
    </row>
    <row r="42" spans="1:19" ht="12.95" customHeight="1">
      <c r="B42" s="10"/>
      <c r="C42" s="11"/>
      <c r="D42" s="11"/>
      <c r="E42" s="660"/>
      <c r="F42" s="329">
        <v>616000</v>
      </c>
      <c r="G42" s="355"/>
      <c r="H42" s="26" t="s">
        <v>174</v>
      </c>
      <c r="I42" s="539">
        <f t="shared" ref="I42:J42" si="14">I43</f>
        <v>0</v>
      </c>
      <c r="J42" s="539">
        <f t="shared" si="14"/>
        <v>0</v>
      </c>
      <c r="K42" s="539">
        <f>K43</f>
        <v>2415</v>
      </c>
      <c r="L42" s="576">
        <f>L43</f>
        <v>0</v>
      </c>
      <c r="M42" s="320">
        <f>M43</f>
        <v>0</v>
      </c>
      <c r="N42" s="736">
        <f>N43</f>
        <v>0</v>
      </c>
      <c r="O42" s="740" t="str">
        <f t="shared" si="3"/>
        <v/>
      </c>
      <c r="P42" s="370">
        <f t="shared" si="1"/>
        <v>0</v>
      </c>
    </row>
    <row r="43" spans="1:19" ht="12.95" customHeight="1">
      <c r="B43" s="10"/>
      <c r="C43" s="11"/>
      <c r="D43" s="11"/>
      <c r="E43" s="660"/>
      <c r="F43" s="330">
        <v>616300</v>
      </c>
      <c r="G43" s="356"/>
      <c r="H43" s="44" t="s">
        <v>183</v>
      </c>
      <c r="I43" s="540">
        <v>0</v>
      </c>
      <c r="J43" s="540">
        <v>0</v>
      </c>
      <c r="K43" s="540">
        <v>2415</v>
      </c>
      <c r="L43" s="610">
        <v>0</v>
      </c>
      <c r="M43" s="321">
        <v>0</v>
      </c>
      <c r="N43" s="746">
        <f>SUM(L43:M43)</f>
        <v>0</v>
      </c>
      <c r="O43" s="741" t="str">
        <f t="shared" si="3"/>
        <v/>
      </c>
      <c r="P43" s="371">
        <f t="shared" si="1"/>
        <v>0</v>
      </c>
    </row>
    <row r="44" spans="1:19" ht="8.1" customHeight="1">
      <c r="B44" s="10"/>
      <c r="C44" s="11"/>
      <c r="D44" s="11"/>
      <c r="E44" s="660"/>
      <c r="F44" s="330"/>
      <c r="G44" s="356"/>
      <c r="H44" s="11"/>
      <c r="I44" s="540"/>
      <c r="J44" s="540"/>
      <c r="K44" s="540"/>
      <c r="L44" s="571"/>
      <c r="M44" s="305"/>
      <c r="N44" s="747"/>
      <c r="O44" s="741" t="str">
        <f t="shared" si="3"/>
        <v/>
      </c>
      <c r="P44" s="371" t="str">
        <f t="shared" si="1"/>
        <v/>
      </c>
    </row>
    <row r="45" spans="1:19" s="1" customFormat="1" ht="12.95" customHeight="1">
      <c r="A45" s="306"/>
      <c r="B45" s="12"/>
      <c r="C45" s="8"/>
      <c r="D45" s="8"/>
      <c r="E45" s="657"/>
      <c r="F45" s="329">
        <v>821000</v>
      </c>
      <c r="G45" s="355"/>
      <c r="H45" s="8" t="s">
        <v>89</v>
      </c>
      <c r="I45" s="539">
        <f t="shared" ref="I45:J45" si="15">SUM(I46:I47)</f>
        <v>504910</v>
      </c>
      <c r="J45" s="539">
        <f t="shared" si="15"/>
        <v>504910</v>
      </c>
      <c r="K45" s="539">
        <f>SUM(K46:K47)</f>
        <v>2388</v>
      </c>
      <c r="L45" s="576">
        <f>SUM(L46:L47)</f>
        <v>38060</v>
      </c>
      <c r="M45" s="320">
        <f>SUM(M46:M47)</f>
        <v>250393</v>
      </c>
      <c r="N45" s="736">
        <f>SUM(N46:N47)</f>
        <v>288453</v>
      </c>
      <c r="O45" s="740">
        <f t="shared" si="3"/>
        <v>57.129587451228936</v>
      </c>
      <c r="P45" s="836">
        <f t="shared" si="1"/>
        <v>12079.27135678392</v>
      </c>
      <c r="R45" s="835"/>
      <c r="S45" s="81"/>
    </row>
    <row r="46" spans="1:19" ht="12.95" customHeight="1">
      <c r="B46" s="10"/>
      <c r="C46" s="11"/>
      <c r="D46" s="11"/>
      <c r="E46" s="660"/>
      <c r="F46" s="330">
        <v>821200</v>
      </c>
      <c r="G46" s="356"/>
      <c r="H46" s="11" t="s">
        <v>90</v>
      </c>
      <c r="I46" s="540">
        <v>485950</v>
      </c>
      <c r="J46" s="540">
        <v>485950</v>
      </c>
      <c r="K46" s="540">
        <v>0</v>
      </c>
      <c r="L46" s="571">
        <v>37148</v>
      </c>
      <c r="M46" s="305">
        <v>232943</v>
      </c>
      <c r="N46" s="746">
        <f t="shared" ref="N46:N47" si="16">SUM(L46:M46)</f>
        <v>270091</v>
      </c>
      <c r="O46" s="741">
        <f t="shared" si="3"/>
        <v>55.579997942175119</v>
      </c>
      <c r="P46" s="371" t="str">
        <f t="shared" si="1"/>
        <v/>
      </c>
      <c r="R46" s="80"/>
      <c r="S46" s="80"/>
    </row>
    <row r="47" spans="1:19" ht="12.95" customHeight="1">
      <c r="B47" s="10"/>
      <c r="C47" s="11"/>
      <c r="D47" s="11"/>
      <c r="E47" s="660"/>
      <c r="F47" s="330">
        <v>821300</v>
      </c>
      <c r="G47" s="356"/>
      <c r="H47" s="11" t="s">
        <v>91</v>
      </c>
      <c r="I47" s="540">
        <v>18960</v>
      </c>
      <c r="J47" s="540">
        <v>18960</v>
      </c>
      <c r="K47" s="540">
        <v>2388</v>
      </c>
      <c r="L47" s="610">
        <f>18362-11852-5598</f>
        <v>912</v>
      </c>
      <c r="M47" s="321">
        <f>11852+5598</f>
        <v>17450</v>
      </c>
      <c r="N47" s="746">
        <f t="shared" si="16"/>
        <v>18362</v>
      </c>
      <c r="O47" s="741">
        <f t="shared" si="3"/>
        <v>96.845991561181435</v>
      </c>
      <c r="P47" s="371">
        <f t="shared" si="1"/>
        <v>768.92797319932993</v>
      </c>
      <c r="R47" s="80"/>
      <c r="S47" s="80"/>
    </row>
    <row r="48" spans="1:19" ht="8.1" customHeight="1">
      <c r="B48" s="10"/>
      <c r="C48" s="11"/>
      <c r="D48" s="11"/>
      <c r="E48" s="311"/>
      <c r="F48" s="330"/>
      <c r="G48" s="356"/>
      <c r="H48" s="11"/>
      <c r="I48" s="540"/>
      <c r="J48" s="540"/>
      <c r="K48" s="540"/>
      <c r="L48" s="571"/>
      <c r="M48" s="305"/>
      <c r="N48" s="747"/>
      <c r="O48" s="741" t="str">
        <f t="shared" si="3"/>
        <v/>
      </c>
      <c r="P48" s="371" t="str">
        <f t="shared" si="1"/>
        <v/>
      </c>
      <c r="R48" s="80"/>
      <c r="S48" s="80"/>
    </row>
    <row r="49" spans="1:19" ht="12.95" customHeight="1">
      <c r="B49" s="10"/>
      <c r="C49" s="11"/>
      <c r="D49" s="11"/>
      <c r="E49" s="311"/>
      <c r="F49" s="329">
        <v>823000</v>
      </c>
      <c r="G49" s="355"/>
      <c r="H49" s="8" t="s">
        <v>175</v>
      </c>
      <c r="I49" s="539">
        <f t="shared" ref="I49:J49" si="17">I50</f>
        <v>0</v>
      </c>
      <c r="J49" s="539">
        <f t="shared" si="17"/>
        <v>0</v>
      </c>
      <c r="K49" s="539">
        <f>K50</f>
        <v>71436</v>
      </c>
      <c r="L49" s="576">
        <f>L50</f>
        <v>0</v>
      </c>
      <c r="M49" s="320">
        <f>M50</f>
        <v>0</v>
      </c>
      <c r="N49" s="736">
        <f>N50</f>
        <v>0</v>
      </c>
      <c r="O49" s="740" t="str">
        <f t="shared" si="3"/>
        <v/>
      </c>
      <c r="P49" s="370">
        <f t="shared" si="1"/>
        <v>0</v>
      </c>
      <c r="R49" s="80"/>
      <c r="S49" s="80"/>
    </row>
    <row r="50" spans="1:19" ht="12.95" customHeight="1">
      <c r="B50" s="10"/>
      <c r="C50" s="11"/>
      <c r="D50" s="11"/>
      <c r="E50" s="311"/>
      <c r="F50" s="330">
        <v>823300</v>
      </c>
      <c r="G50" s="356"/>
      <c r="H50" s="20" t="s">
        <v>158</v>
      </c>
      <c r="I50" s="540">
        <v>0</v>
      </c>
      <c r="J50" s="540">
        <v>0</v>
      </c>
      <c r="K50" s="540">
        <v>71436</v>
      </c>
      <c r="L50" s="610">
        <v>0</v>
      </c>
      <c r="M50" s="321">
        <v>0</v>
      </c>
      <c r="N50" s="746">
        <f>SUM(L50:M50)</f>
        <v>0</v>
      </c>
      <c r="O50" s="741" t="str">
        <f t="shared" si="3"/>
        <v/>
      </c>
      <c r="P50" s="371">
        <f t="shared" si="1"/>
        <v>0</v>
      </c>
      <c r="R50" s="80"/>
      <c r="S50" s="80"/>
    </row>
    <row r="51" spans="1:19" ht="8.1" customHeight="1">
      <c r="B51" s="10"/>
      <c r="C51" s="11"/>
      <c r="D51" s="11"/>
      <c r="E51" s="311"/>
      <c r="F51" s="330"/>
      <c r="G51" s="356"/>
      <c r="H51" s="20"/>
      <c r="I51" s="540"/>
      <c r="J51" s="540"/>
      <c r="K51" s="540"/>
      <c r="L51" s="571"/>
      <c r="M51" s="305"/>
      <c r="N51" s="747"/>
      <c r="O51" s="741" t="str">
        <f t="shared" si="3"/>
        <v/>
      </c>
      <c r="P51" s="371" t="str">
        <f t="shared" si="1"/>
        <v/>
      </c>
      <c r="R51" s="80"/>
      <c r="S51" s="80"/>
    </row>
    <row r="52" spans="1:19" s="1" customFormat="1" ht="12.95" customHeight="1">
      <c r="A52" s="306"/>
      <c r="B52" s="12"/>
      <c r="C52" s="8"/>
      <c r="D52" s="8"/>
      <c r="E52" s="8"/>
      <c r="F52" s="329"/>
      <c r="G52" s="355"/>
      <c r="H52" s="8" t="s">
        <v>92</v>
      </c>
      <c r="I52" s="539">
        <v>12</v>
      </c>
      <c r="J52" s="539">
        <v>12</v>
      </c>
      <c r="K52" s="539">
        <v>11</v>
      </c>
      <c r="L52" s="570">
        <v>11</v>
      </c>
      <c r="M52" s="313"/>
      <c r="N52" s="736">
        <v>11</v>
      </c>
      <c r="O52" s="741"/>
      <c r="P52" s="371"/>
      <c r="R52" s="81"/>
      <c r="S52" s="81"/>
    </row>
    <row r="53" spans="1:19" s="1" customFormat="1" ht="12.95" customHeight="1">
      <c r="A53" s="306"/>
      <c r="B53" s="12"/>
      <c r="C53" s="8"/>
      <c r="D53" s="8"/>
      <c r="E53" s="8"/>
      <c r="F53" s="329"/>
      <c r="G53" s="355"/>
      <c r="H53" s="8" t="s">
        <v>110</v>
      </c>
      <c r="I53" s="563">
        <f t="shared" ref="I53:N53" si="18">I8+I13+I16+I30+I42+I45+I49</f>
        <v>2093010</v>
      </c>
      <c r="J53" s="313">
        <f t="shared" si="18"/>
        <v>2100354</v>
      </c>
      <c r="K53" s="563">
        <f t="shared" si="18"/>
        <v>1266412</v>
      </c>
      <c r="L53" s="570">
        <f t="shared" si="18"/>
        <v>1117987</v>
      </c>
      <c r="M53" s="313">
        <f t="shared" si="18"/>
        <v>257737</v>
      </c>
      <c r="N53" s="736">
        <f t="shared" si="18"/>
        <v>1375724</v>
      </c>
      <c r="O53" s="740">
        <f t="shared" si="3"/>
        <v>65.499625301258732</v>
      </c>
      <c r="P53" s="370">
        <f t="shared" si="1"/>
        <v>108.63163014879834</v>
      </c>
      <c r="R53" s="81"/>
      <c r="S53" s="81"/>
    </row>
    <row r="54" spans="1:19" s="1" customFormat="1" ht="12.95" customHeight="1">
      <c r="A54" s="306"/>
      <c r="B54" s="12"/>
      <c r="C54" s="8"/>
      <c r="D54" s="8"/>
      <c r="E54" s="8"/>
      <c r="F54" s="329"/>
      <c r="G54" s="355"/>
      <c r="H54" s="8" t="s">
        <v>93</v>
      </c>
      <c r="I54" s="11"/>
      <c r="J54" s="11"/>
      <c r="K54" s="24"/>
      <c r="L54" s="310"/>
      <c r="M54" s="311"/>
      <c r="N54" s="738"/>
      <c r="O54" s="742"/>
      <c r="P54" s="372"/>
      <c r="R54" s="81"/>
      <c r="S54" s="81"/>
    </row>
    <row r="55" spans="1:19" s="1" customFormat="1" ht="12.95" customHeight="1">
      <c r="A55" s="306"/>
      <c r="B55" s="12"/>
      <c r="C55" s="8"/>
      <c r="D55" s="8"/>
      <c r="E55" s="8"/>
      <c r="F55" s="329"/>
      <c r="G55" s="355"/>
      <c r="H55" s="8" t="s">
        <v>94</v>
      </c>
      <c r="I55" s="11"/>
      <c r="J55" s="11"/>
      <c r="K55" s="24"/>
      <c r="L55" s="310"/>
      <c r="M55" s="311"/>
      <c r="N55" s="738"/>
      <c r="O55" s="742"/>
      <c r="P55" s="372"/>
      <c r="R55" s="81"/>
      <c r="S55" s="81"/>
    </row>
    <row r="56" spans="1:19" ht="8.1" customHeight="1" thickBot="1">
      <c r="B56" s="16"/>
      <c r="C56" s="17"/>
      <c r="D56" s="17"/>
      <c r="E56" s="17"/>
      <c r="F56" s="331"/>
      <c r="G56" s="357"/>
      <c r="H56" s="17"/>
      <c r="I56" s="17"/>
      <c r="J56" s="17"/>
      <c r="K56" s="27"/>
      <c r="L56" s="16"/>
      <c r="M56" s="17"/>
      <c r="N56" s="739"/>
      <c r="O56" s="743"/>
      <c r="P56" s="373"/>
    </row>
    <row r="57" spans="1:19" ht="12.95" customHeight="1">
      <c r="F57" s="332"/>
      <c r="G57" s="358"/>
      <c r="N57" s="411"/>
    </row>
    <row r="58" spans="1:19" ht="17.100000000000001" customHeight="1">
      <c r="F58" s="332"/>
      <c r="G58" s="358"/>
      <c r="N58" s="411"/>
    </row>
    <row r="59" spans="1:19" ht="17.100000000000001" customHeight="1">
      <c r="B59" s="55"/>
      <c r="F59" s="332"/>
      <c r="G59" s="358"/>
      <c r="N59" s="411"/>
    </row>
    <row r="60" spans="1:19" ht="17.100000000000001" customHeight="1">
      <c r="B60" s="55"/>
      <c r="F60" s="332"/>
      <c r="G60" s="358"/>
      <c r="N60" s="411"/>
    </row>
    <row r="61" spans="1:19" ht="14.25">
      <c r="B61" s="55"/>
      <c r="F61" s="332"/>
      <c r="G61" s="358"/>
      <c r="N61" s="411"/>
    </row>
    <row r="62" spans="1:19" ht="14.25">
      <c r="B62" s="55"/>
      <c r="F62" s="332"/>
      <c r="G62" s="358"/>
      <c r="N62" s="411"/>
    </row>
    <row r="63" spans="1:19" ht="14.25">
      <c r="F63" s="332"/>
      <c r="G63" s="358"/>
      <c r="N63" s="411"/>
    </row>
    <row r="64" spans="1:19" ht="14.25">
      <c r="F64" s="332"/>
      <c r="G64" s="358"/>
      <c r="N64" s="411"/>
    </row>
    <row r="65" spans="6:14" ht="14.25">
      <c r="F65" s="332"/>
      <c r="G65" s="358"/>
      <c r="N65" s="411"/>
    </row>
    <row r="66" spans="6:14" ht="14.25">
      <c r="F66" s="332"/>
      <c r="G66" s="358"/>
      <c r="N66" s="411"/>
    </row>
    <row r="67" spans="6:14" ht="14.25">
      <c r="F67" s="332"/>
      <c r="G67" s="358"/>
      <c r="N67" s="411"/>
    </row>
    <row r="68" spans="6:14" ht="14.25">
      <c r="F68" s="332"/>
      <c r="G68" s="358"/>
      <c r="N68" s="411"/>
    </row>
    <row r="69" spans="6:14" ht="14.25">
      <c r="F69" s="332"/>
      <c r="G69" s="358"/>
      <c r="N69" s="411"/>
    </row>
    <row r="70" spans="6:14" ht="14.25">
      <c r="F70" s="332"/>
      <c r="G70" s="358"/>
      <c r="N70" s="411"/>
    </row>
    <row r="71" spans="6:14" ht="14.25">
      <c r="F71" s="332"/>
      <c r="G71" s="358"/>
      <c r="N71" s="411"/>
    </row>
    <row r="72" spans="6:14" ht="14.25">
      <c r="F72" s="332"/>
      <c r="G72" s="332"/>
      <c r="N72" s="411"/>
    </row>
    <row r="73" spans="6:14" ht="14.25">
      <c r="F73" s="332"/>
      <c r="G73" s="332"/>
      <c r="N73" s="411"/>
    </row>
    <row r="74" spans="6:14" ht="14.25">
      <c r="F74" s="332"/>
      <c r="G74" s="332"/>
      <c r="N74" s="411"/>
    </row>
    <row r="75" spans="6:14" ht="14.25">
      <c r="F75" s="332"/>
      <c r="G75" s="332"/>
      <c r="N75" s="411"/>
    </row>
    <row r="76" spans="6:14" ht="14.25">
      <c r="F76" s="332"/>
      <c r="G76" s="332"/>
      <c r="N76" s="411"/>
    </row>
    <row r="77" spans="6:14" ht="14.25">
      <c r="F77" s="332"/>
      <c r="G77" s="332"/>
      <c r="N77" s="411"/>
    </row>
    <row r="78" spans="6:14" ht="14.25">
      <c r="F78" s="332"/>
      <c r="G78" s="332"/>
      <c r="N78" s="411"/>
    </row>
    <row r="79" spans="6:14" ht="14.25">
      <c r="F79" s="332"/>
      <c r="G79" s="332"/>
      <c r="N79" s="411"/>
    </row>
    <row r="80" spans="6:14" ht="14.25">
      <c r="F80" s="332"/>
      <c r="G80" s="332"/>
      <c r="N80" s="411"/>
    </row>
    <row r="81" spans="6:14" ht="14.25">
      <c r="F81" s="332"/>
      <c r="G81" s="332"/>
      <c r="N81" s="411"/>
    </row>
    <row r="82" spans="6:14" ht="14.25">
      <c r="F82" s="332"/>
      <c r="G82" s="332"/>
      <c r="N82" s="411"/>
    </row>
    <row r="83" spans="6:14" ht="14.25">
      <c r="F83" s="332"/>
      <c r="G83" s="332"/>
      <c r="N83" s="411"/>
    </row>
    <row r="84" spans="6:14" ht="14.25">
      <c r="F84" s="332"/>
      <c r="G84" s="332"/>
      <c r="N84" s="411"/>
    </row>
    <row r="85" spans="6:14" ht="14.25">
      <c r="F85" s="332"/>
      <c r="G85" s="332"/>
      <c r="N85" s="411"/>
    </row>
    <row r="86" spans="6:14" ht="14.25">
      <c r="F86" s="332"/>
      <c r="G86" s="332"/>
      <c r="N86" s="411"/>
    </row>
    <row r="87" spans="6:14" ht="14.25">
      <c r="F87" s="332"/>
      <c r="G87" s="332"/>
      <c r="N87" s="411"/>
    </row>
    <row r="88" spans="6:14" ht="14.25">
      <c r="F88" s="332"/>
      <c r="G88" s="332"/>
      <c r="N88" s="411"/>
    </row>
    <row r="89" spans="6:14">
      <c r="G89" s="332"/>
    </row>
    <row r="90" spans="6:14">
      <c r="G90" s="332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5"/>
  <dimension ref="A1:S96"/>
  <sheetViews>
    <sheetView zoomScaleNormal="100" zoomScaleSheetLayoutView="100" workbookViewId="0">
      <selection activeCell="N15" sqref="N15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4" customWidth="1"/>
    <col min="17" max="17" width="9.140625" style="9"/>
    <col min="18" max="18" width="10.140625" style="9" bestFit="1" customWidth="1"/>
    <col min="19" max="16384" width="9.140625" style="9"/>
  </cols>
  <sheetData>
    <row r="1" spans="1:19" ht="13.5" thickBot="1"/>
    <row r="2" spans="1:19" s="109" customFormat="1" ht="20.100000000000001" customHeight="1" thickTop="1" thickBot="1">
      <c r="B2" s="900" t="s">
        <v>761</v>
      </c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  <c r="N2" s="921"/>
      <c r="O2" s="921"/>
      <c r="P2" s="902"/>
      <c r="R2" s="405"/>
    </row>
    <row r="3" spans="1:19" s="1" customFormat="1" ht="8.1" customHeight="1" thickTop="1" thickBot="1">
      <c r="A3" s="306"/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</row>
    <row r="4" spans="1:19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33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9" s="306" customFormat="1" ht="27" customHeight="1">
      <c r="B5" s="908"/>
      <c r="C5" s="910"/>
      <c r="D5" s="910"/>
      <c r="E5" s="910"/>
      <c r="F5" s="914"/>
      <c r="G5" s="910"/>
      <c r="H5" s="914"/>
      <c r="I5" s="918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9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509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9" s="2" customFormat="1" ht="12.95" customHeight="1">
      <c r="A7" s="307"/>
      <c r="B7" s="6" t="s">
        <v>131</v>
      </c>
      <c r="C7" s="7" t="s">
        <v>124</v>
      </c>
      <c r="D7" s="7" t="s">
        <v>113</v>
      </c>
      <c r="E7" s="655" t="s">
        <v>805</v>
      </c>
      <c r="F7" s="5"/>
      <c r="G7" s="308"/>
      <c r="H7" s="5"/>
      <c r="I7" s="580"/>
      <c r="J7" s="97"/>
      <c r="K7" s="580"/>
      <c r="L7" s="607"/>
      <c r="M7" s="97"/>
      <c r="N7" s="767"/>
      <c r="O7" s="717"/>
      <c r="P7" s="722"/>
    </row>
    <row r="8" spans="1:19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SUM(I9:I12)</f>
        <v>1039350</v>
      </c>
      <c r="J8" s="539">
        <f t="shared" si="0"/>
        <v>1039350</v>
      </c>
      <c r="K8" s="539">
        <f>SUM(K9:K11)</f>
        <v>764305</v>
      </c>
      <c r="L8" s="566">
        <f>SUM(L9:L12)</f>
        <v>745466</v>
      </c>
      <c r="M8" s="235">
        <f>SUM(M9:M12)</f>
        <v>0</v>
      </c>
      <c r="N8" s="745">
        <f>SUM(N9:N12)</f>
        <v>745466</v>
      </c>
      <c r="O8" s="718">
        <f>IF(J8=0,"",N8/J8*100)</f>
        <v>71.724250733631607</v>
      </c>
      <c r="P8" s="723">
        <f>IF(K8=0,"",N8/K8*100)</f>
        <v>97.535146309392189</v>
      </c>
      <c r="R8" s="64"/>
      <c r="S8" s="64"/>
    </row>
    <row r="9" spans="1:19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855240</v>
      </c>
      <c r="J9" s="540">
        <v>855240</v>
      </c>
      <c r="K9" s="540">
        <v>636994</v>
      </c>
      <c r="L9" s="613">
        <v>622567</v>
      </c>
      <c r="M9" s="237">
        <v>0</v>
      </c>
      <c r="N9" s="746">
        <f>SUM(L9:M9)</f>
        <v>622567</v>
      </c>
      <c r="O9" s="719">
        <f>IF(J9=0,"",N9/J9*100)</f>
        <v>72.794420279687571</v>
      </c>
      <c r="P9" s="724">
        <f t="shared" ref="P9:P33" si="1">IF(K9=0,"",N9/K9*100)</f>
        <v>97.735143502136594</v>
      </c>
    </row>
    <row r="10" spans="1:19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184110</v>
      </c>
      <c r="J10" s="540">
        <v>184110</v>
      </c>
      <c r="K10" s="540">
        <v>127311</v>
      </c>
      <c r="L10" s="613">
        <v>122899</v>
      </c>
      <c r="M10" s="237">
        <v>0</v>
      </c>
      <c r="N10" s="746">
        <f t="shared" ref="N10:N11" si="2">SUM(L10:M10)</f>
        <v>122899</v>
      </c>
      <c r="O10" s="719">
        <f t="shared" ref="O10:P35" si="3">IF(J10=0,"",N10/J10*100)</f>
        <v>66.753028081038508</v>
      </c>
      <c r="P10" s="724">
        <f t="shared" si="1"/>
        <v>96.53447070559497</v>
      </c>
      <c r="R10" s="63"/>
    </row>
    <row r="11" spans="1:19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9" ht="12.95" customHeight="1">
      <c r="B12" s="10"/>
      <c r="C12" s="11"/>
      <c r="D12" s="11"/>
      <c r="E12" s="311"/>
      <c r="F12" s="330"/>
      <c r="G12" s="356"/>
      <c r="H12" s="20"/>
      <c r="I12" s="540"/>
      <c r="J12" s="540"/>
      <c r="K12" s="540"/>
      <c r="L12" s="613"/>
      <c r="M12" s="237"/>
      <c r="N12" s="746"/>
      <c r="O12" s="719" t="str">
        <f t="shared" si="3"/>
        <v/>
      </c>
      <c r="P12" s="724" t="str">
        <f t="shared" si="1"/>
        <v/>
      </c>
    </row>
    <row r="13" spans="1:19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90900</v>
      </c>
      <c r="J13" s="539">
        <f t="shared" si="5"/>
        <v>90900</v>
      </c>
      <c r="K13" s="539">
        <f>K14</f>
        <v>70195</v>
      </c>
      <c r="L13" s="566">
        <f>L14</f>
        <v>66841</v>
      </c>
      <c r="M13" s="235">
        <f>M14</f>
        <v>0</v>
      </c>
      <c r="N13" s="745">
        <f>N14</f>
        <v>66841</v>
      </c>
      <c r="O13" s="718">
        <f t="shared" si="3"/>
        <v>73.532453245324533</v>
      </c>
      <c r="P13" s="723">
        <f t="shared" si="1"/>
        <v>95.221881900420257</v>
      </c>
    </row>
    <row r="14" spans="1:19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90900</v>
      </c>
      <c r="J14" s="540">
        <v>90900</v>
      </c>
      <c r="K14" s="540">
        <v>70195</v>
      </c>
      <c r="L14" s="613">
        <v>66841</v>
      </c>
      <c r="M14" s="237">
        <v>0</v>
      </c>
      <c r="N14" s="746">
        <f>SUM(L14:M14)</f>
        <v>66841</v>
      </c>
      <c r="O14" s="719">
        <f t="shared" si="3"/>
        <v>73.532453245324533</v>
      </c>
      <c r="P14" s="724">
        <f t="shared" si="1"/>
        <v>95.221881900420257</v>
      </c>
    </row>
    <row r="15" spans="1:19" ht="12.95" customHeight="1">
      <c r="B15" s="10"/>
      <c r="C15" s="11"/>
      <c r="D15" s="11"/>
      <c r="E15" s="311"/>
      <c r="F15" s="330"/>
      <c r="G15" s="356"/>
      <c r="H15" s="11"/>
      <c r="I15" s="540"/>
      <c r="J15" s="540"/>
      <c r="K15" s="540"/>
      <c r="L15" s="609"/>
      <c r="M15" s="316"/>
      <c r="N15" s="747"/>
      <c r="O15" s="719" t="str">
        <f t="shared" si="3"/>
        <v/>
      </c>
      <c r="P15" s="724" t="str">
        <f t="shared" si="1"/>
        <v/>
      </c>
    </row>
    <row r="16" spans="1:19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158140</v>
      </c>
      <c r="J16" s="539">
        <f t="shared" si="6"/>
        <v>158140</v>
      </c>
      <c r="K16" s="539">
        <f>SUM(K17:K26)</f>
        <v>116404</v>
      </c>
      <c r="L16" s="569">
        <f>SUM(L17:L26)</f>
        <v>102017</v>
      </c>
      <c r="M16" s="318">
        <f>SUM(M17:M26)</f>
        <v>0</v>
      </c>
      <c r="N16" s="736">
        <f>SUM(N17:N26)</f>
        <v>102017</v>
      </c>
      <c r="O16" s="718">
        <f t="shared" si="3"/>
        <v>64.510560263058053</v>
      </c>
      <c r="P16" s="723">
        <f t="shared" si="1"/>
        <v>87.640459090752898</v>
      </c>
    </row>
    <row r="17" spans="1:17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3000</v>
      </c>
      <c r="J17" s="540">
        <v>3000</v>
      </c>
      <c r="K17" s="540">
        <v>1877</v>
      </c>
      <c r="L17" s="553">
        <v>295</v>
      </c>
      <c r="M17" s="388">
        <v>0</v>
      </c>
      <c r="N17" s="746">
        <f t="shared" ref="N17:N26" si="7">SUM(L17:M17)</f>
        <v>295</v>
      </c>
      <c r="O17" s="719">
        <f t="shared" si="3"/>
        <v>9.8333333333333321</v>
      </c>
      <c r="P17" s="724">
        <f t="shared" si="1"/>
        <v>15.716568993074054</v>
      </c>
    </row>
    <row r="18" spans="1:17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v>80000</v>
      </c>
      <c r="J18" s="540">
        <v>80000</v>
      </c>
      <c r="K18" s="540">
        <v>58538</v>
      </c>
      <c r="L18" s="553">
        <v>43148</v>
      </c>
      <c r="M18" s="388">
        <v>0</v>
      </c>
      <c r="N18" s="746">
        <f t="shared" si="7"/>
        <v>43148</v>
      </c>
      <c r="O18" s="719">
        <f t="shared" si="3"/>
        <v>53.935000000000002</v>
      </c>
      <c r="P18" s="724">
        <f t="shared" si="1"/>
        <v>73.709385356520556</v>
      </c>
    </row>
    <row r="19" spans="1:17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8500</v>
      </c>
      <c r="J19" s="540">
        <v>8500</v>
      </c>
      <c r="K19" s="540">
        <v>6215</v>
      </c>
      <c r="L19" s="553">
        <v>4407</v>
      </c>
      <c r="M19" s="388">
        <v>0</v>
      </c>
      <c r="N19" s="746">
        <f t="shared" si="7"/>
        <v>4407</v>
      </c>
      <c r="O19" s="719">
        <f t="shared" si="3"/>
        <v>51.847058823529416</v>
      </c>
      <c r="P19" s="724">
        <f t="shared" si="1"/>
        <v>70.909090909090907</v>
      </c>
    </row>
    <row r="20" spans="1:17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15000</v>
      </c>
      <c r="J20" s="540">
        <v>15000</v>
      </c>
      <c r="K20" s="540">
        <v>17701</v>
      </c>
      <c r="L20" s="553">
        <v>14809</v>
      </c>
      <c r="M20" s="388">
        <v>0</v>
      </c>
      <c r="N20" s="746">
        <f t="shared" si="7"/>
        <v>14809</v>
      </c>
      <c r="O20" s="719">
        <f t="shared" si="3"/>
        <v>98.726666666666659</v>
      </c>
      <c r="P20" s="724">
        <f t="shared" si="1"/>
        <v>83.661940003389631</v>
      </c>
    </row>
    <row r="21" spans="1:17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v>2000</v>
      </c>
      <c r="J21" s="540">
        <v>2000</v>
      </c>
      <c r="K21" s="540">
        <v>1314</v>
      </c>
      <c r="L21" s="554">
        <v>1312</v>
      </c>
      <c r="M21" s="390">
        <v>0</v>
      </c>
      <c r="N21" s="746">
        <f t="shared" si="7"/>
        <v>1312</v>
      </c>
      <c r="O21" s="719">
        <f t="shared" si="3"/>
        <v>65.600000000000009</v>
      </c>
      <c r="P21" s="724">
        <f t="shared" si="1"/>
        <v>99.847792998477928</v>
      </c>
    </row>
    <row r="22" spans="1:17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ref="I22:J26" si="8">SUM(G22:H22)</f>
        <v>0</v>
      </c>
      <c r="J22" s="540">
        <f t="shared" si="8"/>
        <v>0</v>
      </c>
      <c r="K22" s="540">
        <v>0</v>
      </c>
      <c r="L22" s="553">
        <v>0</v>
      </c>
      <c r="M22" s="388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7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15000</v>
      </c>
      <c r="J23" s="540">
        <v>15000</v>
      </c>
      <c r="K23" s="540">
        <v>9736</v>
      </c>
      <c r="L23" s="553">
        <v>10580</v>
      </c>
      <c r="M23" s="388">
        <v>0</v>
      </c>
      <c r="N23" s="746">
        <f t="shared" si="7"/>
        <v>10580</v>
      </c>
      <c r="O23" s="719">
        <f t="shared" si="3"/>
        <v>70.533333333333331</v>
      </c>
      <c r="P23" s="724">
        <f t="shared" si="1"/>
        <v>108.66885784716516</v>
      </c>
    </row>
    <row r="24" spans="1:17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8"/>
        <v>0</v>
      </c>
      <c r="J24" s="540">
        <f t="shared" si="8"/>
        <v>0</v>
      </c>
      <c r="K24" s="540">
        <v>0</v>
      </c>
      <c r="L24" s="553">
        <v>0</v>
      </c>
      <c r="M24" s="388">
        <v>0</v>
      </c>
      <c r="N24" s="746">
        <f t="shared" si="7"/>
        <v>0</v>
      </c>
      <c r="O24" s="719" t="str">
        <f t="shared" si="3"/>
        <v/>
      </c>
      <c r="P24" s="724" t="str">
        <f t="shared" si="1"/>
        <v/>
      </c>
    </row>
    <row r="25" spans="1:17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34640</v>
      </c>
      <c r="J25" s="540">
        <v>34640</v>
      </c>
      <c r="K25" s="540">
        <v>21023</v>
      </c>
      <c r="L25" s="554">
        <v>27466</v>
      </c>
      <c r="M25" s="390">
        <v>0</v>
      </c>
      <c r="N25" s="746">
        <f t="shared" si="7"/>
        <v>27466</v>
      </c>
      <c r="O25" s="719">
        <f t="shared" si="3"/>
        <v>79.289838337182445</v>
      </c>
      <c r="P25" s="724">
        <f t="shared" si="1"/>
        <v>130.64738619607098</v>
      </c>
    </row>
    <row r="26" spans="1:17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61">
        <v>0</v>
      </c>
      <c r="M26" s="384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7" s="1" customFormat="1" ht="12.95" customHeight="1">
      <c r="A27" s="306"/>
      <c r="B27" s="12"/>
      <c r="C27" s="8"/>
      <c r="D27" s="8"/>
      <c r="E27" s="8"/>
      <c r="F27" s="329"/>
      <c r="G27" s="355"/>
      <c r="H27" s="8"/>
      <c r="I27" s="540"/>
      <c r="J27" s="540"/>
      <c r="K27" s="540"/>
      <c r="L27" s="609"/>
      <c r="M27" s="316"/>
      <c r="N27" s="747"/>
      <c r="O27" s="719" t="str">
        <f t="shared" si="3"/>
        <v/>
      </c>
      <c r="P27" s="724" t="str">
        <f t="shared" si="1"/>
        <v/>
      </c>
    </row>
    <row r="28" spans="1:17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9">SUM(I29:I31)</f>
        <v>5000</v>
      </c>
      <c r="J28" s="539">
        <f t="shared" si="9"/>
        <v>5000</v>
      </c>
      <c r="K28" s="539">
        <f>SUM(K29:K30)</f>
        <v>4932</v>
      </c>
      <c r="L28" s="570">
        <f>SUM(L29:L31)</f>
        <v>0</v>
      </c>
      <c r="M28" s="313">
        <f>SUM(M29:M31)</f>
        <v>0</v>
      </c>
      <c r="N28" s="736">
        <f>SUM(N29:N31)</f>
        <v>0</v>
      </c>
      <c r="O28" s="718">
        <f t="shared" si="3"/>
        <v>0</v>
      </c>
      <c r="P28" s="723">
        <f t="shared" si="1"/>
        <v>0</v>
      </c>
    </row>
    <row r="29" spans="1:17" ht="12.95" customHeight="1">
      <c r="B29" s="10"/>
      <c r="C29" s="11"/>
      <c r="D29" s="11"/>
      <c r="E29" s="311"/>
      <c r="F29" s="330">
        <v>821200</v>
      </c>
      <c r="G29" s="356"/>
      <c r="H29" s="11" t="s">
        <v>90</v>
      </c>
      <c r="I29" s="540">
        <v>0</v>
      </c>
      <c r="J29" s="540">
        <v>0</v>
      </c>
      <c r="K29" s="540">
        <v>0</v>
      </c>
      <c r="L29" s="610">
        <v>0</v>
      </c>
      <c r="M29" s="321">
        <v>0</v>
      </c>
      <c r="N29" s="746">
        <f t="shared" ref="N29:N30" si="10">SUM(L29:M29)</f>
        <v>0</v>
      </c>
      <c r="O29" s="719" t="str">
        <f t="shared" si="3"/>
        <v/>
      </c>
      <c r="P29" s="724" t="str">
        <f t="shared" si="1"/>
        <v/>
      </c>
      <c r="Q29" s="55"/>
    </row>
    <row r="30" spans="1:17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5000</v>
      </c>
      <c r="J30" s="540">
        <v>5000</v>
      </c>
      <c r="K30" s="540">
        <v>4932</v>
      </c>
      <c r="L30" s="610">
        <v>0</v>
      </c>
      <c r="M30" s="321">
        <v>0</v>
      </c>
      <c r="N30" s="746">
        <f t="shared" si="10"/>
        <v>0</v>
      </c>
      <c r="O30" s="719">
        <f t="shared" si="3"/>
        <v>0</v>
      </c>
      <c r="P30" s="724">
        <f t="shared" si="1"/>
        <v>0</v>
      </c>
    </row>
    <row r="31" spans="1:17" ht="12.95" customHeight="1">
      <c r="B31" s="10"/>
      <c r="C31" s="11"/>
      <c r="D31" s="11"/>
      <c r="E31" s="311"/>
      <c r="F31" s="330"/>
      <c r="G31" s="356"/>
      <c r="H31" s="20"/>
      <c r="I31" s="540"/>
      <c r="J31" s="540"/>
      <c r="K31" s="540"/>
      <c r="L31" s="609"/>
      <c r="M31" s="316"/>
      <c r="N31" s="747"/>
      <c r="O31" s="719" t="str">
        <f t="shared" si="3"/>
        <v/>
      </c>
      <c r="P31" s="724" t="str">
        <f t="shared" si="1"/>
        <v/>
      </c>
    </row>
    <row r="32" spans="1:17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41" t="s">
        <v>826</v>
      </c>
      <c r="J32" s="541" t="s">
        <v>826</v>
      </c>
      <c r="K32" s="541" t="s">
        <v>686</v>
      </c>
      <c r="L32" s="614" t="s">
        <v>920</v>
      </c>
      <c r="M32" s="303"/>
      <c r="N32" s="748" t="s">
        <v>920</v>
      </c>
      <c r="O32" s="719"/>
      <c r="P32" s="724"/>
    </row>
    <row r="33" spans="1:19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>I8+I13+I16+I28</f>
        <v>1293390</v>
      </c>
      <c r="J33" s="313">
        <f>J8+J13+J16+J28</f>
        <v>1293390</v>
      </c>
      <c r="K33" s="563">
        <f t="shared" ref="K33" si="11">K8+K13+K16+K28</f>
        <v>955836</v>
      </c>
      <c r="L33" s="570">
        <f>L8+L13+L16+L28</f>
        <v>914324</v>
      </c>
      <c r="M33" s="313">
        <f>M8+M13+M16+M28</f>
        <v>0</v>
      </c>
      <c r="N33" s="736">
        <f>N8+N13+N16+N28</f>
        <v>914324</v>
      </c>
      <c r="O33" s="718">
        <f t="shared" si="3"/>
        <v>70.692057306767481</v>
      </c>
      <c r="P33" s="723">
        <f t="shared" si="1"/>
        <v>95.656995551538131</v>
      </c>
    </row>
    <row r="34" spans="1:19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563"/>
      <c r="J34" s="313"/>
      <c r="K34" s="563"/>
      <c r="L34" s="570"/>
      <c r="M34" s="313"/>
      <c r="N34" s="736"/>
      <c r="O34" s="719" t="str">
        <f>IF(J34=0,"",N34/J34*100)</f>
        <v/>
      </c>
      <c r="P34" s="724" t="str">
        <f>IF(K34=0,"",O34/K34*100)</f>
        <v/>
      </c>
      <c r="S34" s="1" t="s">
        <v>151</v>
      </c>
    </row>
    <row r="35" spans="1:19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574"/>
      <c r="J35" s="304"/>
      <c r="K35" s="574"/>
      <c r="L35" s="568"/>
      <c r="M35" s="304"/>
      <c r="N35" s="747"/>
      <c r="O35" s="719" t="str">
        <f t="shared" si="3"/>
        <v/>
      </c>
      <c r="P35" s="724" t="str">
        <f t="shared" si="3"/>
        <v/>
      </c>
    </row>
    <row r="36" spans="1:19" ht="12.95" customHeight="1" thickBot="1">
      <c r="B36" s="16"/>
      <c r="C36" s="17"/>
      <c r="D36" s="17"/>
      <c r="E36" s="17"/>
      <c r="F36" s="331"/>
      <c r="G36" s="357"/>
      <c r="H36" s="17"/>
      <c r="I36" s="32"/>
      <c r="J36" s="32"/>
      <c r="K36" s="564"/>
      <c r="L36" s="573"/>
      <c r="M36" s="32"/>
      <c r="N36" s="749"/>
      <c r="O36" s="720"/>
      <c r="P36" s="725"/>
    </row>
    <row r="37" spans="1:19" ht="12.95" customHeight="1">
      <c r="F37" s="332"/>
      <c r="G37" s="358"/>
      <c r="N37" s="412"/>
    </row>
    <row r="38" spans="1:19" ht="12.95" customHeight="1">
      <c r="B38" s="55"/>
      <c r="F38" s="332"/>
      <c r="G38" s="358"/>
      <c r="N38" s="412"/>
    </row>
    <row r="39" spans="1:19" ht="12.95" customHeight="1">
      <c r="B39" s="55"/>
      <c r="F39" s="332"/>
      <c r="G39" s="358"/>
      <c r="N39" s="412"/>
    </row>
    <row r="40" spans="1:19" ht="12.95" customHeight="1">
      <c r="B40" s="55"/>
      <c r="F40" s="332"/>
      <c r="G40" s="358"/>
      <c r="N40" s="412"/>
    </row>
    <row r="41" spans="1:19" ht="12.95" customHeight="1">
      <c r="B41" s="55"/>
      <c r="F41" s="332"/>
      <c r="G41" s="358"/>
      <c r="N41" s="412"/>
    </row>
    <row r="42" spans="1:19" ht="12.95" customHeight="1">
      <c r="B42" s="55"/>
      <c r="F42" s="332"/>
      <c r="G42" s="358"/>
      <c r="N42" s="412"/>
    </row>
    <row r="43" spans="1:19" ht="12.95" customHeight="1">
      <c r="B43" s="55"/>
      <c r="F43" s="332"/>
      <c r="G43" s="358"/>
      <c r="N43" s="412"/>
    </row>
    <row r="44" spans="1:19" ht="12.95" customHeight="1">
      <c r="B44" s="55"/>
      <c r="F44" s="332"/>
      <c r="G44" s="358"/>
      <c r="N44" s="412"/>
    </row>
    <row r="45" spans="1:19" ht="12.95" customHeight="1">
      <c r="B45" s="55"/>
      <c r="F45" s="332"/>
      <c r="G45" s="358"/>
      <c r="N45" s="412"/>
    </row>
    <row r="46" spans="1:19" ht="12.95" customHeight="1">
      <c r="B46" s="55"/>
      <c r="F46" s="332"/>
      <c r="G46" s="358"/>
      <c r="N46" s="412"/>
    </row>
    <row r="47" spans="1:19" ht="12.95" customHeight="1">
      <c r="B47" s="55"/>
      <c r="F47" s="332"/>
      <c r="G47" s="358"/>
      <c r="N47" s="412"/>
    </row>
    <row r="48" spans="1:19" ht="12.95" customHeight="1">
      <c r="B48" s="55"/>
      <c r="F48" s="332"/>
      <c r="G48" s="358"/>
      <c r="N48" s="412"/>
    </row>
    <row r="49" spans="2:14" ht="12.95" customHeight="1">
      <c r="B49" s="55"/>
      <c r="F49" s="332"/>
      <c r="G49" s="358"/>
      <c r="N49" s="412"/>
    </row>
    <row r="50" spans="2:14" ht="12.95" customHeight="1">
      <c r="B50" s="55"/>
      <c r="F50" s="332"/>
      <c r="G50" s="358"/>
      <c r="N50" s="412"/>
    </row>
    <row r="51" spans="2:14" ht="12.95" customHeight="1">
      <c r="B51" s="55"/>
      <c r="F51" s="332"/>
      <c r="G51" s="358"/>
      <c r="N51" s="412"/>
    </row>
    <row r="52" spans="2:14" ht="12.95" customHeight="1">
      <c r="F52" s="332"/>
      <c r="G52" s="358"/>
      <c r="N52" s="412"/>
    </row>
    <row r="53" spans="2:14" ht="12.95" customHeight="1">
      <c r="F53" s="332"/>
      <c r="G53" s="358"/>
      <c r="N53" s="412"/>
    </row>
    <row r="54" spans="2:14" ht="12.95" customHeight="1">
      <c r="F54" s="332"/>
      <c r="G54" s="358"/>
      <c r="N54" s="412"/>
    </row>
    <row r="55" spans="2:14" ht="12.95" customHeight="1">
      <c r="F55" s="332"/>
      <c r="G55" s="358"/>
      <c r="N55" s="412"/>
    </row>
    <row r="56" spans="2:14" ht="12.95" customHeight="1">
      <c r="F56" s="332"/>
      <c r="G56" s="358"/>
      <c r="N56" s="412"/>
    </row>
    <row r="57" spans="2:14" ht="12.95" customHeight="1">
      <c r="F57" s="332"/>
      <c r="G57" s="358"/>
      <c r="N57" s="412"/>
    </row>
    <row r="58" spans="2:14" ht="12.95" customHeight="1">
      <c r="F58" s="332"/>
      <c r="G58" s="358"/>
      <c r="N58" s="412"/>
    </row>
    <row r="59" spans="2:14" ht="12.95" customHeight="1">
      <c r="F59" s="332"/>
      <c r="G59" s="358"/>
      <c r="N59" s="412"/>
    </row>
    <row r="60" spans="2:14" ht="17.100000000000001" customHeight="1">
      <c r="F60" s="332"/>
      <c r="G60" s="358"/>
      <c r="N60" s="412"/>
    </row>
    <row r="61" spans="2:14" ht="14.25">
      <c r="F61" s="332"/>
      <c r="G61" s="358"/>
      <c r="N61" s="412"/>
    </row>
    <row r="62" spans="2:14" ht="14.25">
      <c r="F62" s="332"/>
      <c r="G62" s="358"/>
      <c r="N62" s="412"/>
    </row>
    <row r="63" spans="2:14" ht="14.25">
      <c r="F63" s="332"/>
      <c r="G63" s="358"/>
      <c r="N63" s="412"/>
    </row>
    <row r="64" spans="2:14" ht="14.25">
      <c r="F64" s="332"/>
      <c r="G64" s="358"/>
      <c r="N64" s="412"/>
    </row>
    <row r="65" spans="6:14" ht="14.25">
      <c r="F65" s="332"/>
      <c r="G65" s="358"/>
      <c r="N65" s="412"/>
    </row>
    <row r="66" spans="6:14" ht="14.25">
      <c r="F66" s="332"/>
      <c r="G66" s="358"/>
      <c r="N66" s="412"/>
    </row>
    <row r="67" spans="6:14" ht="14.25">
      <c r="F67" s="332"/>
      <c r="G67" s="358"/>
      <c r="N67" s="412"/>
    </row>
    <row r="68" spans="6:14" ht="14.25">
      <c r="F68" s="332"/>
      <c r="G68" s="358"/>
      <c r="N68" s="412"/>
    </row>
    <row r="69" spans="6:14" ht="14.25">
      <c r="F69" s="332"/>
      <c r="G69" s="358"/>
      <c r="N69" s="412"/>
    </row>
    <row r="70" spans="6:14" ht="14.25">
      <c r="F70" s="332"/>
      <c r="G70" s="358"/>
      <c r="N70" s="412"/>
    </row>
    <row r="71" spans="6:14" ht="14.25">
      <c r="F71" s="332"/>
      <c r="G71" s="358"/>
      <c r="N71" s="412"/>
    </row>
    <row r="72" spans="6:14" ht="14.25">
      <c r="F72" s="332"/>
      <c r="G72" s="358"/>
      <c r="N72" s="412"/>
    </row>
    <row r="73" spans="6:14" ht="14.25">
      <c r="F73" s="332"/>
      <c r="G73" s="358"/>
      <c r="N73" s="412"/>
    </row>
    <row r="74" spans="6:14" ht="14.25">
      <c r="F74" s="332"/>
      <c r="G74" s="332"/>
      <c r="N74" s="412"/>
    </row>
    <row r="75" spans="6:14" ht="14.25">
      <c r="F75" s="332"/>
      <c r="G75" s="332"/>
      <c r="N75" s="412"/>
    </row>
    <row r="76" spans="6:14" ht="14.25">
      <c r="F76" s="332"/>
      <c r="G76" s="332"/>
      <c r="N76" s="412"/>
    </row>
    <row r="77" spans="6:14" ht="14.25">
      <c r="F77" s="332"/>
      <c r="G77" s="332"/>
      <c r="N77" s="412"/>
    </row>
    <row r="78" spans="6:14" ht="14.25">
      <c r="F78" s="332"/>
      <c r="G78" s="332"/>
      <c r="N78" s="412"/>
    </row>
    <row r="79" spans="6:14" ht="14.25">
      <c r="F79" s="332"/>
      <c r="G79" s="332"/>
      <c r="N79" s="412"/>
    </row>
    <row r="80" spans="6:14" ht="14.25">
      <c r="F80" s="332"/>
      <c r="G80" s="332"/>
      <c r="N80" s="412"/>
    </row>
    <row r="81" spans="6:14" ht="14.25">
      <c r="F81" s="332"/>
      <c r="G81" s="332"/>
      <c r="N81" s="412"/>
    </row>
    <row r="82" spans="6:14" ht="14.25">
      <c r="F82" s="332"/>
      <c r="G82" s="332"/>
      <c r="N82" s="412"/>
    </row>
    <row r="83" spans="6:14" ht="14.25">
      <c r="F83" s="332"/>
      <c r="G83" s="332"/>
      <c r="N83" s="412"/>
    </row>
    <row r="84" spans="6:14" ht="14.25">
      <c r="F84" s="332"/>
      <c r="G84" s="332"/>
      <c r="N84" s="412"/>
    </row>
    <row r="85" spans="6:14" ht="14.25">
      <c r="F85" s="332"/>
      <c r="G85" s="332"/>
      <c r="N85" s="412"/>
    </row>
    <row r="86" spans="6:14" ht="14.25">
      <c r="F86" s="332"/>
      <c r="G86" s="332"/>
      <c r="N86" s="412"/>
    </row>
    <row r="87" spans="6:14" ht="14.25">
      <c r="F87" s="332"/>
      <c r="G87" s="332"/>
      <c r="N87" s="412"/>
    </row>
    <row r="88" spans="6:14" ht="14.25">
      <c r="F88" s="332"/>
      <c r="G88" s="332"/>
      <c r="N88" s="412"/>
    </row>
    <row r="89" spans="6:14" ht="14.25">
      <c r="F89" s="332"/>
      <c r="G89" s="332"/>
      <c r="N89" s="412"/>
    </row>
    <row r="90" spans="6:14" ht="14.25">
      <c r="F90" s="332"/>
      <c r="G90" s="332"/>
      <c r="N90" s="412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4">
    <mergeCell ref="P4:P5"/>
    <mergeCell ref="B2:P2"/>
    <mergeCell ref="O4:O5"/>
    <mergeCell ref="H4:H5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4"/>
  <dimension ref="A1:R96"/>
  <sheetViews>
    <sheetView zoomScaleNormal="100" zoomScaleSheetLayoutView="100" workbookViewId="0">
      <selection activeCell="L30" sqref="L30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1" width="14.7109375" style="9" customWidth="1"/>
    <col min="12" max="13" width="14.7109375" style="309" customWidth="1"/>
    <col min="14" max="14" width="15.7109375" style="9" customWidth="1"/>
    <col min="15" max="16" width="7.7109375" style="374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5"/>
      <c r="B2" s="900" t="s">
        <v>760</v>
      </c>
      <c r="C2" s="901"/>
      <c r="D2" s="901"/>
      <c r="E2" s="901"/>
      <c r="F2" s="901"/>
      <c r="G2" s="901"/>
      <c r="H2" s="901"/>
      <c r="I2" s="901"/>
      <c r="J2" s="934"/>
      <c r="K2" s="934"/>
      <c r="L2" s="934"/>
      <c r="M2" s="934"/>
      <c r="N2" s="934"/>
      <c r="O2" s="934"/>
      <c r="P2" s="902"/>
      <c r="R2" s="405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89" t="s">
        <v>131</v>
      </c>
      <c r="C7" s="90" t="s">
        <v>124</v>
      </c>
      <c r="D7" s="90" t="s">
        <v>118</v>
      </c>
      <c r="E7" s="656" t="s">
        <v>805</v>
      </c>
      <c r="F7" s="5"/>
      <c r="G7" s="308"/>
      <c r="H7" s="5"/>
      <c r="I7" s="562"/>
      <c r="J7" s="308"/>
      <c r="K7" s="562"/>
      <c r="L7" s="4"/>
      <c r="M7" s="308"/>
      <c r="N7" s="744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SUM(I9:I12)</f>
        <v>1059390</v>
      </c>
      <c r="J8" s="539">
        <f t="shared" si="0"/>
        <v>1059390</v>
      </c>
      <c r="K8" s="539">
        <f>SUM(K9:K11)</f>
        <v>773008</v>
      </c>
      <c r="L8" s="566">
        <f>SUM(L9:L12)</f>
        <v>755206</v>
      </c>
      <c r="M8" s="235">
        <f>SUM(M9:M12)</f>
        <v>0</v>
      </c>
      <c r="N8" s="745">
        <f>SUM(N9:N12)</f>
        <v>755206</v>
      </c>
      <c r="O8" s="718">
        <f>IF(J8=0,"",N8/J8*100)</f>
        <v>71.286872634251779</v>
      </c>
      <c r="P8" s="723">
        <f>IF(K8=0,"",N8/K8*100)</f>
        <v>97.697048413470498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851510</v>
      </c>
      <c r="J9" s="540">
        <v>851510</v>
      </c>
      <c r="K9" s="540">
        <v>630710</v>
      </c>
      <c r="L9" s="613">
        <v>622310</v>
      </c>
      <c r="M9" s="237">
        <v>0</v>
      </c>
      <c r="N9" s="746">
        <f>SUM(L9:M9)</f>
        <v>622310</v>
      </c>
      <c r="O9" s="719">
        <f>IF(J9=0,"",N9/J9*100)</f>
        <v>73.08311117896443</v>
      </c>
      <c r="P9" s="724">
        <f t="shared" ref="P9:P33" si="1">IF(K9=0,"",N9/K9*100)</f>
        <v>98.668167620618036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207880</v>
      </c>
      <c r="J10" s="540">
        <v>207880</v>
      </c>
      <c r="K10" s="540">
        <v>142298</v>
      </c>
      <c r="L10" s="613">
        <v>132896</v>
      </c>
      <c r="M10" s="237">
        <v>0</v>
      </c>
      <c r="N10" s="746">
        <f t="shared" ref="N10:N11" si="2">SUM(L10:M10)</f>
        <v>132896</v>
      </c>
      <c r="O10" s="719">
        <f t="shared" ref="O10:P35" si="3">IF(J10=0,"",N10/J10*100)</f>
        <v>63.929189917259954</v>
      </c>
      <c r="P10" s="724">
        <f t="shared" si="1"/>
        <v>93.392739181155036</v>
      </c>
      <c r="R10" s="55"/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20"/>
      <c r="I12" s="540"/>
      <c r="J12" s="540"/>
      <c r="K12" s="540"/>
      <c r="L12" s="613"/>
      <c r="M12" s="237"/>
      <c r="N12" s="746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90330</v>
      </c>
      <c r="J13" s="539">
        <f t="shared" si="5"/>
        <v>90330</v>
      </c>
      <c r="K13" s="539">
        <f>K14</f>
        <v>68144</v>
      </c>
      <c r="L13" s="566">
        <f>L14</f>
        <v>66139</v>
      </c>
      <c r="M13" s="235">
        <f>M14</f>
        <v>0</v>
      </c>
      <c r="N13" s="745">
        <f>N14</f>
        <v>66139</v>
      </c>
      <c r="O13" s="718">
        <f t="shared" si="3"/>
        <v>73.219306985497624</v>
      </c>
      <c r="P13" s="723">
        <f t="shared" si="1"/>
        <v>97.057701338342341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90330</v>
      </c>
      <c r="J14" s="540">
        <v>90330</v>
      </c>
      <c r="K14" s="540">
        <v>68144</v>
      </c>
      <c r="L14" s="613">
        <v>66139</v>
      </c>
      <c r="M14" s="237">
        <v>0</v>
      </c>
      <c r="N14" s="746">
        <f>SUM(L14:M14)</f>
        <v>66139</v>
      </c>
      <c r="O14" s="719">
        <f t="shared" si="3"/>
        <v>73.219306985497624</v>
      </c>
      <c r="P14" s="724">
        <f t="shared" si="1"/>
        <v>97.057701338342341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40"/>
      <c r="J15" s="540"/>
      <c r="K15" s="540"/>
      <c r="L15" s="609"/>
      <c r="M15" s="316"/>
      <c r="N15" s="747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173240</v>
      </c>
      <c r="J16" s="539">
        <f t="shared" si="6"/>
        <v>173240</v>
      </c>
      <c r="K16" s="539">
        <f>SUM(K17:K26)</f>
        <v>161668</v>
      </c>
      <c r="L16" s="569">
        <f>SUM(L17:L26)</f>
        <v>103653</v>
      </c>
      <c r="M16" s="318">
        <f>SUM(M17:M26)</f>
        <v>0</v>
      </c>
      <c r="N16" s="736">
        <f>SUM(N17:N26)</f>
        <v>103653</v>
      </c>
      <c r="O16" s="718">
        <f t="shared" si="3"/>
        <v>59.832024936504268</v>
      </c>
      <c r="P16" s="723">
        <f t="shared" si="1"/>
        <v>64.11472895068907</v>
      </c>
    </row>
    <row r="17" spans="1:17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3000</v>
      </c>
      <c r="J17" s="540">
        <v>3000</v>
      </c>
      <c r="K17" s="540">
        <v>3982</v>
      </c>
      <c r="L17" s="554">
        <v>625</v>
      </c>
      <c r="M17" s="390">
        <v>0</v>
      </c>
      <c r="N17" s="746">
        <f t="shared" ref="N17:N26" si="7">SUM(L17:M17)</f>
        <v>625</v>
      </c>
      <c r="O17" s="719">
        <f t="shared" si="3"/>
        <v>20.833333333333336</v>
      </c>
      <c r="P17" s="724">
        <f t="shared" si="1"/>
        <v>15.695630336514316</v>
      </c>
    </row>
    <row r="18" spans="1:17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v>100000</v>
      </c>
      <c r="J18" s="540">
        <v>100000</v>
      </c>
      <c r="K18" s="540">
        <v>92689</v>
      </c>
      <c r="L18" s="553">
        <v>49235</v>
      </c>
      <c r="M18" s="388">
        <v>0</v>
      </c>
      <c r="N18" s="746">
        <f t="shared" si="7"/>
        <v>49235</v>
      </c>
      <c r="O18" s="719">
        <f t="shared" si="3"/>
        <v>49.234999999999999</v>
      </c>
      <c r="P18" s="724">
        <f t="shared" si="1"/>
        <v>53.118493025062307</v>
      </c>
    </row>
    <row r="19" spans="1:17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10000</v>
      </c>
      <c r="J19" s="540">
        <v>10000</v>
      </c>
      <c r="K19" s="540">
        <v>8497</v>
      </c>
      <c r="L19" s="554">
        <v>9020</v>
      </c>
      <c r="M19" s="390">
        <v>0</v>
      </c>
      <c r="N19" s="746">
        <f t="shared" si="7"/>
        <v>9020</v>
      </c>
      <c r="O19" s="719">
        <f t="shared" si="3"/>
        <v>90.2</v>
      </c>
      <c r="P19" s="724">
        <f t="shared" si="1"/>
        <v>106.15511356949511</v>
      </c>
    </row>
    <row r="20" spans="1:17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20000</v>
      </c>
      <c r="J20" s="540">
        <v>20000</v>
      </c>
      <c r="K20" s="540">
        <v>21862</v>
      </c>
      <c r="L20" s="554">
        <v>14197</v>
      </c>
      <c r="M20" s="390">
        <v>0</v>
      </c>
      <c r="N20" s="746">
        <f t="shared" si="7"/>
        <v>14197</v>
      </c>
      <c r="O20" s="719">
        <f t="shared" si="3"/>
        <v>70.984999999999999</v>
      </c>
      <c r="P20" s="724">
        <f t="shared" si="1"/>
        <v>64.93916384594273</v>
      </c>
    </row>
    <row r="21" spans="1:17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v>500</v>
      </c>
      <c r="J21" s="540">
        <v>500</v>
      </c>
      <c r="K21" s="540">
        <v>204</v>
      </c>
      <c r="L21" s="554">
        <v>108</v>
      </c>
      <c r="M21" s="390">
        <v>0</v>
      </c>
      <c r="N21" s="746">
        <f t="shared" si="7"/>
        <v>108</v>
      </c>
      <c r="O21" s="719">
        <f t="shared" si="3"/>
        <v>21.6</v>
      </c>
      <c r="P21" s="724">
        <f t="shared" si="1"/>
        <v>52.941176470588239</v>
      </c>
    </row>
    <row r="22" spans="1:17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ref="I22:J26" si="8">SUM(G22:H22)</f>
        <v>0</v>
      </c>
      <c r="J22" s="540">
        <f t="shared" si="8"/>
        <v>0</v>
      </c>
      <c r="K22" s="540">
        <v>0</v>
      </c>
      <c r="L22" s="554">
        <v>0</v>
      </c>
      <c r="M22" s="390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7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27500</v>
      </c>
      <c r="J23" s="540">
        <v>27500</v>
      </c>
      <c r="K23" s="540">
        <v>23270</v>
      </c>
      <c r="L23" s="554">
        <v>20015</v>
      </c>
      <c r="M23" s="390">
        <v>0</v>
      </c>
      <c r="N23" s="746">
        <f t="shared" si="7"/>
        <v>20015</v>
      </c>
      <c r="O23" s="719">
        <f t="shared" si="3"/>
        <v>72.781818181818181</v>
      </c>
      <c r="P23" s="724">
        <f t="shared" si="1"/>
        <v>86.012032660077352</v>
      </c>
    </row>
    <row r="24" spans="1:17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8"/>
        <v>0</v>
      </c>
      <c r="J24" s="540">
        <f t="shared" si="8"/>
        <v>0</v>
      </c>
      <c r="K24" s="540">
        <v>0</v>
      </c>
      <c r="L24" s="554">
        <v>0</v>
      </c>
      <c r="M24" s="390">
        <v>0</v>
      </c>
      <c r="N24" s="746">
        <f t="shared" si="7"/>
        <v>0</v>
      </c>
      <c r="O24" s="719" t="str">
        <f t="shared" si="3"/>
        <v/>
      </c>
      <c r="P24" s="724" t="str">
        <f t="shared" si="1"/>
        <v/>
      </c>
    </row>
    <row r="25" spans="1:17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12240</v>
      </c>
      <c r="J25" s="540">
        <v>12240</v>
      </c>
      <c r="K25" s="540">
        <v>11164</v>
      </c>
      <c r="L25" s="554">
        <v>10453</v>
      </c>
      <c r="M25" s="390">
        <v>0</v>
      </c>
      <c r="N25" s="746">
        <f t="shared" si="7"/>
        <v>10453</v>
      </c>
      <c r="O25" s="719">
        <f t="shared" si="3"/>
        <v>85.400326797385617</v>
      </c>
      <c r="P25" s="724">
        <f t="shared" si="1"/>
        <v>93.63131494088141</v>
      </c>
    </row>
    <row r="26" spans="1:17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5">
        <v>0</v>
      </c>
      <c r="M26" s="386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7" s="1" customFormat="1" ht="12.95" customHeight="1">
      <c r="A27" s="306"/>
      <c r="B27" s="12"/>
      <c r="C27" s="8"/>
      <c r="D27" s="8"/>
      <c r="E27" s="8"/>
      <c r="F27" s="329"/>
      <c r="G27" s="355"/>
      <c r="H27" s="8"/>
      <c r="I27" s="540"/>
      <c r="J27" s="540"/>
      <c r="K27" s="540"/>
      <c r="L27" s="610"/>
      <c r="M27" s="321"/>
      <c r="N27" s="747"/>
      <c r="O27" s="719" t="str">
        <f t="shared" si="3"/>
        <v/>
      </c>
      <c r="P27" s="724" t="str">
        <f t="shared" si="1"/>
        <v/>
      </c>
    </row>
    <row r="28" spans="1:17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9">SUM(I29:I30)</f>
        <v>9000</v>
      </c>
      <c r="J28" s="539">
        <f t="shared" si="9"/>
        <v>9000</v>
      </c>
      <c r="K28" s="539">
        <f>SUM(K29:K30)</f>
        <v>9938</v>
      </c>
      <c r="L28" s="576">
        <f>SUM(L29:L30)</f>
        <v>5000</v>
      </c>
      <c r="M28" s="320">
        <f>SUM(M29:M30)</f>
        <v>0</v>
      </c>
      <c r="N28" s="736">
        <f>SUM(N29:N30)</f>
        <v>5000</v>
      </c>
      <c r="O28" s="718">
        <f t="shared" si="3"/>
        <v>55.555555555555557</v>
      </c>
      <c r="P28" s="723">
        <f t="shared" si="1"/>
        <v>50.31193399074261</v>
      </c>
    </row>
    <row r="29" spans="1:17" ht="12.95" customHeight="1">
      <c r="B29" s="10"/>
      <c r="C29" s="11"/>
      <c r="D29" s="11"/>
      <c r="E29" s="311"/>
      <c r="F29" s="333">
        <v>821200</v>
      </c>
      <c r="G29" s="359"/>
      <c r="H29" s="14" t="s">
        <v>90</v>
      </c>
      <c r="I29" s="540">
        <v>0</v>
      </c>
      <c r="J29" s="540">
        <v>0</v>
      </c>
      <c r="K29" s="540">
        <v>4938</v>
      </c>
      <c r="L29" s="610">
        <v>0</v>
      </c>
      <c r="M29" s="321">
        <v>0</v>
      </c>
      <c r="N29" s="746">
        <f t="shared" ref="N29:N30" si="10">SUM(L29:M29)</f>
        <v>0</v>
      </c>
      <c r="O29" s="719" t="str">
        <f t="shared" si="3"/>
        <v/>
      </c>
      <c r="P29" s="724">
        <f t="shared" si="1"/>
        <v>0</v>
      </c>
      <c r="Q29" s="55"/>
    </row>
    <row r="30" spans="1:17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9000</v>
      </c>
      <c r="J30" s="540">
        <v>9000</v>
      </c>
      <c r="K30" s="540">
        <v>5000</v>
      </c>
      <c r="L30" s="610">
        <v>5000</v>
      </c>
      <c r="M30" s="321">
        <v>0</v>
      </c>
      <c r="N30" s="746">
        <f t="shared" si="10"/>
        <v>5000</v>
      </c>
      <c r="O30" s="719">
        <f t="shared" si="3"/>
        <v>55.555555555555557</v>
      </c>
      <c r="P30" s="724">
        <f t="shared" si="1"/>
        <v>100</v>
      </c>
    </row>
    <row r="31" spans="1:17" ht="12.95" customHeight="1">
      <c r="B31" s="10"/>
      <c r="C31" s="11"/>
      <c r="D31" s="11"/>
      <c r="E31" s="311"/>
      <c r="F31" s="330"/>
      <c r="G31" s="356"/>
      <c r="H31" s="11"/>
      <c r="I31" s="540"/>
      <c r="J31" s="540"/>
      <c r="K31" s="540"/>
      <c r="L31" s="610"/>
      <c r="M31" s="321"/>
      <c r="N31" s="747"/>
      <c r="O31" s="719" t="str">
        <f t="shared" si="3"/>
        <v/>
      </c>
      <c r="P31" s="724" t="str">
        <f t="shared" si="1"/>
        <v/>
      </c>
    </row>
    <row r="32" spans="1:17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41" t="s">
        <v>827</v>
      </c>
      <c r="J32" s="541" t="s">
        <v>827</v>
      </c>
      <c r="K32" s="541" t="s">
        <v>874</v>
      </c>
      <c r="L32" s="572" t="s">
        <v>921</v>
      </c>
      <c r="M32" s="303"/>
      <c r="N32" s="748" t="s">
        <v>921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>I8+I13+I16+I28</f>
        <v>1331960</v>
      </c>
      <c r="J33" s="313">
        <f>J8+J13+J16+J28</f>
        <v>1331960</v>
      </c>
      <c r="K33" s="563">
        <f t="shared" ref="K33" si="11">K8+K13+K16+K28</f>
        <v>1012758</v>
      </c>
      <c r="L33" s="570">
        <f>L8+L13+L16+L28</f>
        <v>929998</v>
      </c>
      <c r="M33" s="313">
        <f>M8+M13+M16+M28</f>
        <v>0</v>
      </c>
      <c r="N33" s="736">
        <f>N8+N13+N16+N28</f>
        <v>929998</v>
      </c>
      <c r="O33" s="718">
        <f t="shared" si="3"/>
        <v>69.821766419411986</v>
      </c>
      <c r="P33" s="723">
        <f t="shared" si="1"/>
        <v>91.828255121164176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15"/>
      <c r="J34" s="15"/>
      <c r="K34" s="563"/>
      <c r="L34" s="570"/>
      <c r="M34" s="313"/>
      <c r="N34" s="736"/>
      <c r="O34" s="719" t="str">
        <f>IF(J34=0,"",N34/J34*100)</f>
        <v/>
      </c>
      <c r="P34" s="724" t="str">
        <f>IF(K34=0,"",O34/K34*100)</f>
        <v/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30"/>
      <c r="J35" s="30"/>
      <c r="K35" s="574"/>
      <c r="L35" s="568"/>
      <c r="M35" s="304"/>
      <c r="N35" s="747"/>
      <c r="O35" s="719" t="str">
        <f t="shared" si="3"/>
        <v/>
      </c>
      <c r="P35" s="724" t="str">
        <f t="shared" si="3"/>
        <v/>
      </c>
    </row>
    <row r="36" spans="1:16" ht="12.95" customHeight="1" thickBot="1">
      <c r="B36" s="16"/>
      <c r="C36" s="17"/>
      <c r="D36" s="17"/>
      <c r="E36" s="17"/>
      <c r="F36" s="331"/>
      <c r="G36" s="357"/>
      <c r="H36" s="17"/>
      <c r="I36" s="32"/>
      <c r="J36" s="32"/>
      <c r="K36" s="564"/>
      <c r="L36" s="573"/>
      <c r="M36" s="32"/>
      <c r="N36" s="749"/>
      <c r="O36" s="720"/>
      <c r="P36" s="725"/>
    </row>
    <row r="37" spans="1:16" ht="12.95" customHeight="1">
      <c r="F37" s="332"/>
      <c r="G37" s="358"/>
      <c r="N37" s="411"/>
    </row>
    <row r="38" spans="1:16" ht="12.95" customHeight="1">
      <c r="B38" s="55"/>
      <c r="F38" s="332"/>
      <c r="G38" s="358"/>
      <c r="N38" s="411"/>
    </row>
    <row r="39" spans="1:16" ht="12.95" customHeight="1">
      <c r="B39" s="55"/>
      <c r="F39" s="332"/>
      <c r="G39" s="358"/>
      <c r="N39" s="411"/>
    </row>
    <row r="40" spans="1:16" ht="12.95" customHeight="1">
      <c r="B40" s="55"/>
      <c r="F40" s="332"/>
      <c r="G40" s="358"/>
      <c r="N40" s="411"/>
    </row>
    <row r="41" spans="1:16" ht="12.95" customHeight="1">
      <c r="B41" s="55"/>
      <c r="F41" s="332"/>
      <c r="G41" s="358"/>
      <c r="N41" s="411"/>
    </row>
    <row r="42" spans="1:16" ht="12.95" customHeight="1">
      <c r="B42" s="55"/>
      <c r="F42" s="332"/>
      <c r="G42" s="358"/>
      <c r="N42" s="411"/>
    </row>
    <row r="43" spans="1:16" ht="12.95" customHeight="1">
      <c r="F43" s="332"/>
      <c r="G43" s="358"/>
      <c r="N43" s="411"/>
    </row>
    <row r="44" spans="1:16" ht="12.95" customHeight="1">
      <c r="F44" s="332"/>
      <c r="G44" s="358"/>
      <c r="N44" s="411"/>
    </row>
    <row r="45" spans="1:16" ht="12.95" customHeight="1">
      <c r="F45" s="332"/>
      <c r="G45" s="358"/>
      <c r="N45" s="411"/>
    </row>
    <row r="46" spans="1:16" ht="12.95" customHeight="1">
      <c r="F46" s="332"/>
      <c r="G46" s="358"/>
      <c r="N46" s="411"/>
    </row>
    <row r="47" spans="1:16" ht="12.95" customHeight="1">
      <c r="F47" s="332"/>
      <c r="G47" s="358"/>
      <c r="N47" s="411"/>
    </row>
    <row r="48" spans="1:16" ht="12.95" customHeight="1">
      <c r="F48" s="332"/>
      <c r="G48" s="358"/>
      <c r="N48" s="411"/>
    </row>
    <row r="49" spans="6:14" ht="12.95" customHeight="1">
      <c r="F49" s="332"/>
      <c r="G49" s="358"/>
      <c r="N49" s="411"/>
    </row>
    <row r="50" spans="6:14" ht="12.95" customHeight="1">
      <c r="F50" s="332"/>
      <c r="G50" s="358"/>
      <c r="N50" s="411"/>
    </row>
    <row r="51" spans="6:14" ht="12.95" customHeight="1">
      <c r="F51" s="332"/>
      <c r="G51" s="358"/>
      <c r="N51" s="411"/>
    </row>
    <row r="52" spans="6:14" ht="12.95" customHeight="1">
      <c r="F52" s="332"/>
      <c r="G52" s="358"/>
      <c r="N52" s="411"/>
    </row>
    <row r="53" spans="6:14" ht="12.95" customHeight="1">
      <c r="F53" s="332"/>
      <c r="G53" s="358"/>
      <c r="N53" s="411"/>
    </row>
    <row r="54" spans="6:14" ht="12.95" customHeight="1">
      <c r="F54" s="332"/>
      <c r="G54" s="358"/>
      <c r="N54" s="411"/>
    </row>
    <row r="55" spans="6:14" ht="12.95" customHeight="1">
      <c r="F55" s="332"/>
      <c r="G55" s="358"/>
      <c r="N55" s="411"/>
    </row>
    <row r="56" spans="6:14" ht="12.95" customHeight="1">
      <c r="F56" s="332"/>
      <c r="G56" s="358"/>
      <c r="N56" s="411"/>
    </row>
    <row r="57" spans="6:14" ht="12.95" customHeight="1">
      <c r="F57" s="332"/>
      <c r="G57" s="358"/>
      <c r="N57" s="411"/>
    </row>
    <row r="58" spans="6:14" ht="12.95" customHeight="1">
      <c r="F58" s="332"/>
      <c r="G58" s="358"/>
      <c r="N58" s="411"/>
    </row>
    <row r="59" spans="6:14" ht="12.95" customHeight="1">
      <c r="F59" s="332"/>
      <c r="G59" s="358"/>
      <c r="N59" s="411"/>
    </row>
    <row r="60" spans="6:14" ht="17.100000000000001" customHeight="1">
      <c r="F60" s="332"/>
      <c r="G60" s="358"/>
      <c r="N60" s="411"/>
    </row>
    <row r="61" spans="6:14" ht="14.25">
      <c r="F61" s="332"/>
      <c r="G61" s="358"/>
      <c r="N61" s="411"/>
    </row>
    <row r="62" spans="6:14" ht="14.25">
      <c r="F62" s="332"/>
      <c r="G62" s="358"/>
      <c r="N62" s="411"/>
    </row>
    <row r="63" spans="6:14" ht="14.25">
      <c r="F63" s="332"/>
      <c r="G63" s="358"/>
      <c r="N63" s="411"/>
    </row>
    <row r="64" spans="6:14" ht="14.25">
      <c r="F64" s="332"/>
      <c r="G64" s="358"/>
      <c r="N64" s="411"/>
    </row>
    <row r="65" spans="6:14" ht="14.25">
      <c r="F65" s="332"/>
      <c r="G65" s="358"/>
      <c r="N65" s="411"/>
    </row>
    <row r="66" spans="6:14" ht="14.25">
      <c r="F66" s="332"/>
      <c r="G66" s="358"/>
      <c r="N66" s="411"/>
    </row>
    <row r="67" spans="6:14" ht="14.25">
      <c r="F67" s="332"/>
      <c r="G67" s="358"/>
      <c r="N67" s="411"/>
    </row>
    <row r="68" spans="6:14" ht="14.25">
      <c r="F68" s="332"/>
      <c r="G68" s="358"/>
      <c r="N68" s="411"/>
    </row>
    <row r="69" spans="6:14" ht="14.25">
      <c r="F69" s="332"/>
      <c r="G69" s="358"/>
      <c r="N69" s="411"/>
    </row>
    <row r="70" spans="6:14" ht="14.25">
      <c r="F70" s="332"/>
      <c r="G70" s="358"/>
      <c r="N70" s="411"/>
    </row>
    <row r="71" spans="6:14" ht="14.25">
      <c r="F71" s="332"/>
      <c r="G71" s="358"/>
      <c r="N71" s="411"/>
    </row>
    <row r="72" spans="6:14" ht="14.25">
      <c r="F72" s="332"/>
      <c r="G72" s="358"/>
      <c r="N72" s="411"/>
    </row>
    <row r="73" spans="6:14" ht="14.25">
      <c r="F73" s="332"/>
      <c r="G73" s="358"/>
      <c r="N73" s="411"/>
    </row>
    <row r="74" spans="6:14" ht="14.25">
      <c r="F74" s="332"/>
      <c r="G74" s="332"/>
      <c r="N74" s="411"/>
    </row>
    <row r="75" spans="6:14" ht="14.25">
      <c r="F75" s="332"/>
      <c r="G75" s="332"/>
      <c r="N75" s="411"/>
    </row>
    <row r="76" spans="6:14" ht="14.25">
      <c r="F76" s="332"/>
      <c r="G76" s="332"/>
      <c r="N76" s="411"/>
    </row>
    <row r="77" spans="6:14" ht="14.25">
      <c r="F77" s="332"/>
      <c r="G77" s="332"/>
      <c r="N77" s="411"/>
    </row>
    <row r="78" spans="6:14" ht="14.25">
      <c r="F78" s="332"/>
      <c r="G78" s="332"/>
      <c r="N78" s="411"/>
    </row>
    <row r="79" spans="6:14" ht="14.25">
      <c r="F79" s="332"/>
      <c r="G79" s="332"/>
      <c r="N79" s="411"/>
    </row>
    <row r="80" spans="6:14" ht="14.25">
      <c r="F80" s="332"/>
      <c r="G80" s="332"/>
      <c r="N80" s="411"/>
    </row>
    <row r="81" spans="6:14" ht="14.25">
      <c r="F81" s="332"/>
      <c r="G81" s="332"/>
      <c r="N81" s="411"/>
    </row>
    <row r="82" spans="6:14" ht="14.25">
      <c r="F82" s="332"/>
      <c r="G82" s="332"/>
      <c r="N82" s="411"/>
    </row>
    <row r="83" spans="6:14" ht="14.25">
      <c r="F83" s="332"/>
      <c r="G83" s="332"/>
      <c r="N83" s="411"/>
    </row>
    <row r="84" spans="6:14" ht="14.25">
      <c r="F84" s="332"/>
      <c r="G84" s="332"/>
      <c r="N84" s="411"/>
    </row>
    <row r="85" spans="6:14" ht="14.25">
      <c r="F85" s="332"/>
      <c r="G85" s="332"/>
      <c r="N85" s="411"/>
    </row>
    <row r="86" spans="6:14" ht="14.25">
      <c r="F86" s="332"/>
      <c r="G86" s="332"/>
      <c r="N86" s="411"/>
    </row>
    <row r="87" spans="6:14" ht="14.25">
      <c r="F87" s="332"/>
      <c r="G87" s="332"/>
      <c r="N87" s="411"/>
    </row>
    <row r="88" spans="6:14" ht="14.25">
      <c r="F88" s="332"/>
      <c r="G88" s="332"/>
      <c r="N88" s="411"/>
    </row>
    <row r="89" spans="6:14" ht="14.25">
      <c r="F89" s="332"/>
      <c r="G89" s="332"/>
      <c r="N89" s="411"/>
    </row>
    <row r="90" spans="6:14" ht="14.25">
      <c r="F90" s="332"/>
      <c r="G90" s="332"/>
      <c r="N90" s="411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3"/>
  <dimension ref="A1:R95"/>
  <sheetViews>
    <sheetView zoomScaleNormal="100" zoomScaleSheetLayoutView="100" workbookViewId="0">
      <selection activeCell="L29" sqref="L29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1" width="14.7109375" style="9" customWidth="1"/>
    <col min="12" max="13" width="14.7109375" style="309" customWidth="1"/>
    <col min="14" max="14" width="15.7109375" style="9" customWidth="1"/>
    <col min="15" max="16" width="7.7109375" style="374" customWidth="1"/>
    <col min="17" max="17" width="9.140625" style="9"/>
    <col min="18" max="18" width="9.5703125" style="9" bestFit="1" customWidth="1"/>
    <col min="19" max="16384" width="9.140625" style="9"/>
  </cols>
  <sheetData>
    <row r="1" spans="1:18" ht="13.5" thickBot="1"/>
    <row r="2" spans="1:18" s="109" customFormat="1" ht="20.100000000000001" customHeight="1" thickTop="1" thickBot="1">
      <c r="A2" s="405"/>
      <c r="B2" s="900" t="s">
        <v>759</v>
      </c>
      <c r="C2" s="901"/>
      <c r="D2" s="901"/>
      <c r="E2" s="901"/>
      <c r="F2" s="901"/>
      <c r="G2" s="901"/>
      <c r="H2" s="901"/>
      <c r="I2" s="901"/>
      <c r="J2" s="934"/>
      <c r="K2" s="934"/>
      <c r="L2" s="934"/>
      <c r="M2" s="934"/>
      <c r="N2" s="934"/>
      <c r="O2" s="934"/>
      <c r="P2" s="902"/>
      <c r="R2" s="405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89" t="s">
        <v>131</v>
      </c>
      <c r="C7" s="90" t="s">
        <v>124</v>
      </c>
      <c r="D7" s="90" t="s">
        <v>119</v>
      </c>
      <c r="E7" s="656" t="s">
        <v>805</v>
      </c>
      <c r="F7" s="5"/>
      <c r="G7" s="308"/>
      <c r="H7" s="5"/>
      <c r="I7" s="562"/>
      <c r="J7" s="308"/>
      <c r="K7" s="562"/>
      <c r="L7" s="4"/>
      <c r="M7" s="308"/>
      <c r="N7" s="744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SUM(I9:I12)</f>
        <v>849840</v>
      </c>
      <c r="J8" s="539">
        <f t="shared" si="0"/>
        <v>849840</v>
      </c>
      <c r="K8" s="539">
        <f>SUM(K9:K11)</f>
        <v>625440</v>
      </c>
      <c r="L8" s="566">
        <f>SUM(L9:L12)</f>
        <v>618768</v>
      </c>
      <c r="M8" s="235">
        <f>SUM(M9:M12)</f>
        <v>0</v>
      </c>
      <c r="N8" s="745">
        <f>SUM(N9:N12)</f>
        <v>618768</v>
      </c>
      <c r="O8" s="718">
        <f>IF(J8=0,"",N8/J8*100)</f>
        <v>72.809940694719018</v>
      </c>
      <c r="P8" s="723">
        <f>IF(K8=0,"",N8/K8*100)</f>
        <v>98.933231005372207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694210</v>
      </c>
      <c r="J9" s="540">
        <v>694210</v>
      </c>
      <c r="K9" s="540">
        <v>519311</v>
      </c>
      <c r="L9" s="613">
        <v>512245</v>
      </c>
      <c r="M9" s="237">
        <v>0</v>
      </c>
      <c r="N9" s="746">
        <f>SUM(L9:M9)</f>
        <v>512245</v>
      </c>
      <c r="O9" s="719">
        <f>IF(J9=0,"",N9/J9*100)</f>
        <v>73.78819089324557</v>
      </c>
      <c r="P9" s="724">
        <f t="shared" ref="P9:P34" si="1">IF(K9=0,"",N9/K9*100)</f>
        <v>98.639350986210573</v>
      </c>
      <c r="Q9" s="55"/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155630</v>
      </c>
      <c r="J10" s="540">
        <v>155630</v>
      </c>
      <c r="K10" s="540">
        <v>106129</v>
      </c>
      <c r="L10" s="613">
        <v>106523</v>
      </c>
      <c r="M10" s="237">
        <v>0</v>
      </c>
      <c r="N10" s="746">
        <f t="shared" ref="N10:N11" si="2">SUM(L10:M10)</f>
        <v>106523</v>
      </c>
      <c r="O10" s="719">
        <f t="shared" ref="O10:O34" si="3">IF(J10=0,"",N10/J10*100)</f>
        <v>68.446314977832031</v>
      </c>
      <c r="P10" s="724">
        <f t="shared" si="1"/>
        <v>100.37124631344874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/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20"/>
      <c r="I12" s="540"/>
      <c r="J12" s="540"/>
      <c r="K12" s="540"/>
      <c r="L12" s="613"/>
      <c r="M12" s="237"/>
      <c r="N12" s="746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74610</v>
      </c>
      <c r="J13" s="539">
        <f t="shared" si="5"/>
        <v>74610</v>
      </c>
      <c r="K13" s="539">
        <f>K14</f>
        <v>55804</v>
      </c>
      <c r="L13" s="566">
        <f>L14</f>
        <v>55611</v>
      </c>
      <c r="M13" s="235">
        <f>M14</f>
        <v>0</v>
      </c>
      <c r="N13" s="745">
        <f>N14</f>
        <v>55611</v>
      </c>
      <c r="O13" s="718">
        <f t="shared" si="3"/>
        <v>74.535585042219537</v>
      </c>
      <c r="P13" s="723">
        <f t="shared" si="1"/>
        <v>99.654146656153685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74610</v>
      </c>
      <c r="J14" s="540">
        <v>74610</v>
      </c>
      <c r="K14" s="540">
        <v>55804</v>
      </c>
      <c r="L14" s="613">
        <v>55611</v>
      </c>
      <c r="M14" s="237">
        <v>0</v>
      </c>
      <c r="N14" s="746">
        <f>SUM(L14:M14)</f>
        <v>55611</v>
      </c>
      <c r="O14" s="719">
        <f t="shared" si="3"/>
        <v>74.535585042219537</v>
      </c>
      <c r="P14" s="724">
        <f t="shared" si="1"/>
        <v>99.654146656153685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40"/>
      <c r="J15" s="540"/>
      <c r="K15" s="540"/>
      <c r="L15" s="609"/>
      <c r="M15" s="316"/>
      <c r="N15" s="747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" si="6">SUM(I17:I26)</f>
        <v>118840</v>
      </c>
      <c r="J16" s="539">
        <f t="shared" ref="J16:N16" si="7">SUM(J17:J26)</f>
        <v>118840</v>
      </c>
      <c r="K16" s="539">
        <f t="shared" si="7"/>
        <v>74205</v>
      </c>
      <c r="L16" s="569">
        <f t="shared" si="7"/>
        <v>70365</v>
      </c>
      <c r="M16" s="318">
        <f t="shared" si="7"/>
        <v>0</v>
      </c>
      <c r="N16" s="736">
        <f t="shared" si="7"/>
        <v>70365</v>
      </c>
      <c r="O16" s="718">
        <f t="shared" si="3"/>
        <v>59.209861999326833</v>
      </c>
      <c r="P16" s="723">
        <f t="shared" si="1"/>
        <v>94.825146553466737</v>
      </c>
    </row>
    <row r="17" spans="1:17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3000</v>
      </c>
      <c r="J17" s="540">
        <v>3000</v>
      </c>
      <c r="K17" s="540">
        <v>2540</v>
      </c>
      <c r="L17" s="554">
        <v>630</v>
      </c>
      <c r="M17" s="390">
        <v>0</v>
      </c>
      <c r="N17" s="746">
        <f t="shared" ref="N17:N26" si="8">SUM(L17:M17)</f>
        <v>630</v>
      </c>
      <c r="O17" s="719">
        <f t="shared" si="3"/>
        <v>21</v>
      </c>
      <c r="P17" s="724">
        <f t="shared" si="1"/>
        <v>24.803149606299215</v>
      </c>
    </row>
    <row r="18" spans="1:17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v>50000</v>
      </c>
      <c r="J18" s="540">
        <v>50000</v>
      </c>
      <c r="K18" s="540">
        <v>28618</v>
      </c>
      <c r="L18" s="553">
        <v>27063</v>
      </c>
      <c r="M18" s="388">
        <v>0</v>
      </c>
      <c r="N18" s="746">
        <f t="shared" si="8"/>
        <v>27063</v>
      </c>
      <c r="O18" s="719">
        <f t="shared" si="3"/>
        <v>54.125999999999998</v>
      </c>
      <c r="P18" s="724">
        <f t="shared" si="1"/>
        <v>94.566356838353485</v>
      </c>
    </row>
    <row r="19" spans="1:17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6100</v>
      </c>
      <c r="J19" s="540">
        <v>6100</v>
      </c>
      <c r="K19" s="540">
        <v>4396</v>
      </c>
      <c r="L19" s="553">
        <v>4423</v>
      </c>
      <c r="M19" s="388">
        <v>0</v>
      </c>
      <c r="N19" s="746">
        <f t="shared" si="8"/>
        <v>4423</v>
      </c>
      <c r="O19" s="719">
        <f t="shared" si="3"/>
        <v>72.508196721311478</v>
      </c>
      <c r="P19" s="724">
        <f t="shared" si="1"/>
        <v>100.61419472247496</v>
      </c>
    </row>
    <row r="20" spans="1:17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15000</v>
      </c>
      <c r="J20" s="540">
        <v>15000</v>
      </c>
      <c r="K20" s="540">
        <v>13624</v>
      </c>
      <c r="L20" s="553">
        <v>8781</v>
      </c>
      <c r="M20" s="388">
        <v>0</v>
      </c>
      <c r="N20" s="746">
        <f t="shared" si="8"/>
        <v>8781</v>
      </c>
      <c r="O20" s="719">
        <f t="shared" si="3"/>
        <v>58.540000000000006</v>
      </c>
      <c r="P20" s="724">
        <f t="shared" si="1"/>
        <v>64.45243687610099</v>
      </c>
    </row>
    <row r="21" spans="1:17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v>2500</v>
      </c>
      <c r="J21" s="540">
        <v>2500</v>
      </c>
      <c r="K21" s="540">
        <v>2582</v>
      </c>
      <c r="L21" s="554">
        <v>665</v>
      </c>
      <c r="M21" s="390">
        <v>0</v>
      </c>
      <c r="N21" s="746">
        <f t="shared" si="8"/>
        <v>665</v>
      </c>
      <c r="O21" s="719">
        <f t="shared" si="3"/>
        <v>26.6</v>
      </c>
      <c r="P21" s="724">
        <f t="shared" si="1"/>
        <v>25.755228505034854</v>
      </c>
    </row>
    <row r="22" spans="1:17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ref="I22:J26" si="9">SUM(G22:H22)</f>
        <v>0</v>
      </c>
      <c r="J22" s="540">
        <f t="shared" si="9"/>
        <v>0</v>
      </c>
      <c r="K22" s="540">
        <v>0</v>
      </c>
      <c r="L22" s="554">
        <v>0</v>
      </c>
      <c r="M22" s="390">
        <v>0</v>
      </c>
      <c r="N22" s="746">
        <f t="shared" si="8"/>
        <v>0</v>
      </c>
      <c r="O22" s="719" t="str">
        <f t="shared" si="3"/>
        <v/>
      </c>
      <c r="P22" s="724" t="str">
        <f t="shared" si="1"/>
        <v/>
      </c>
    </row>
    <row r="23" spans="1:17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15000</v>
      </c>
      <c r="J23" s="540">
        <v>15000</v>
      </c>
      <c r="K23" s="540">
        <v>8904</v>
      </c>
      <c r="L23" s="554">
        <v>4617</v>
      </c>
      <c r="M23" s="390">
        <v>0</v>
      </c>
      <c r="N23" s="746">
        <f t="shared" si="8"/>
        <v>4617</v>
      </c>
      <c r="O23" s="719">
        <f t="shared" si="3"/>
        <v>30.78</v>
      </c>
      <c r="P23" s="724">
        <f t="shared" si="1"/>
        <v>51.853099730458219</v>
      </c>
    </row>
    <row r="24" spans="1:17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9"/>
        <v>0</v>
      </c>
      <c r="J24" s="540">
        <f t="shared" si="9"/>
        <v>0</v>
      </c>
      <c r="K24" s="540">
        <v>0</v>
      </c>
      <c r="L24" s="554">
        <v>0</v>
      </c>
      <c r="M24" s="390">
        <v>0</v>
      </c>
      <c r="N24" s="746">
        <f t="shared" si="8"/>
        <v>0</v>
      </c>
      <c r="O24" s="719" t="str">
        <f t="shared" si="3"/>
        <v/>
      </c>
      <c r="P24" s="724" t="str">
        <f t="shared" si="1"/>
        <v/>
      </c>
    </row>
    <row r="25" spans="1:17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27240</v>
      </c>
      <c r="J25" s="540">
        <v>27240</v>
      </c>
      <c r="K25" s="540">
        <v>13541</v>
      </c>
      <c r="L25" s="556">
        <v>24186</v>
      </c>
      <c r="M25" s="385">
        <v>0</v>
      </c>
      <c r="N25" s="746">
        <f t="shared" si="8"/>
        <v>24186</v>
      </c>
      <c r="O25" s="719">
        <f t="shared" si="3"/>
        <v>88.788546255506603</v>
      </c>
      <c r="P25" s="724">
        <f t="shared" si="1"/>
        <v>178.61310095266231</v>
      </c>
    </row>
    <row r="26" spans="1:17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9"/>
        <v>0</v>
      </c>
      <c r="J26" s="540">
        <f t="shared" si="9"/>
        <v>0</v>
      </c>
      <c r="K26" s="540">
        <v>0</v>
      </c>
      <c r="L26" s="555">
        <v>0</v>
      </c>
      <c r="M26" s="386">
        <v>0</v>
      </c>
      <c r="N26" s="746">
        <f t="shared" si="8"/>
        <v>0</v>
      </c>
      <c r="O26" s="719" t="str">
        <f t="shared" si="3"/>
        <v/>
      </c>
      <c r="P26" s="724" t="str">
        <f t="shared" si="1"/>
        <v/>
      </c>
    </row>
    <row r="27" spans="1:17" s="1" customFormat="1" ht="12.95" customHeight="1">
      <c r="A27" s="306"/>
      <c r="B27" s="12"/>
      <c r="C27" s="8"/>
      <c r="D27" s="8"/>
      <c r="E27" s="8"/>
      <c r="F27" s="329"/>
      <c r="G27" s="355"/>
      <c r="H27" s="8"/>
      <c r="I27" s="540"/>
      <c r="J27" s="540"/>
      <c r="K27" s="540"/>
      <c r="L27" s="610"/>
      <c r="M27" s="321"/>
      <c r="N27" s="747"/>
      <c r="O27" s="719" t="str">
        <f t="shared" si="3"/>
        <v/>
      </c>
      <c r="P27" s="724" t="str">
        <f t="shared" si="1"/>
        <v/>
      </c>
    </row>
    <row r="28" spans="1:17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10">SUM(I29:I30)</f>
        <v>5000</v>
      </c>
      <c r="J28" s="539">
        <f t="shared" si="10"/>
        <v>5000</v>
      </c>
      <c r="K28" s="539">
        <f>SUM(K29:K30)</f>
        <v>23615</v>
      </c>
      <c r="L28" s="576">
        <f>SUM(L29:L30)</f>
        <v>4953</v>
      </c>
      <c r="M28" s="320">
        <f>SUM(M29:M30)</f>
        <v>0</v>
      </c>
      <c r="N28" s="736">
        <f>SUM(N29:N30)</f>
        <v>4953</v>
      </c>
      <c r="O28" s="718">
        <f t="shared" si="3"/>
        <v>99.06</v>
      </c>
      <c r="P28" s="723">
        <f t="shared" si="1"/>
        <v>20.973957230573788</v>
      </c>
    </row>
    <row r="29" spans="1:17" ht="12.95" customHeight="1">
      <c r="B29" s="10"/>
      <c r="C29" s="11"/>
      <c r="D29" s="11"/>
      <c r="E29" s="311"/>
      <c r="F29" s="333">
        <v>821200</v>
      </c>
      <c r="G29" s="359"/>
      <c r="H29" s="14" t="s">
        <v>90</v>
      </c>
      <c r="I29" s="540">
        <f t="shared" ref="I29:J29" si="11">SUM(G29:H29)</f>
        <v>0</v>
      </c>
      <c r="J29" s="540">
        <f t="shared" si="11"/>
        <v>0</v>
      </c>
      <c r="K29" s="540">
        <v>1521</v>
      </c>
      <c r="L29" s="610">
        <v>0</v>
      </c>
      <c r="M29" s="321">
        <v>0</v>
      </c>
      <c r="N29" s="746">
        <f t="shared" ref="N29:N30" si="12">SUM(L29:M29)</f>
        <v>0</v>
      </c>
      <c r="O29" s="719" t="str">
        <f t="shared" si="3"/>
        <v/>
      </c>
      <c r="P29" s="724">
        <f t="shared" si="1"/>
        <v>0</v>
      </c>
      <c r="Q29" s="55"/>
    </row>
    <row r="30" spans="1:17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5000</v>
      </c>
      <c r="J30" s="540">
        <v>5000</v>
      </c>
      <c r="K30" s="540">
        <v>22094</v>
      </c>
      <c r="L30" s="610">
        <v>4953</v>
      </c>
      <c r="M30" s="321">
        <v>0</v>
      </c>
      <c r="N30" s="746">
        <f t="shared" si="12"/>
        <v>4953</v>
      </c>
      <c r="O30" s="719">
        <f t="shared" si="3"/>
        <v>99.06</v>
      </c>
      <c r="P30" s="724">
        <f t="shared" si="1"/>
        <v>22.417851000271565</v>
      </c>
    </row>
    <row r="31" spans="1:17" ht="12.95" customHeight="1">
      <c r="B31" s="10"/>
      <c r="C31" s="11"/>
      <c r="D31" s="11"/>
      <c r="E31" s="311"/>
      <c r="F31" s="330"/>
      <c r="G31" s="356"/>
      <c r="H31" s="11"/>
      <c r="I31" s="540"/>
      <c r="J31" s="540"/>
      <c r="K31" s="540"/>
      <c r="L31" s="609"/>
      <c r="M31" s="316"/>
      <c r="N31" s="747"/>
      <c r="O31" s="719" t="str">
        <f t="shared" si="3"/>
        <v/>
      </c>
      <c r="P31" s="724" t="str">
        <f t="shared" si="1"/>
        <v/>
      </c>
    </row>
    <row r="32" spans="1:17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41" t="s">
        <v>849</v>
      </c>
      <c r="J32" s="541" t="s">
        <v>849</v>
      </c>
      <c r="K32" s="541" t="s">
        <v>911</v>
      </c>
      <c r="L32" s="572" t="s">
        <v>922</v>
      </c>
      <c r="M32" s="303"/>
      <c r="N32" s="748" t="s">
        <v>922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 t="shared" ref="I33:N33" si="13">I8+I13+I16+I28</f>
        <v>1048290</v>
      </c>
      <c r="J33" s="313">
        <f t="shared" si="13"/>
        <v>1048290</v>
      </c>
      <c r="K33" s="563">
        <f t="shared" si="13"/>
        <v>779064</v>
      </c>
      <c r="L33" s="570">
        <f t="shared" si="13"/>
        <v>749697</v>
      </c>
      <c r="M33" s="313">
        <f t="shared" si="13"/>
        <v>0</v>
      </c>
      <c r="N33" s="736">
        <f t="shared" si="13"/>
        <v>749697</v>
      </c>
      <c r="O33" s="718">
        <f>IF(J33=0,"",N33/J33*100)</f>
        <v>71.516183498840974</v>
      </c>
      <c r="P33" s="723">
        <f t="shared" si="1"/>
        <v>96.230476571886257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563">
        <f>I33+'22'!I33+'21'!I33</f>
        <v>3673640</v>
      </c>
      <c r="J34" s="313">
        <f>J33+'22'!J33+'21'!J33</f>
        <v>3673640</v>
      </c>
      <c r="K34" s="563">
        <f>K33+'22'!K33+'21'!K33</f>
        <v>2747658</v>
      </c>
      <c r="L34" s="570">
        <f>L33+'22'!L33+'21'!L33</f>
        <v>2594019</v>
      </c>
      <c r="M34" s="313">
        <f>M33+'22'!M33+'21'!M33</f>
        <v>0</v>
      </c>
      <c r="N34" s="736">
        <f>N33+'22'!N33+'21'!N33</f>
        <v>2594019</v>
      </c>
      <c r="O34" s="718">
        <f t="shared" si="3"/>
        <v>70.611682146318088</v>
      </c>
      <c r="P34" s="723">
        <f t="shared" si="1"/>
        <v>94.408365233227727</v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30"/>
      <c r="J35" s="30"/>
      <c r="K35" s="574"/>
      <c r="L35" s="568"/>
      <c r="M35" s="304"/>
      <c r="N35" s="747"/>
      <c r="O35" s="721"/>
      <c r="P35" s="726"/>
    </row>
    <row r="36" spans="1:16" ht="12.95" customHeight="1" thickBot="1">
      <c r="B36" s="16"/>
      <c r="C36" s="17"/>
      <c r="D36" s="17"/>
      <c r="E36" s="17"/>
      <c r="F36" s="331"/>
      <c r="G36" s="357"/>
      <c r="H36" s="17"/>
      <c r="I36" s="32"/>
      <c r="J36" s="32"/>
      <c r="K36" s="564"/>
      <c r="L36" s="573"/>
      <c r="M36" s="32"/>
      <c r="N36" s="749"/>
      <c r="O36" s="720"/>
      <c r="P36" s="725"/>
    </row>
    <row r="37" spans="1:16" ht="12.95" customHeight="1">
      <c r="F37" s="332"/>
      <c r="G37" s="358"/>
      <c r="N37" s="411"/>
    </row>
    <row r="38" spans="1:16" ht="12.95" customHeight="1">
      <c r="B38" s="55"/>
      <c r="F38" s="332"/>
      <c r="G38" s="358"/>
      <c r="N38" s="411"/>
    </row>
    <row r="39" spans="1:16" ht="12.95" customHeight="1">
      <c r="B39" s="55"/>
      <c r="F39" s="332"/>
      <c r="G39" s="358"/>
      <c r="N39" s="411"/>
    </row>
    <row r="40" spans="1:16" ht="12.95" customHeight="1">
      <c r="B40" s="55"/>
      <c r="F40" s="332"/>
      <c r="G40" s="358"/>
      <c r="N40" s="411"/>
    </row>
    <row r="41" spans="1:16" ht="12.95" customHeight="1">
      <c r="B41" s="55"/>
      <c r="F41" s="332"/>
      <c r="G41" s="358"/>
      <c r="N41" s="411"/>
    </row>
    <row r="42" spans="1:16" ht="12.95" customHeight="1">
      <c r="B42" s="55"/>
      <c r="F42" s="332"/>
      <c r="G42" s="358"/>
      <c r="N42" s="411"/>
    </row>
    <row r="43" spans="1:16" ht="12.95" customHeight="1">
      <c r="F43" s="332"/>
      <c r="G43" s="358"/>
      <c r="N43" s="411"/>
    </row>
    <row r="44" spans="1:16" ht="12.95" customHeight="1">
      <c r="F44" s="332"/>
      <c r="G44" s="358"/>
      <c r="N44" s="411"/>
    </row>
    <row r="45" spans="1:16" ht="12.95" customHeight="1">
      <c r="F45" s="332"/>
      <c r="G45" s="358"/>
      <c r="N45" s="411"/>
    </row>
    <row r="46" spans="1:16" ht="12.95" customHeight="1">
      <c r="F46" s="332"/>
      <c r="G46" s="358"/>
      <c r="N46" s="411"/>
    </row>
    <row r="47" spans="1:16" ht="12.95" customHeight="1">
      <c r="F47" s="332"/>
      <c r="G47" s="358"/>
      <c r="N47" s="411"/>
    </row>
    <row r="48" spans="1:16" ht="12.95" customHeight="1">
      <c r="F48" s="332"/>
      <c r="G48" s="358"/>
      <c r="N48" s="411"/>
    </row>
    <row r="49" spans="6:14" ht="12.95" customHeight="1">
      <c r="F49" s="332"/>
      <c r="G49" s="358"/>
      <c r="N49" s="411"/>
    </row>
    <row r="50" spans="6:14" ht="12.95" customHeight="1">
      <c r="F50" s="332"/>
      <c r="G50" s="358"/>
      <c r="N50" s="411"/>
    </row>
    <row r="51" spans="6:14" ht="12.95" customHeight="1">
      <c r="F51" s="332"/>
      <c r="G51" s="358"/>
      <c r="N51" s="411"/>
    </row>
    <row r="52" spans="6:14" ht="12.95" customHeight="1">
      <c r="F52" s="332"/>
      <c r="G52" s="358"/>
      <c r="N52" s="411"/>
    </row>
    <row r="53" spans="6:14" ht="12.95" customHeight="1">
      <c r="F53" s="332"/>
      <c r="G53" s="358"/>
      <c r="N53" s="411"/>
    </row>
    <row r="54" spans="6:14" ht="12.95" customHeight="1">
      <c r="F54" s="332"/>
      <c r="G54" s="358"/>
      <c r="N54" s="411"/>
    </row>
    <row r="55" spans="6:14" ht="12.95" customHeight="1">
      <c r="F55" s="332"/>
      <c r="G55" s="358"/>
      <c r="N55" s="411"/>
    </row>
    <row r="56" spans="6:14" ht="12.95" customHeight="1">
      <c r="F56" s="332"/>
      <c r="G56" s="358"/>
      <c r="N56" s="411"/>
    </row>
    <row r="57" spans="6:14" ht="12.95" customHeight="1">
      <c r="F57" s="332"/>
      <c r="G57" s="358"/>
      <c r="N57" s="411"/>
    </row>
    <row r="58" spans="6:14" ht="12.95" customHeight="1">
      <c r="F58" s="332"/>
      <c r="G58" s="358"/>
      <c r="N58" s="411"/>
    </row>
    <row r="59" spans="6:14" ht="17.100000000000001" customHeight="1">
      <c r="F59" s="332"/>
      <c r="G59" s="358"/>
      <c r="N59" s="411"/>
    </row>
    <row r="60" spans="6:14" ht="14.25">
      <c r="F60" s="332"/>
      <c r="G60" s="358"/>
      <c r="N60" s="411"/>
    </row>
    <row r="61" spans="6:14" ht="14.25">
      <c r="F61" s="332"/>
      <c r="G61" s="358"/>
      <c r="N61" s="411"/>
    </row>
    <row r="62" spans="6:14" ht="14.25">
      <c r="F62" s="332"/>
      <c r="G62" s="358"/>
      <c r="N62" s="411"/>
    </row>
    <row r="63" spans="6:14" ht="14.25">
      <c r="F63" s="332"/>
      <c r="G63" s="358"/>
      <c r="N63" s="411"/>
    </row>
    <row r="64" spans="6:14" ht="14.25">
      <c r="F64" s="332"/>
      <c r="G64" s="358"/>
      <c r="N64" s="411"/>
    </row>
    <row r="65" spans="6:14" ht="14.25">
      <c r="F65" s="332"/>
      <c r="G65" s="358"/>
      <c r="N65" s="411"/>
    </row>
    <row r="66" spans="6:14" ht="14.25">
      <c r="F66" s="332"/>
      <c r="G66" s="358"/>
      <c r="N66" s="411"/>
    </row>
    <row r="67" spans="6:14" ht="14.25">
      <c r="F67" s="332"/>
      <c r="G67" s="358"/>
      <c r="N67" s="411"/>
    </row>
    <row r="68" spans="6:14" ht="14.25">
      <c r="F68" s="332"/>
      <c r="G68" s="358"/>
      <c r="N68" s="411"/>
    </row>
    <row r="69" spans="6:14" ht="14.25">
      <c r="F69" s="332"/>
      <c r="G69" s="358"/>
      <c r="N69" s="411"/>
    </row>
    <row r="70" spans="6:14" ht="14.25">
      <c r="F70" s="332"/>
      <c r="G70" s="358"/>
      <c r="N70" s="411"/>
    </row>
    <row r="71" spans="6:14" ht="14.25">
      <c r="F71" s="332"/>
      <c r="G71" s="358"/>
      <c r="N71" s="411"/>
    </row>
    <row r="72" spans="6:14" ht="14.25">
      <c r="F72" s="332"/>
      <c r="G72" s="358"/>
      <c r="N72" s="411"/>
    </row>
    <row r="73" spans="6:14" ht="14.25">
      <c r="F73" s="332"/>
      <c r="G73" s="332"/>
      <c r="N73" s="411"/>
    </row>
    <row r="74" spans="6:14" ht="14.25">
      <c r="F74" s="332"/>
      <c r="G74" s="332"/>
      <c r="N74" s="411"/>
    </row>
    <row r="75" spans="6:14" ht="14.25">
      <c r="F75" s="332"/>
      <c r="G75" s="332"/>
      <c r="N75" s="411"/>
    </row>
    <row r="76" spans="6:14" ht="14.25">
      <c r="F76" s="332"/>
      <c r="G76" s="332"/>
      <c r="N76" s="411"/>
    </row>
    <row r="77" spans="6:14" ht="14.25">
      <c r="F77" s="332"/>
      <c r="G77" s="332"/>
      <c r="N77" s="411"/>
    </row>
    <row r="78" spans="6:14" ht="14.25">
      <c r="F78" s="332"/>
      <c r="G78" s="332"/>
      <c r="N78" s="411"/>
    </row>
    <row r="79" spans="6:14" ht="14.25">
      <c r="F79" s="332"/>
      <c r="G79" s="332"/>
      <c r="N79" s="411"/>
    </row>
    <row r="80" spans="6:14" ht="14.25">
      <c r="F80" s="332"/>
      <c r="G80" s="332"/>
      <c r="N80" s="411"/>
    </row>
    <row r="81" spans="6:14" ht="14.25">
      <c r="F81" s="332"/>
      <c r="G81" s="332"/>
      <c r="N81" s="411"/>
    </row>
    <row r="82" spans="6:14" ht="14.25">
      <c r="F82" s="332"/>
      <c r="G82" s="332"/>
      <c r="N82" s="411"/>
    </row>
    <row r="83" spans="6:14" ht="14.25">
      <c r="F83" s="332"/>
      <c r="G83" s="332"/>
      <c r="N83" s="411"/>
    </row>
    <row r="84" spans="6:14" ht="14.25">
      <c r="F84" s="332"/>
      <c r="G84" s="332"/>
      <c r="N84" s="411"/>
    </row>
    <row r="85" spans="6:14" ht="14.25">
      <c r="F85" s="332"/>
      <c r="G85" s="332"/>
      <c r="N85" s="411"/>
    </row>
    <row r="86" spans="6:14" ht="14.25">
      <c r="F86" s="332"/>
      <c r="G86" s="332"/>
      <c r="N86" s="411"/>
    </row>
    <row r="87" spans="6:14" ht="14.25">
      <c r="F87" s="332"/>
      <c r="G87" s="332"/>
      <c r="N87" s="411"/>
    </row>
    <row r="88" spans="6:14" ht="14.25">
      <c r="F88" s="332"/>
      <c r="G88" s="332"/>
      <c r="N88" s="411"/>
    </row>
    <row r="89" spans="6:14" ht="14.25">
      <c r="F89" s="332"/>
      <c r="G89" s="332"/>
      <c r="N89" s="411"/>
    </row>
    <row r="90" spans="6:14">
      <c r="G90" s="332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AE302"/>
  <sheetViews>
    <sheetView tabSelected="1" zoomScaleNormal="100" workbookViewId="0">
      <selection activeCell="K23" sqref="K23"/>
    </sheetView>
  </sheetViews>
  <sheetFormatPr defaultRowHeight="15" customHeight="1"/>
  <cols>
    <col min="2" max="2" width="58.7109375" customWidth="1"/>
    <col min="3" max="3" width="11.42578125" customWidth="1"/>
    <col min="4" max="5" width="15.7109375" customWidth="1"/>
    <col min="6" max="6" width="15.7109375" style="673" customWidth="1"/>
    <col min="7" max="7" width="19.85546875" customWidth="1"/>
    <col min="8" max="8" width="8.7109375" customWidth="1"/>
    <col min="9" max="9" width="8.7109375" style="673" customWidth="1"/>
    <col min="10" max="10" width="6.42578125" customWidth="1"/>
    <col min="12" max="13" width="15.7109375" customWidth="1"/>
    <col min="14" max="14" width="8.7109375" customWidth="1"/>
  </cols>
  <sheetData>
    <row r="1" spans="2:31" ht="15" customHeight="1">
      <c r="B1" s="865"/>
      <c r="C1" s="866"/>
      <c r="D1" s="842"/>
      <c r="E1" s="842"/>
      <c r="F1" s="842"/>
      <c r="G1" s="842"/>
      <c r="H1" s="842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2:31" ht="15" customHeight="1">
      <c r="B2" s="842"/>
      <c r="C2" s="842"/>
      <c r="D2" s="842"/>
      <c r="E2" s="842"/>
      <c r="F2" s="842"/>
      <c r="G2" s="842"/>
      <c r="H2" s="842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2:31" ht="12" customHeight="1">
      <c r="B3" s="842"/>
      <c r="C3" s="842"/>
      <c r="D3" s="842"/>
      <c r="E3" s="842"/>
      <c r="F3" s="842"/>
      <c r="G3" s="842"/>
      <c r="H3" s="842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2:31" ht="9" hidden="1" customHeight="1">
      <c r="B4" s="842"/>
      <c r="C4" s="842"/>
      <c r="D4" s="842"/>
      <c r="E4" s="842"/>
      <c r="F4" s="842"/>
      <c r="G4" s="842"/>
      <c r="H4" s="842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</row>
    <row r="5" spans="2:31" ht="18.75" customHeight="1">
      <c r="B5" s="870" t="s">
        <v>824</v>
      </c>
      <c r="C5" s="870"/>
      <c r="D5" s="870"/>
      <c r="E5" s="870"/>
      <c r="F5" s="870"/>
      <c r="G5" s="870"/>
      <c r="H5" s="870"/>
      <c r="I5" s="871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</row>
    <row r="6" spans="2:31" ht="15" customHeight="1">
      <c r="B6" s="872" t="s">
        <v>882</v>
      </c>
      <c r="C6" s="872"/>
      <c r="D6" s="872"/>
      <c r="E6" s="872"/>
      <c r="F6" s="872"/>
      <c r="G6" s="872"/>
      <c r="H6" s="872"/>
      <c r="I6" s="871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2:31" ht="15" customHeight="1">
      <c r="B7" s="146"/>
      <c r="C7" s="146"/>
      <c r="D7" s="45"/>
      <c r="E7" s="45"/>
      <c r="F7" s="45"/>
      <c r="G7" s="45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</row>
    <row r="8" spans="2:31" ht="6.75" customHeight="1">
      <c r="B8" s="37"/>
      <c r="C8" s="37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</row>
    <row r="9" spans="2:31" ht="15" customHeight="1">
      <c r="B9" s="37"/>
      <c r="C9" s="37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</row>
    <row r="10" spans="2:31" ht="17.25" customHeight="1">
      <c r="B10" s="867"/>
      <c r="C10" s="868"/>
      <c r="D10" s="868"/>
      <c r="E10" s="869"/>
      <c r="F10" s="869"/>
      <c r="G10" s="869"/>
      <c r="H10" s="869"/>
      <c r="I10" s="675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</row>
    <row r="11" spans="2:31" ht="6" customHeight="1">
      <c r="B11" s="47"/>
      <c r="C11" s="47"/>
      <c r="D11" s="47"/>
      <c r="E11" s="47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</row>
    <row r="12" spans="2:31" s="453" customFormat="1" ht="54" customHeight="1">
      <c r="B12" s="454" t="s">
        <v>208</v>
      </c>
      <c r="C12" s="455" t="s">
        <v>588</v>
      </c>
      <c r="D12" s="455" t="s">
        <v>906</v>
      </c>
      <c r="E12" s="455" t="s">
        <v>904</v>
      </c>
      <c r="F12" s="496" t="s">
        <v>883</v>
      </c>
      <c r="G12" s="496" t="s">
        <v>884</v>
      </c>
      <c r="H12" s="455" t="s">
        <v>885</v>
      </c>
      <c r="I12" s="455" t="s">
        <v>886</v>
      </c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</row>
    <row r="13" spans="2:31" s="504" customFormat="1" ht="11.25" customHeight="1">
      <c r="B13" s="505">
        <v>1</v>
      </c>
      <c r="C13" s="505"/>
      <c r="D13" s="506">
        <v>2</v>
      </c>
      <c r="E13" s="506">
        <v>3</v>
      </c>
      <c r="F13" s="506">
        <v>4</v>
      </c>
      <c r="G13" s="506">
        <v>5</v>
      </c>
      <c r="H13" s="505">
        <v>6</v>
      </c>
      <c r="I13" s="505">
        <v>7</v>
      </c>
      <c r="K13" s="507"/>
      <c r="L13" s="507"/>
      <c r="M13" s="507"/>
      <c r="N13" s="507"/>
      <c r="O13" s="507"/>
      <c r="P13" s="507"/>
      <c r="Q13" s="507"/>
      <c r="R13" s="507"/>
      <c r="S13" s="507"/>
      <c r="T13" s="507"/>
      <c r="U13" s="507"/>
      <c r="V13" s="507"/>
      <c r="W13" s="507"/>
      <c r="X13" s="507"/>
      <c r="Y13" s="507"/>
      <c r="Z13" s="507"/>
      <c r="AA13" s="507"/>
      <c r="AB13" s="507"/>
      <c r="AC13" s="507"/>
      <c r="AD13" s="507"/>
      <c r="AE13" s="507"/>
    </row>
    <row r="14" spans="2:31" s="453" customFormat="1" ht="14.1" customHeight="1">
      <c r="B14" s="457" t="s">
        <v>601</v>
      </c>
      <c r="C14" s="457"/>
      <c r="D14" s="458">
        <f>D15+D16+D17+D18+D19</f>
        <v>43581080</v>
      </c>
      <c r="E14" s="458">
        <f>E15+E16+E17+E18+E19</f>
        <v>43594246</v>
      </c>
      <c r="F14" s="497">
        <f>F15+F16+F17+F18+F19</f>
        <v>32058655</v>
      </c>
      <c r="G14" s="497">
        <f>G15+G16+G17+G18+G19</f>
        <v>35912664</v>
      </c>
      <c r="H14" s="459">
        <f>IF(E14=0,,G14/E14*100)</f>
        <v>82.379367221995309</v>
      </c>
      <c r="I14" s="459">
        <f>IF(F14=0,,G14/F14*100)</f>
        <v>112.02174264640858</v>
      </c>
      <c r="J14" s="170"/>
      <c r="K14" s="456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</row>
    <row r="15" spans="2:31" s="453" customFormat="1" ht="12.95" customHeight="1">
      <c r="B15" s="460" t="s">
        <v>589</v>
      </c>
      <c r="C15" s="461">
        <v>710</v>
      </c>
      <c r="D15" s="462">
        <f>Prihodi!D5</f>
        <v>31336530</v>
      </c>
      <c r="E15" s="462">
        <f>Prihodi!E5</f>
        <v>31336530</v>
      </c>
      <c r="F15" s="450">
        <f>Prihodi!F5</f>
        <v>28984826</v>
      </c>
      <c r="G15" s="450">
        <f>Prihodi!G5</f>
        <v>25175572</v>
      </c>
      <c r="H15" s="463">
        <f t="shared" ref="H15:H42" si="0">IF(E15=0,,G15/E15*100)</f>
        <v>80.33937388728107</v>
      </c>
      <c r="I15" s="463">
        <f t="shared" ref="I15:I42" si="1">IF(F15=0,,G15/F15*100)</f>
        <v>86.857764818046519</v>
      </c>
      <c r="J15" s="170"/>
      <c r="K15" s="456"/>
      <c r="L15" s="456"/>
      <c r="M15" s="456"/>
      <c r="N15" s="456"/>
      <c r="O15" s="456"/>
      <c r="P15" s="456"/>
      <c r="Q15" s="456"/>
      <c r="R15" s="456"/>
      <c r="S15" s="456"/>
      <c r="T15" s="456"/>
      <c r="U15" s="456"/>
      <c r="V15" s="456"/>
      <c r="W15" s="456"/>
      <c r="X15" s="456"/>
      <c r="Y15" s="456"/>
      <c r="Z15" s="456"/>
      <c r="AA15" s="456"/>
      <c r="AB15" s="456"/>
      <c r="AC15" s="456"/>
      <c r="AD15" s="456"/>
      <c r="AE15" s="456"/>
    </row>
    <row r="16" spans="2:31" s="453" customFormat="1" ht="12.95" customHeight="1">
      <c r="B16" s="460" t="s">
        <v>590</v>
      </c>
      <c r="C16" s="461">
        <v>720</v>
      </c>
      <c r="D16" s="462">
        <f>Prihodi!D61</f>
        <v>2642220</v>
      </c>
      <c r="E16" s="462">
        <f>Prihodi!E61</f>
        <v>2642220</v>
      </c>
      <c r="F16" s="450">
        <f>Prihodi!F61</f>
        <v>2034505</v>
      </c>
      <c r="G16" s="450">
        <f>Prihodi!G61</f>
        <v>1957627</v>
      </c>
      <c r="H16" s="463">
        <f t="shared" si="0"/>
        <v>74.090234726858469</v>
      </c>
      <c r="I16" s="463">
        <f t="shared" si="1"/>
        <v>96.221292157060319</v>
      </c>
      <c r="J16" s="170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</row>
    <row r="17" spans="2:31" s="453" customFormat="1" ht="12.95" customHeight="1">
      <c r="B17" s="460" t="s">
        <v>591</v>
      </c>
      <c r="C17" s="461">
        <v>730</v>
      </c>
      <c r="D17" s="462">
        <f>Prihodi!D164</f>
        <v>9251620</v>
      </c>
      <c r="E17" s="462">
        <f>Prihodi!E164</f>
        <v>9260249</v>
      </c>
      <c r="F17" s="450">
        <f>Prihodi!F164</f>
        <v>900853</v>
      </c>
      <c r="G17" s="450">
        <f>Prihodi!G164</f>
        <v>8411529</v>
      </c>
      <c r="H17" s="463">
        <f t="shared" si="0"/>
        <v>90.834803686164378</v>
      </c>
      <c r="I17" s="463">
        <f t="shared" si="1"/>
        <v>933.72936539035777</v>
      </c>
      <c r="J17" s="170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</row>
    <row r="18" spans="2:31" s="453" customFormat="1" ht="12.95" customHeight="1">
      <c r="B18" s="460" t="s">
        <v>592</v>
      </c>
      <c r="C18" s="461">
        <v>740</v>
      </c>
      <c r="D18" s="462">
        <f>Prihodi!D193</f>
        <v>350410</v>
      </c>
      <c r="E18" s="462">
        <f>Prihodi!E193</f>
        <v>354947</v>
      </c>
      <c r="F18" s="450">
        <f>Prihodi!F193</f>
        <v>137193</v>
      </c>
      <c r="G18" s="450">
        <f>Prihodi!G193</f>
        <v>367673</v>
      </c>
      <c r="H18" s="463">
        <f t="shared" si="0"/>
        <v>103.58532400611922</v>
      </c>
      <c r="I18" s="463">
        <f t="shared" si="1"/>
        <v>267.99690946331083</v>
      </c>
      <c r="J18" s="170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  <c r="Z18" s="456"/>
      <c r="AA18" s="456"/>
      <c r="AB18" s="456"/>
      <c r="AC18" s="456"/>
      <c r="AD18" s="456"/>
      <c r="AE18" s="456"/>
    </row>
    <row r="19" spans="2:31" s="453" customFormat="1" ht="12.95" customHeight="1">
      <c r="B19" s="460" t="s">
        <v>593</v>
      </c>
      <c r="C19" s="461">
        <v>770</v>
      </c>
      <c r="D19" s="462">
        <f>Prihodi!D227</f>
        <v>300</v>
      </c>
      <c r="E19" s="462">
        <f>Prihodi!E227</f>
        <v>300</v>
      </c>
      <c r="F19" s="450">
        <f>Prihodi!F227</f>
        <v>1278</v>
      </c>
      <c r="G19" s="450">
        <f>Prihodi!G227</f>
        <v>263</v>
      </c>
      <c r="H19" s="463">
        <f t="shared" si="0"/>
        <v>87.666666666666671</v>
      </c>
      <c r="I19" s="463">
        <f t="shared" si="1"/>
        <v>20.579029733959313</v>
      </c>
      <c r="J19" s="170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</row>
    <row r="20" spans="2:31" s="453" customFormat="1" ht="14.1" customHeight="1">
      <c r="B20" s="468" t="s">
        <v>602</v>
      </c>
      <c r="C20" s="469"/>
      <c r="D20" s="470">
        <f>SUM(D21:D27)</f>
        <v>41102250</v>
      </c>
      <c r="E20" s="470">
        <f>SUM(E21:E27)</f>
        <v>41060879</v>
      </c>
      <c r="F20" s="498">
        <f>SUM(F21:F27)</f>
        <v>26482098</v>
      </c>
      <c r="G20" s="498">
        <f>SUM(G21:G27)</f>
        <v>27868531</v>
      </c>
      <c r="H20" s="471">
        <f t="shared" si="0"/>
        <v>67.871247958427787</v>
      </c>
      <c r="I20" s="471">
        <f t="shared" si="1"/>
        <v>105.23535937371729</v>
      </c>
      <c r="J20" s="170"/>
      <c r="K20" s="456"/>
      <c r="L20" s="456"/>
      <c r="M20" s="456"/>
      <c r="N20" s="456"/>
      <c r="O20" s="456"/>
      <c r="P20" s="456"/>
      <c r="Q20" s="456"/>
      <c r="R20" s="456"/>
      <c r="S20" s="456"/>
      <c r="T20" s="456"/>
      <c r="U20" s="456"/>
      <c r="V20" s="456"/>
      <c r="W20" s="456"/>
      <c r="X20" s="456"/>
      <c r="Y20" s="456"/>
      <c r="Z20" s="456"/>
      <c r="AA20" s="456"/>
      <c r="AB20" s="456"/>
      <c r="AC20" s="456"/>
      <c r="AD20" s="456"/>
    </row>
    <row r="21" spans="2:31" s="472" customFormat="1" ht="12.95" customHeight="1">
      <c r="B21" s="464" t="s">
        <v>594</v>
      </c>
      <c r="C21" s="465">
        <v>600</v>
      </c>
      <c r="D21" s="462">
        <f>Rashodi!F9</f>
        <v>498000</v>
      </c>
      <c r="E21" s="462">
        <f>Rashodi!G9</f>
        <v>498000</v>
      </c>
      <c r="F21" s="450">
        <f>Rashodi!H9</f>
        <v>393416</v>
      </c>
      <c r="G21" s="450">
        <f>Rashodi!K9</f>
        <v>371518</v>
      </c>
      <c r="H21" s="467">
        <f t="shared" si="0"/>
        <v>74.602008032128523</v>
      </c>
      <c r="I21" s="467">
        <f t="shared" si="1"/>
        <v>94.433881692661203</v>
      </c>
      <c r="J21" s="473"/>
      <c r="K21" s="474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74"/>
      <c r="AA21" s="474"/>
      <c r="AB21" s="474"/>
      <c r="AC21" s="474"/>
      <c r="AD21" s="474"/>
    </row>
    <row r="22" spans="2:31" s="472" customFormat="1" ht="12.95" customHeight="1">
      <c r="B22" s="464" t="s">
        <v>595</v>
      </c>
      <c r="C22" s="465">
        <v>611</v>
      </c>
      <c r="D22" s="462">
        <f>Rashodi!F15</f>
        <v>21757980</v>
      </c>
      <c r="E22" s="462">
        <f>Rashodi!G15</f>
        <v>21757980</v>
      </c>
      <c r="F22" s="450">
        <f>Rashodi!H15</f>
        <v>15602041</v>
      </c>
      <c r="G22" s="450">
        <f>Rashodi!K15</f>
        <v>15870592</v>
      </c>
      <c r="H22" s="467">
        <f t="shared" si="0"/>
        <v>72.941477104032643</v>
      </c>
      <c r="I22" s="467">
        <f t="shared" si="1"/>
        <v>101.72125557162681</v>
      </c>
      <c r="J22" s="473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</row>
    <row r="23" spans="2:31" s="453" customFormat="1" ht="12.95" customHeight="1">
      <c r="B23" s="464" t="s">
        <v>596</v>
      </c>
      <c r="C23" s="465">
        <v>612</v>
      </c>
      <c r="D23" s="466">
        <f>Rashodi!F21</f>
        <v>2141380</v>
      </c>
      <c r="E23" s="466">
        <f>Rashodi!G21</f>
        <v>2141380</v>
      </c>
      <c r="F23" s="451">
        <f>Rashodi!H21</f>
        <v>1548857</v>
      </c>
      <c r="G23" s="451">
        <f>Rashodi!K21</f>
        <v>1574879</v>
      </c>
      <c r="H23" s="467">
        <f t="shared" si="0"/>
        <v>73.545050388067509</v>
      </c>
      <c r="I23" s="467">
        <f t="shared" si="1"/>
        <v>101.68007763144047</v>
      </c>
      <c r="J23" s="170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</row>
    <row r="24" spans="2:31" s="453" customFormat="1" ht="12.95" customHeight="1">
      <c r="B24" s="464" t="s">
        <v>597</v>
      </c>
      <c r="C24" s="465">
        <v>613</v>
      </c>
      <c r="D24" s="466">
        <f>Rashodi!F24</f>
        <v>3913180</v>
      </c>
      <c r="E24" s="466">
        <f>Rashodi!G24</f>
        <v>3921809</v>
      </c>
      <c r="F24" s="451">
        <f>Rashodi!H24</f>
        <v>2697652</v>
      </c>
      <c r="G24" s="451">
        <f>Rashodi!K24</f>
        <v>2478903</v>
      </c>
      <c r="H24" s="467">
        <f>IF(E24=0,,G24/E24*100)</f>
        <v>63.208152156313581</v>
      </c>
      <c r="I24" s="467">
        <f t="shared" si="1"/>
        <v>91.891133474591982</v>
      </c>
      <c r="J24" s="170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</row>
    <row r="25" spans="2:31" s="453" customFormat="1" ht="12.95" customHeight="1">
      <c r="B25" s="464" t="s">
        <v>598</v>
      </c>
      <c r="C25" s="465">
        <v>614</v>
      </c>
      <c r="D25" s="466">
        <f>Rashodi!F47</f>
        <v>12417000</v>
      </c>
      <c r="E25" s="466">
        <f>Rashodi!G47</f>
        <v>12417000</v>
      </c>
      <c r="F25" s="451">
        <f>Rashodi!H47</f>
        <v>6194991</v>
      </c>
      <c r="G25" s="451">
        <f>Rashodi!K47</f>
        <v>7532127</v>
      </c>
      <c r="H25" s="467">
        <f t="shared" si="0"/>
        <v>60.659797052428118</v>
      </c>
      <c r="I25" s="467">
        <f t="shared" si="1"/>
        <v>121.58414757987541</v>
      </c>
      <c r="J25" s="170"/>
      <c r="K25" s="456"/>
      <c r="L25" s="456"/>
      <c r="M25" s="456"/>
      <c r="N25" s="456"/>
      <c r="O25" s="456"/>
      <c r="P25" s="456"/>
      <c r="Q25" s="456"/>
      <c r="R25" s="456"/>
      <c r="S25" s="456"/>
      <c r="T25" s="456"/>
      <c r="U25" s="456"/>
      <c r="V25" s="456"/>
      <c r="W25" s="456"/>
      <c r="X25" s="456"/>
      <c r="Y25" s="456"/>
      <c r="Z25" s="456"/>
      <c r="AA25" s="456"/>
      <c r="AB25" s="456"/>
      <c r="AC25" s="456"/>
      <c r="AD25" s="456"/>
    </row>
    <row r="26" spans="2:31" s="453" customFormat="1" ht="12.95" customHeight="1">
      <c r="B26" s="464" t="s">
        <v>599</v>
      </c>
      <c r="C26" s="465">
        <v>615</v>
      </c>
      <c r="D26" s="466">
        <f>Rashodi!F93</f>
        <v>330000</v>
      </c>
      <c r="E26" s="466">
        <f>Rashodi!G93</f>
        <v>280000</v>
      </c>
      <c r="F26" s="451">
        <f>Rashodi!H93</f>
        <v>0</v>
      </c>
      <c r="G26" s="451">
        <f>Rashodi!K93</f>
        <v>4000</v>
      </c>
      <c r="H26" s="467">
        <f>IF(E26=0,,G26/E26*100)</f>
        <v>1.4285714285714286</v>
      </c>
      <c r="I26" s="467">
        <f t="shared" si="1"/>
        <v>0</v>
      </c>
      <c r="J26" s="170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456"/>
      <c r="AA26" s="456"/>
      <c r="AB26" s="456"/>
      <c r="AC26" s="456"/>
      <c r="AD26" s="456"/>
    </row>
    <row r="27" spans="2:31" s="453" customFormat="1" ht="12.95" customHeight="1" thickBot="1">
      <c r="B27" s="475" t="s">
        <v>600</v>
      </c>
      <c r="C27" s="476">
        <v>616</v>
      </c>
      <c r="D27" s="477">
        <f>Rashodi!F99</f>
        <v>44710</v>
      </c>
      <c r="E27" s="477">
        <f>Rashodi!G99</f>
        <v>44710</v>
      </c>
      <c r="F27" s="452">
        <f>Rashodi!H99</f>
        <v>45141</v>
      </c>
      <c r="G27" s="452">
        <f>Rashodi!K99</f>
        <v>36512</v>
      </c>
      <c r="H27" s="478">
        <f t="shared" si="0"/>
        <v>81.664057257884139</v>
      </c>
      <c r="I27" s="478">
        <f t="shared" si="1"/>
        <v>80.884340178551653</v>
      </c>
      <c r="J27" s="170"/>
      <c r="K27" s="456"/>
      <c r="L27" s="456"/>
      <c r="M27" s="456"/>
      <c r="N27" s="456"/>
      <c r="O27" s="456"/>
      <c r="P27" s="456"/>
      <c r="Q27" s="456"/>
      <c r="R27" s="456"/>
      <c r="S27" s="456"/>
      <c r="T27" s="456"/>
      <c r="U27" s="456"/>
      <c r="V27" s="456"/>
      <c r="W27" s="456"/>
      <c r="X27" s="456"/>
      <c r="Y27" s="456"/>
      <c r="Z27" s="456"/>
      <c r="AA27" s="456"/>
      <c r="AB27" s="456"/>
      <c r="AC27" s="456"/>
      <c r="AD27" s="456"/>
    </row>
    <row r="28" spans="2:31" s="453" customFormat="1" ht="14.1" customHeight="1" thickTop="1" thickBot="1">
      <c r="B28" s="479" t="s">
        <v>603</v>
      </c>
      <c r="C28" s="480"/>
      <c r="D28" s="481">
        <f>D14-D20</f>
        <v>2478830</v>
      </c>
      <c r="E28" s="481">
        <f>E14-E20</f>
        <v>2533367</v>
      </c>
      <c r="F28" s="499">
        <f>F14-F20</f>
        <v>5576557</v>
      </c>
      <c r="G28" s="499">
        <f>G14-G20</f>
        <v>8044133</v>
      </c>
      <c r="H28" s="482">
        <f t="shared" si="0"/>
        <v>317.52734601816479</v>
      </c>
      <c r="I28" s="482">
        <f t="shared" si="1"/>
        <v>144.24909491645113</v>
      </c>
      <c r="J28" s="170"/>
      <c r="K28" s="456"/>
      <c r="L28" s="456"/>
      <c r="M28" s="456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456"/>
      <c r="Z28" s="456"/>
      <c r="AA28" s="456"/>
      <c r="AB28" s="456"/>
      <c r="AC28" s="456"/>
      <c r="AD28" s="456"/>
    </row>
    <row r="29" spans="2:31" s="453" customFormat="1" ht="14.1" customHeight="1" thickTop="1">
      <c r="B29" s="468" t="s">
        <v>604</v>
      </c>
      <c r="C29" s="469">
        <v>811</v>
      </c>
      <c r="D29" s="470">
        <f>Prihodi!D233</f>
        <v>5770</v>
      </c>
      <c r="E29" s="470">
        <f>Prihodi!E233</f>
        <v>5770</v>
      </c>
      <c r="F29" s="498">
        <f>Prihodi!F233</f>
        <v>5436</v>
      </c>
      <c r="G29" s="498">
        <f>Prihodi!G233</f>
        <v>6113</v>
      </c>
      <c r="H29" s="471">
        <f t="shared" si="0"/>
        <v>105.94454072790293</v>
      </c>
      <c r="I29" s="471">
        <f t="shared" si="1"/>
        <v>112.45401030169242</v>
      </c>
      <c r="J29" s="170"/>
      <c r="K29" s="456"/>
      <c r="L29" s="456"/>
      <c r="M29" s="456"/>
      <c r="N29" s="456"/>
      <c r="O29" s="456"/>
      <c r="P29" s="456"/>
      <c r="Q29" s="456"/>
      <c r="R29" s="456"/>
      <c r="S29" s="456"/>
      <c r="T29" s="456"/>
      <c r="U29" s="456"/>
      <c r="V29" s="456"/>
      <c r="W29" s="456"/>
      <c r="X29" s="456"/>
      <c r="Y29" s="456"/>
      <c r="Z29" s="456"/>
      <c r="AA29" s="456"/>
      <c r="AB29" s="456"/>
      <c r="AC29" s="456"/>
      <c r="AD29" s="456"/>
    </row>
    <row r="30" spans="2:31" s="453" customFormat="1" ht="14.1" customHeight="1">
      <c r="B30" s="468" t="s">
        <v>605</v>
      </c>
      <c r="C30" s="469">
        <v>821</v>
      </c>
      <c r="D30" s="470">
        <f>D31</f>
        <v>1959310</v>
      </c>
      <c r="E30" s="470">
        <f>E31</f>
        <v>2013847</v>
      </c>
      <c r="F30" s="498">
        <f>F31</f>
        <v>245725</v>
      </c>
      <c r="G30" s="498">
        <f>G31</f>
        <v>906893</v>
      </c>
      <c r="H30" s="471">
        <f t="shared" si="0"/>
        <v>45.032864959453228</v>
      </c>
      <c r="I30" s="471">
        <f t="shared" si="1"/>
        <v>369.06826737206228</v>
      </c>
      <c r="J30" s="170"/>
      <c r="K30" s="456"/>
      <c r="L30" s="456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456"/>
      <c r="Z30" s="456"/>
      <c r="AA30" s="456"/>
      <c r="AB30" s="456"/>
      <c r="AC30" s="456"/>
      <c r="AD30" s="456"/>
    </row>
    <row r="31" spans="2:31" s="453" customFormat="1" ht="12.95" customHeight="1" thickBot="1">
      <c r="B31" s="464" t="s">
        <v>449</v>
      </c>
      <c r="C31" s="465">
        <v>821</v>
      </c>
      <c r="D31" s="466">
        <f>Rashodi!F106</f>
        <v>1959310</v>
      </c>
      <c r="E31" s="466">
        <f>Rashodi!G106</f>
        <v>2013847</v>
      </c>
      <c r="F31" s="451">
        <f>Rashodi!H106</f>
        <v>245725</v>
      </c>
      <c r="G31" s="451">
        <f>Rashodi!K106</f>
        <v>906893</v>
      </c>
      <c r="H31" s="467">
        <f>IF(E31=0,,G31/E31*100)</f>
        <v>45.032864959453228</v>
      </c>
      <c r="I31" s="467">
        <f t="shared" si="1"/>
        <v>369.06826737206228</v>
      </c>
      <c r="J31" s="170"/>
      <c r="K31" s="456"/>
      <c r="L31" s="456"/>
      <c r="M31" s="456"/>
      <c r="N31" s="456"/>
      <c r="O31" s="456"/>
      <c r="P31" s="456"/>
      <c r="Q31" s="456"/>
      <c r="R31" s="456"/>
      <c r="S31" s="456"/>
      <c r="T31" s="456"/>
      <c r="U31" s="456"/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</row>
    <row r="32" spans="2:31" s="453" customFormat="1" ht="14.1" customHeight="1" thickTop="1" thickBot="1">
      <c r="B32" s="483" t="s">
        <v>606</v>
      </c>
      <c r="C32" s="484"/>
      <c r="D32" s="485">
        <f>D29-D30</f>
        <v>-1953540</v>
      </c>
      <c r="E32" s="485">
        <f>E29-E30</f>
        <v>-2008077</v>
      </c>
      <c r="F32" s="500">
        <f>F29-F30</f>
        <v>-240289</v>
      </c>
      <c r="G32" s="500">
        <f>G29-G30</f>
        <v>-900780</v>
      </c>
      <c r="H32" s="486">
        <f t="shared" si="0"/>
        <v>44.857841606671457</v>
      </c>
      <c r="I32" s="486">
        <f t="shared" si="1"/>
        <v>374.87358971904661</v>
      </c>
      <c r="J32" s="170"/>
      <c r="K32" s="456"/>
      <c r="L32" s="456"/>
      <c r="M32" s="456"/>
      <c r="N32" s="456"/>
      <c r="O32" s="456"/>
      <c r="P32" s="456"/>
      <c r="Q32" s="456"/>
      <c r="R32" s="456"/>
      <c r="S32" s="456"/>
      <c r="T32" s="456"/>
      <c r="U32" s="456"/>
      <c r="V32" s="456"/>
      <c r="W32" s="456"/>
      <c r="X32" s="456"/>
      <c r="Y32" s="456"/>
      <c r="Z32" s="456"/>
      <c r="AA32" s="456"/>
      <c r="AB32" s="456"/>
      <c r="AC32" s="456"/>
      <c r="AD32" s="456"/>
    </row>
    <row r="33" spans="2:31" s="453" customFormat="1" ht="19.5" customHeight="1" thickTop="1" thickBot="1">
      <c r="B33" s="479" t="s">
        <v>607</v>
      </c>
      <c r="C33" s="480"/>
      <c r="D33" s="487">
        <f>D28+D32</f>
        <v>525290</v>
      </c>
      <c r="E33" s="487">
        <f>E28+E32</f>
        <v>525290</v>
      </c>
      <c r="F33" s="501">
        <f>F28+F32</f>
        <v>5336268</v>
      </c>
      <c r="G33" s="501">
        <f>G28+G32</f>
        <v>7143353</v>
      </c>
      <c r="H33" s="482">
        <f t="shared" si="0"/>
        <v>1359.8874907194122</v>
      </c>
      <c r="I33" s="482">
        <f t="shared" si="1"/>
        <v>133.86420996846485</v>
      </c>
      <c r="J33" s="170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6"/>
      <c r="Z33" s="456"/>
      <c r="AA33" s="456"/>
      <c r="AB33" s="456"/>
      <c r="AC33" s="456"/>
      <c r="AD33" s="456"/>
    </row>
    <row r="34" spans="2:31" s="453" customFormat="1" ht="14.1" customHeight="1" thickTop="1">
      <c r="B34" s="468" t="s">
        <v>608</v>
      </c>
      <c r="C34" s="469" t="s">
        <v>587</v>
      </c>
      <c r="D34" s="470">
        <f>0</f>
        <v>0</v>
      </c>
      <c r="E34" s="470">
        <f>0</f>
        <v>0</v>
      </c>
      <c r="F34" s="498">
        <f>0</f>
        <v>0</v>
      </c>
      <c r="G34" s="498">
        <f>0</f>
        <v>0</v>
      </c>
      <c r="H34" s="471">
        <f t="shared" si="0"/>
        <v>0</v>
      </c>
      <c r="I34" s="471">
        <f t="shared" si="1"/>
        <v>0</v>
      </c>
      <c r="J34" s="170"/>
      <c r="K34" s="456"/>
      <c r="L34" s="456"/>
      <c r="M34" s="456"/>
      <c r="N34" s="456"/>
      <c r="O34" s="456"/>
      <c r="P34" s="456"/>
      <c r="Q34" s="456"/>
      <c r="R34" s="456"/>
      <c r="S34" s="456"/>
      <c r="T34" s="456"/>
      <c r="U34" s="456"/>
      <c r="V34" s="456"/>
      <c r="W34" s="456"/>
      <c r="X34" s="456"/>
      <c r="Y34" s="456"/>
      <c r="Z34" s="456"/>
      <c r="AA34" s="456"/>
      <c r="AB34" s="456"/>
      <c r="AC34" s="456"/>
      <c r="AD34" s="456"/>
    </row>
    <row r="35" spans="2:31" s="453" customFormat="1" ht="14.1" customHeight="1">
      <c r="B35" s="488" t="s">
        <v>609</v>
      </c>
      <c r="C35" s="489" t="s">
        <v>586</v>
      </c>
      <c r="D35" s="490">
        <f>D36</f>
        <v>518280</v>
      </c>
      <c r="E35" s="490">
        <f>E36</f>
        <v>518280</v>
      </c>
      <c r="F35" s="502">
        <f>F36</f>
        <v>591134</v>
      </c>
      <c r="G35" s="502">
        <f>G36</f>
        <v>514992</v>
      </c>
      <c r="H35" s="471">
        <f t="shared" si="0"/>
        <v>99.365593887473963</v>
      </c>
      <c r="I35" s="471">
        <f t="shared" si="1"/>
        <v>87.119333349122201</v>
      </c>
      <c r="J35" s="170"/>
      <c r="K35" s="456"/>
      <c r="L35" s="456"/>
      <c r="M35" s="456"/>
      <c r="N35" s="456"/>
      <c r="O35" s="456"/>
      <c r="P35" s="456"/>
      <c r="Q35" s="456"/>
      <c r="R35" s="456"/>
      <c r="S35" s="456"/>
      <c r="T35" s="456"/>
      <c r="U35" s="456"/>
      <c r="V35" s="456"/>
      <c r="W35" s="456"/>
      <c r="X35" s="456"/>
      <c r="Y35" s="456"/>
      <c r="Z35" s="456"/>
      <c r="AA35" s="456"/>
      <c r="AB35" s="456"/>
      <c r="AC35" s="456"/>
      <c r="AD35" s="456"/>
    </row>
    <row r="36" spans="2:31" s="453" customFormat="1" ht="12.95" customHeight="1" thickBot="1">
      <c r="B36" s="464" t="s">
        <v>321</v>
      </c>
      <c r="C36" s="465">
        <v>823</v>
      </c>
      <c r="D36" s="466">
        <f>Rashodi!F114</f>
        <v>518280</v>
      </c>
      <c r="E36" s="466">
        <f>Rashodi!G114</f>
        <v>518280</v>
      </c>
      <c r="F36" s="451">
        <f>Rashodi!H114</f>
        <v>591134</v>
      </c>
      <c r="G36" s="451">
        <f>Rashodi!K114</f>
        <v>514992</v>
      </c>
      <c r="H36" s="467">
        <f t="shared" si="0"/>
        <v>99.365593887473963</v>
      </c>
      <c r="I36" s="467">
        <f t="shared" si="1"/>
        <v>87.119333349122201</v>
      </c>
      <c r="J36" s="170"/>
      <c r="K36" s="456"/>
      <c r="L36" s="456"/>
      <c r="M36" s="456"/>
      <c r="N36" s="456"/>
      <c r="O36" s="456"/>
      <c r="P36" s="456"/>
      <c r="Q36" s="456"/>
      <c r="R36" s="456"/>
      <c r="S36" s="456"/>
      <c r="T36" s="456"/>
      <c r="U36" s="456"/>
      <c r="V36" s="456"/>
      <c r="W36" s="456"/>
      <c r="X36" s="456"/>
      <c r="Y36" s="456"/>
      <c r="Z36" s="456"/>
      <c r="AA36" s="456"/>
      <c r="AB36" s="456"/>
      <c r="AC36" s="456"/>
      <c r="AD36" s="456"/>
      <c r="AE36" s="456"/>
    </row>
    <row r="37" spans="2:31" s="453" customFormat="1" ht="14.1" customHeight="1" thickTop="1" thickBot="1">
      <c r="B37" s="483" t="s">
        <v>610</v>
      </c>
      <c r="C37" s="484"/>
      <c r="D37" s="485">
        <f>D34-D35</f>
        <v>-518280</v>
      </c>
      <c r="E37" s="485">
        <f>E34-E35</f>
        <v>-518280</v>
      </c>
      <c r="F37" s="500">
        <f>F34-F35</f>
        <v>-591134</v>
      </c>
      <c r="G37" s="500">
        <f>G34-G35</f>
        <v>-514992</v>
      </c>
      <c r="H37" s="486">
        <f t="shared" si="0"/>
        <v>99.365593887473963</v>
      </c>
      <c r="I37" s="486">
        <f t="shared" si="1"/>
        <v>87.119333349122201</v>
      </c>
      <c r="J37" s="170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6"/>
      <c r="Z37" s="456"/>
      <c r="AA37" s="456"/>
      <c r="AB37" s="456"/>
      <c r="AC37" s="456"/>
      <c r="AD37" s="456"/>
    </row>
    <row r="38" spans="2:31" s="453" customFormat="1" ht="14.1" customHeight="1" thickTop="1" thickBot="1">
      <c r="B38" s="483" t="s">
        <v>611</v>
      </c>
      <c r="C38" s="484"/>
      <c r="D38" s="485">
        <f>D33+D37</f>
        <v>7010</v>
      </c>
      <c r="E38" s="485">
        <f>E33+E37</f>
        <v>7010</v>
      </c>
      <c r="F38" s="500">
        <f>F33+F37</f>
        <v>4745134</v>
      </c>
      <c r="G38" s="500">
        <f>G33+G37</f>
        <v>6628361</v>
      </c>
      <c r="H38" s="486">
        <f t="shared" si="0"/>
        <v>94555.79172610557</v>
      </c>
      <c r="I38" s="486">
        <f t="shared" si="1"/>
        <v>139.687540963016</v>
      </c>
      <c r="J38" s="170"/>
      <c r="K38" s="456"/>
      <c r="L38" s="456"/>
      <c r="M38" s="456"/>
      <c r="N38" s="456"/>
      <c r="O38" s="456"/>
      <c r="P38" s="456"/>
      <c r="Q38" s="456"/>
      <c r="R38" s="456"/>
      <c r="S38" s="456"/>
      <c r="T38" s="456"/>
      <c r="U38" s="456"/>
      <c r="V38" s="456"/>
      <c r="W38" s="456"/>
      <c r="X38" s="456"/>
      <c r="Y38" s="456"/>
      <c r="Z38" s="456"/>
      <c r="AA38" s="456"/>
      <c r="AB38" s="456"/>
      <c r="AC38" s="456"/>
      <c r="AD38" s="456"/>
    </row>
    <row r="39" spans="2:31" s="453" customFormat="1" ht="9" customHeight="1" thickTop="1">
      <c r="B39" s="491"/>
      <c r="C39" s="492"/>
      <c r="D39" s="493"/>
      <c r="E39" s="493"/>
      <c r="F39" s="503"/>
      <c r="G39" s="503"/>
      <c r="H39" s="494"/>
      <c r="I39" s="494"/>
      <c r="J39" s="170"/>
      <c r="K39" s="456"/>
      <c r="L39" s="456"/>
      <c r="M39" s="456"/>
      <c r="N39" s="456"/>
      <c r="O39" s="456"/>
      <c r="P39" s="456"/>
      <c r="Q39" s="456"/>
      <c r="R39" s="456"/>
      <c r="S39" s="456"/>
      <c r="T39" s="456"/>
      <c r="U39" s="456"/>
      <c r="V39" s="456"/>
      <c r="W39" s="456"/>
      <c r="X39" s="456"/>
      <c r="Y39" s="456"/>
      <c r="Z39" s="456"/>
      <c r="AA39" s="456"/>
      <c r="AB39" s="456"/>
      <c r="AC39" s="456"/>
      <c r="AD39" s="456"/>
    </row>
    <row r="40" spans="2:31" s="453" customFormat="1" ht="14.1" customHeight="1">
      <c r="B40" s="468" t="s">
        <v>612</v>
      </c>
      <c r="C40" s="469"/>
      <c r="D40" s="470">
        <f>D14+D29+D34</f>
        <v>43586850</v>
      </c>
      <c r="E40" s="470">
        <f>E14+E29+E34</f>
        <v>43600016</v>
      </c>
      <c r="F40" s="498">
        <f>F14+F29+F34</f>
        <v>32064091</v>
      </c>
      <c r="G40" s="498">
        <f>G14+G29+G34</f>
        <v>35918777</v>
      </c>
      <c r="H40" s="471">
        <f t="shared" si="0"/>
        <v>82.382485822940993</v>
      </c>
      <c r="I40" s="471">
        <f t="shared" si="1"/>
        <v>112.02181593109874</v>
      </c>
      <c r="J40" s="170"/>
      <c r="K40" s="495"/>
      <c r="L40" s="456"/>
      <c r="M40" s="456"/>
      <c r="N40" s="456"/>
      <c r="O40" s="456"/>
      <c r="P40" s="456"/>
      <c r="Q40" s="456"/>
      <c r="R40" s="456"/>
      <c r="S40" s="456"/>
      <c r="T40" s="456"/>
      <c r="U40" s="456"/>
      <c r="V40" s="456"/>
      <c r="W40" s="456"/>
      <c r="X40" s="456"/>
      <c r="Y40" s="456"/>
      <c r="Z40" s="456"/>
      <c r="AA40" s="456"/>
      <c r="AB40" s="456"/>
      <c r="AC40" s="456"/>
      <c r="AD40" s="456"/>
    </row>
    <row r="41" spans="2:31" s="453" customFormat="1" ht="14.1" customHeight="1">
      <c r="B41" s="468" t="s">
        <v>613</v>
      </c>
      <c r="C41" s="469"/>
      <c r="D41" s="470">
        <f>D20+D30+D35</f>
        <v>43579840</v>
      </c>
      <c r="E41" s="470">
        <f>E20+E30+E35</f>
        <v>43593006</v>
      </c>
      <c r="F41" s="498">
        <f>F20+F30+F35</f>
        <v>27318957</v>
      </c>
      <c r="G41" s="498">
        <f>G20+G30+G35</f>
        <v>29290416</v>
      </c>
      <c r="H41" s="471">
        <f t="shared" si="0"/>
        <v>67.190631451292887</v>
      </c>
      <c r="I41" s="471">
        <f t="shared" si="1"/>
        <v>107.21645046697792</v>
      </c>
      <c r="J41" s="170"/>
      <c r="K41" s="456"/>
      <c r="L41" s="456"/>
      <c r="M41" s="456"/>
      <c r="N41" s="456"/>
      <c r="O41" s="456"/>
      <c r="P41" s="456"/>
      <c r="Q41" s="456"/>
      <c r="R41" s="456"/>
      <c r="S41" s="456"/>
      <c r="T41" s="456"/>
      <c r="U41" s="456"/>
      <c r="V41" s="456"/>
      <c r="W41" s="456"/>
      <c r="X41" s="456"/>
      <c r="Y41" s="456"/>
      <c r="Z41" s="456"/>
      <c r="AA41" s="456"/>
      <c r="AB41" s="456"/>
      <c r="AC41" s="456"/>
      <c r="AD41" s="456"/>
    </row>
    <row r="42" spans="2:31" s="453" customFormat="1" ht="14.1" customHeight="1">
      <c r="B42" s="468" t="s">
        <v>614</v>
      </c>
      <c r="C42" s="469"/>
      <c r="D42" s="470">
        <f>D40-D41</f>
        <v>7010</v>
      </c>
      <c r="E42" s="470">
        <f>E40-E41</f>
        <v>7010</v>
      </c>
      <c r="F42" s="498">
        <f>F40-F41</f>
        <v>4745134</v>
      </c>
      <c r="G42" s="498">
        <f>G40-G41</f>
        <v>6628361</v>
      </c>
      <c r="H42" s="471">
        <f t="shared" si="0"/>
        <v>94555.79172610557</v>
      </c>
      <c r="I42" s="471">
        <f t="shared" si="1"/>
        <v>139.687540963016</v>
      </c>
      <c r="K42" s="456"/>
      <c r="L42" s="495"/>
      <c r="M42" s="456"/>
      <c r="N42" s="456"/>
      <c r="O42" s="456"/>
      <c r="P42" s="456"/>
      <c r="Q42" s="456"/>
      <c r="R42" s="456"/>
      <c r="S42" s="456"/>
      <c r="T42" s="456"/>
      <c r="U42" s="456"/>
      <c r="V42" s="456"/>
      <c r="W42" s="456"/>
      <c r="X42" s="456"/>
      <c r="Y42" s="456"/>
      <c r="Z42" s="456"/>
      <c r="AA42" s="456"/>
      <c r="AB42" s="456"/>
      <c r="AC42" s="456"/>
      <c r="AD42" s="456"/>
      <c r="AE42" s="456"/>
    </row>
    <row r="43" spans="2:31" ht="7.5" customHeight="1">
      <c r="B43" s="147"/>
      <c r="C43" s="147"/>
      <c r="D43" s="212"/>
      <c r="E43" s="212"/>
      <c r="F43" s="212"/>
      <c r="G43" s="212"/>
      <c r="H43" s="213"/>
      <c r="I43" s="213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</row>
    <row r="44" spans="2:31" ht="15" customHeight="1">
      <c r="B44" s="37"/>
      <c r="C44" s="37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</row>
    <row r="45" spans="2:31" ht="15" customHeight="1">
      <c r="B45" s="867"/>
      <c r="C45" s="868"/>
      <c r="D45" s="868"/>
      <c r="E45" s="869"/>
      <c r="F45" s="869"/>
      <c r="G45" s="869"/>
      <c r="H45" s="869"/>
      <c r="I45" s="675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</row>
    <row r="46" spans="2:31" ht="15.75" customHeight="1">
      <c r="B46" s="59"/>
      <c r="C46" s="59"/>
      <c r="D46" s="59"/>
      <c r="E46" s="59"/>
      <c r="F46" s="678"/>
      <c r="G46" s="59"/>
      <c r="H46" s="59"/>
      <c r="I46" s="678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</row>
    <row r="47" spans="2:31" ht="15" customHeight="1">
      <c r="B47" s="60"/>
      <c r="C47" s="60"/>
      <c r="D47" s="59"/>
      <c r="E47" s="59"/>
      <c r="F47" s="678"/>
      <c r="G47" s="59"/>
      <c r="H47" s="59"/>
      <c r="I47" s="678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</row>
    <row r="48" spans="2:31" ht="15" customHeight="1">
      <c r="B48" s="59"/>
      <c r="C48" s="59"/>
      <c r="D48" s="59"/>
      <c r="E48" s="59"/>
      <c r="F48" s="678"/>
      <c r="G48" s="59"/>
      <c r="H48" s="59"/>
      <c r="I48" s="678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</row>
    <row r="49" spans="2:31" ht="15" customHeight="1">
      <c r="B49" s="59"/>
      <c r="C49" s="59"/>
      <c r="D49" s="59"/>
      <c r="E49" s="59"/>
      <c r="F49" s="678"/>
      <c r="G49" s="59"/>
      <c r="H49" s="59"/>
      <c r="I49" s="678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</row>
    <row r="50" spans="2:31" ht="15" customHeight="1">
      <c r="B50" s="59"/>
      <c r="C50" s="59"/>
      <c r="D50" s="59"/>
      <c r="E50" s="59"/>
      <c r="F50" s="678"/>
      <c r="G50" s="59"/>
      <c r="H50" s="59"/>
      <c r="I50" s="678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2:31" ht="15" customHeight="1">
      <c r="B51" s="59"/>
      <c r="C51" s="59"/>
      <c r="D51" s="59"/>
      <c r="E51" s="59"/>
      <c r="F51" s="678"/>
      <c r="G51" s="59"/>
      <c r="H51" s="59"/>
      <c r="I51" s="678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</row>
    <row r="52" spans="2:31" ht="15" customHeight="1">
      <c r="B52" s="59"/>
      <c r="C52" s="59"/>
      <c r="D52" s="59"/>
      <c r="E52" s="59"/>
      <c r="F52" s="678"/>
      <c r="G52" s="59"/>
      <c r="H52" s="59"/>
      <c r="I52" s="678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</row>
    <row r="53" spans="2:31" ht="15" customHeight="1">
      <c r="B53" s="59"/>
      <c r="C53" s="59"/>
      <c r="D53" s="59"/>
      <c r="E53" s="59"/>
      <c r="F53" s="678"/>
      <c r="G53" s="59"/>
      <c r="H53" s="59"/>
      <c r="I53" s="678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</row>
    <row r="54" spans="2:31" ht="15" customHeight="1">
      <c r="B54" s="59"/>
      <c r="C54" s="59"/>
      <c r="D54" s="59"/>
      <c r="E54" s="59"/>
      <c r="F54" s="678"/>
      <c r="G54" s="59"/>
      <c r="H54" s="59"/>
      <c r="I54" s="678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</row>
    <row r="55" spans="2:31" ht="15" customHeight="1">
      <c r="B55" s="59"/>
      <c r="C55" s="59"/>
      <c r="D55" s="59"/>
      <c r="E55" s="59"/>
      <c r="F55" s="678"/>
      <c r="G55" s="59"/>
      <c r="H55" s="59"/>
      <c r="I55" s="678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</row>
    <row r="56" spans="2:31" ht="15" customHeight="1">
      <c r="B56" s="59"/>
      <c r="C56" s="59"/>
      <c r="D56" s="59"/>
      <c r="E56" s="59"/>
      <c r="F56" s="678"/>
      <c r="G56" s="59"/>
      <c r="H56" s="59"/>
      <c r="I56" s="678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</row>
    <row r="57" spans="2:31" ht="15" customHeight="1">
      <c r="B57" s="59"/>
      <c r="C57" s="59"/>
      <c r="D57" s="59"/>
      <c r="E57" s="59"/>
      <c r="F57" s="678"/>
      <c r="G57" s="59"/>
      <c r="H57" s="59"/>
      <c r="I57" s="678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</row>
    <row r="58" spans="2:31" ht="15" customHeight="1">
      <c r="B58" s="59"/>
      <c r="C58" s="59"/>
      <c r="D58" s="59"/>
      <c r="E58" s="59"/>
      <c r="F58" s="678"/>
      <c r="G58" s="59"/>
      <c r="H58" s="59"/>
      <c r="I58" s="678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</row>
    <row r="59" spans="2:31" ht="15" customHeight="1">
      <c r="B59" s="59"/>
      <c r="C59" s="59"/>
      <c r="D59" s="59"/>
      <c r="E59" s="59"/>
      <c r="F59" s="678"/>
      <c r="G59" s="59"/>
      <c r="H59" s="59"/>
      <c r="I59" s="678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</row>
    <row r="60" spans="2:31" ht="15" customHeight="1">
      <c r="B60" s="59"/>
      <c r="C60" s="59"/>
      <c r="D60" s="59"/>
      <c r="E60" s="59"/>
      <c r="F60" s="678"/>
      <c r="G60" s="59"/>
      <c r="H60" s="59"/>
      <c r="I60" s="678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</row>
    <row r="61" spans="2:31" ht="15" customHeight="1">
      <c r="B61" s="59"/>
      <c r="C61" s="59"/>
      <c r="D61" s="59"/>
      <c r="E61" s="59"/>
      <c r="F61" s="678"/>
      <c r="G61" s="59"/>
      <c r="H61" s="59"/>
      <c r="I61" s="678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</row>
    <row r="62" spans="2:31" ht="15" customHeight="1">
      <c r="B62" s="59"/>
      <c r="C62" s="59"/>
      <c r="D62" s="59"/>
      <c r="E62" s="59"/>
      <c r="F62" s="678"/>
      <c r="G62" s="59"/>
      <c r="H62" s="59"/>
      <c r="I62" s="678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</row>
    <row r="63" spans="2:31" ht="15" customHeight="1">
      <c r="B63" s="59"/>
      <c r="C63" s="59"/>
      <c r="D63" s="59"/>
      <c r="E63" s="59"/>
      <c r="F63" s="678"/>
      <c r="G63" s="59"/>
      <c r="H63" s="59"/>
      <c r="I63" s="678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</row>
    <row r="64" spans="2:31" ht="15" customHeight="1">
      <c r="B64" s="59"/>
      <c r="C64" s="59"/>
      <c r="D64" s="59"/>
      <c r="E64" s="59"/>
      <c r="F64" s="678"/>
      <c r="G64" s="59"/>
      <c r="H64" s="59"/>
      <c r="I64" s="678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</row>
    <row r="65" spans="2:31" ht="15" customHeight="1">
      <c r="B65" s="59"/>
      <c r="C65" s="59"/>
      <c r="D65" s="59"/>
      <c r="E65" s="59"/>
      <c r="F65" s="678"/>
      <c r="G65" s="59"/>
      <c r="H65" s="59"/>
      <c r="I65" s="678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</row>
    <row r="66" spans="2:31" ht="15" customHeight="1">
      <c r="B66" s="59"/>
      <c r="C66" s="59"/>
      <c r="D66" s="59"/>
      <c r="E66" s="59"/>
      <c r="F66" s="678"/>
      <c r="G66" s="59"/>
      <c r="H66" s="59"/>
      <c r="I66" s="678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  <row r="67" spans="2:31" ht="15" customHeight="1">
      <c r="B67" s="59"/>
      <c r="C67" s="59"/>
      <c r="D67" s="59"/>
      <c r="E67" s="59"/>
      <c r="F67" s="678"/>
      <c r="G67" s="59"/>
      <c r="H67" s="59"/>
      <c r="I67" s="678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</row>
    <row r="68" spans="2:31" ht="15" customHeight="1">
      <c r="B68" s="59"/>
      <c r="C68" s="59"/>
      <c r="D68" s="59"/>
      <c r="E68" s="59"/>
      <c r="F68" s="678"/>
      <c r="G68" s="59"/>
      <c r="H68" s="59"/>
      <c r="I68" s="678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</row>
    <row r="69" spans="2:31" ht="15" customHeight="1">
      <c r="B69" s="59"/>
      <c r="C69" s="59"/>
      <c r="D69" s="59"/>
      <c r="E69" s="59"/>
      <c r="F69" s="678"/>
      <c r="G69" s="59"/>
      <c r="H69" s="59"/>
      <c r="I69" s="678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</row>
    <row r="70" spans="2:31" ht="15" customHeight="1">
      <c r="B70" s="59"/>
      <c r="C70" s="59"/>
      <c r="D70" s="59"/>
      <c r="E70" s="59"/>
      <c r="F70" s="678"/>
      <c r="G70" s="59"/>
      <c r="H70" s="59"/>
      <c r="I70" s="678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</row>
    <row r="71" spans="2:31" ht="15" customHeight="1">
      <c r="B71" s="59"/>
      <c r="C71" s="59"/>
      <c r="D71" s="59"/>
      <c r="E71" s="59"/>
      <c r="F71" s="678"/>
      <c r="G71" s="59"/>
      <c r="H71" s="59"/>
      <c r="I71" s="678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</row>
    <row r="72" spans="2:31" ht="15" customHeight="1">
      <c r="B72" s="59"/>
      <c r="C72" s="59"/>
      <c r="D72" s="59"/>
      <c r="E72" s="59"/>
      <c r="F72" s="678"/>
      <c r="G72" s="59"/>
      <c r="H72" s="59"/>
      <c r="I72" s="678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</row>
    <row r="73" spans="2:31" ht="15" customHeight="1">
      <c r="B73" s="59"/>
      <c r="C73" s="59"/>
      <c r="D73" s="59"/>
      <c r="E73" s="59"/>
      <c r="F73" s="678"/>
      <c r="G73" s="59"/>
      <c r="H73" s="59"/>
      <c r="I73" s="678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</row>
    <row r="74" spans="2:31" ht="15" customHeight="1">
      <c r="B74" s="59"/>
      <c r="C74" s="59"/>
      <c r="D74" s="59"/>
      <c r="E74" s="59"/>
      <c r="F74" s="678"/>
      <c r="G74" s="59"/>
      <c r="H74" s="59"/>
      <c r="I74" s="678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</row>
    <row r="75" spans="2:31" ht="15" customHeight="1">
      <c r="B75" s="59"/>
      <c r="C75" s="59"/>
      <c r="D75" s="59"/>
      <c r="E75" s="59"/>
      <c r="F75" s="678"/>
      <c r="G75" s="59"/>
      <c r="H75" s="59"/>
      <c r="I75" s="678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</row>
    <row r="76" spans="2:31" ht="15" customHeight="1">
      <c r="B76" s="59"/>
      <c r="C76" s="59"/>
      <c r="D76" s="59"/>
      <c r="E76" s="59"/>
      <c r="F76" s="678"/>
      <c r="G76" s="59"/>
      <c r="H76" s="59"/>
      <c r="I76" s="678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</row>
    <row r="77" spans="2:31" ht="15" customHeight="1">
      <c r="B77" s="59"/>
      <c r="C77" s="59"/>
      <c r="D77" s="59"/>
      <c r="E77" s="59"/>
      <c r="F77" s="678"/>
      <c r="G77" s="59"/>
      <c r="H77" s="59"/>
      <c r="I77" s="678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</row>
    <row r="78" spans="2:31" ht="15" customHeight="1">
      <c r="B78" s="59"/>
      <c r="C78" s="59"/>
      <c r="D78" s="59"/>
      <c r="E78" s="59"/>
      <c r="F78" s="678"/>
      <c r="G78" s="59"/>
      <c r="H78" s="59"/>
      <c r="I78" s="678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</row>
    <row r="79" spans="2:31" ht="15" customHeight="1">
      <c r="B79" s="59"/>
      <c r="C79" s="59"/>
      <c r="D79" s="59"/>
      <c r="E79" s="59"/>
      <c r="F79" s="678"/>
      <c r="G79" s="59"/>
      <c r="H79" s="59"/>
      <c r="I79" s="678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</row>
    <row r="80" spans="2:31" ht="15" customHeight="1">
      <c r="B80" s="59"/>
      <c r="C80" s="59"/>
      <c r="D80" s="59"/>
      <c r="E80" s="59"/>
      <c r="F80" s="678"/>
      <c r="G80" s="59"/>
      <c r="H80" s="59"/>
      <c r="I80" s="678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</row>
    <row r="81" spans="2:31" ht="15" customHeight="1">
      <c r="B81" s="59"/>
      <c r="C81" s="59"/>
      <c r="D81" s="59"/>
      <c r="E81" s="59"/>
      <c r="F81" s="678"/>
      <c r="G81" s="59"/>
      <c r="H81" s="59"/>
      <c r="I81" s="678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</row>
    <row r="82" spans="2:31" ht="15" customHeight="1">
      <c r="B82" s="59"/>
      <c r="C82" s="59"/>
      <c r="D82" s="59"/>
      <c r="E82" s="59"/>
      <c r="F82" s="678"/>
      <c r="G82" s="59"/>
      <c r="H82" s="59"/>
      <c r="I82" s="678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</row>
    <row r="83" spans="2:31" ht="15" customHeight="1">
      <c r="B83" s="59"/>
      <c r="C83" s="59"/>
      <c r="D83" s="59"/>
      <c r="E83" s="59"/>
      <c r="F83" s="678"/>
      <c r="G83" s="59"/>
      <c r="H83" s="59"/>
      <c r="I83" s="678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</row>
    <row r="84" spans="2:31" ht="15" customHeight="1">
      <c r="B84" s="59"/>
      <c r="C84" s="59"/>
      <c r="D84" s="59"/>
      <c r="E84" s="59"/>
      <c r="F84" s="678"/>
      <c r="G84" s="59"/>
      <c r="H84" s="59"/>
      <c r="I84" s="678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</row>
    <row r="85" spans="2:31" ht="15" customHeight="1">
      <c r="B85" s="59"/>
      <c r="C85" s="59"/>
      <c r="D85" s="59"/>
      <c r="E85" s="59"/>
      <c r="F85" s="678"/>
      <c r="G85" s="59"/>
      <c r="H85" s="59"/>
      <c r="I85" s="678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</row>
    <row r="86" spans="2:31" ht="15" customHeight="1">
      <c r="B86" s="59"/>
      <c r="C86" s="59"/>
      <c r="D86" s="59"/>
      <c r="E86" s="59"/>
      <c r="F86" s="678"/>
      <c r="G86" s="59"/>
      <c r="H86" s="59"/>
      <c r="I86" s="678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</row>
    <row r="87" spans="2:31" ht="15" customHeight="1">
      <c r="B87" s="59"/>
      <c r="C87" s="59"/>
      <c r="D87" s="59"/>
      <c r="E87" s="59"/>
      <c r="F87" s="678"/>
      <c r="G87" s="59"/>
      <c r="H87" s="59"/>
      <c r="I87" s="678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</row>
    <row r="88" spans="2:31" ht="15" customHeight="1">
      <c r="B88" s="59"/>
      <c r="C88" s="59"/>
      <c r="D88" s="59"/>
      <c r="E88" s="59"/>
      <c r="F88" s="678"/>
      <c r="G88" s="59"/>
      <c r="H88" s="59"/>
      <c r="I88" s="678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</row>
    <row r="89" spans="2:31" ht="15" customHeight="1">
      <c r="B89" s="59"/>
      <c r="C89" s="59"/>
      <c r="D89" s="59"/>
      <c r="E89" s="59"/>
      <c r="F89" s="678"/>
      <c r="G89" s="59"/>
      <c r="H89" s="59"/>
      <c r="I89" s="678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</row>
    <row r="90" spans="2:31" ht="15" customHeight="1">
      <c r="B90" s="59"/>
      <c r="C90" s="59"/>
      <c r="D90" s="59"/>
      <c r="E90" s="59"/>
      <c r="F90" s="678"/>
      <c r="G90" s="59"/>
      <c r="H90" s="59"/>
      <c r="I90" s="678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</row>
    <row r="91" spans="2:31" ht="15" customHeight="1">
      <c r="B91" s="59"/>
      <c r="C91" s="59"/>
      <c r="D91" s="59"/>
      <c r="E91" s="59"/>
      <c r="F91" s="678"/>
      <c r="G91" s="59"/>
      <c r="H91" s="59"/>
      <c r="I91" s="678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</row>
    <row r="92" spans="2:31" ht="15" customHeight="1">
      <c r="B92" s="59"/>
      <c r="C92" s="59"/>
      <c r="D92" s="59"/>
      <c r="E92" s="59"/>
      <c r="F92" s="678"/>
      <c r="G92" s="59"/>
      <c r="H92" s="59"/>
      <c r="I92" s="678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</row>
    <row r="93" spans="2:31" ht="15" customHeight="1">
      <c r="B93" s="59"/>
      <c r="C93" s="59"/>
      <c r="D93" s="59"/>
      <c r="E93" s="59"/>
      <c r="F93" s="678"/>
      <c r="G93" s="59"/>
      <c r="H93" s="59"/>
      <c r="I93" s="678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</row>
    <row r="94" spans="2:31" ht="15" customHeight="1">
      <c r="B94" s="59"/>
      <c r="C94" s="59"/>
      <c r="D94" s="59"/>
      <c r="E94" s="59"/>
      <c r="F94" s="678"/>
      <c r="G94" s="59"/>
      <c r="H94" s="59"/>
      <c r="I94" s="678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</row>
    <row r="95" spans="2:31" ht="15" customHeight="1">
      <c r="B95" s="59"/>
      <c r="C95" s="59"/>
      <c r="D95" s="59"/>
      <c r="E95" s="59"/>
      <c r="F95" s="678"/>
      <c r="G95" s="59"/>
      <c r="H95" s="59"/>
      <c r="I95" s="678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</row>
    <row r="96" spans="2:31" ht="15" customHeight="1">
      <c r="B96" s="59"/>
      <c r="C96" s="59"/>
      <c r="D96" s="59"/>
      <c r="E96" s="59"/>
      <c r="F96" s="678"/>
      <c r="G96" s="59"/>
      <c r="H96" s="59"/>
      <c r="I96" s="678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</row>
    <row r="97" spans="2:31" ht="15" customHeight="1">
      <c r="B97" s="59"/>
      <c r="C97" s="59"/>
      <c r="D97" s="59"/>
      <c r="E97" s="59"/>
      <c r="F97" s="678"/>
      <c r="G97" s="59"/>
      <c r="H97" s="59"/>
      <c r="I97" s="678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</row>
    <row r="98" spans="2:31" ht="15" customHeight="1">
      <c r="B98" s="59"/>
      <c r="C98" s="59"/>
      <c r="D98" s="59"/>
      <c r="E98" s="59"/>
      <c r="F98" s="678"/>
      <c r="G98" s="59"/>
      <c r="H98" s="59"/>
      <c r="I98" s="678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</row>
    <row r="99" spans="2:31" ht="15" customHeight="1">
      <c r="B99" s="59"/>
      <c r="C99" s="59"/>
      <c r="D99" s="59"/>
      <c r="E99" s="59"/>
      <c r="F99" s="678"/>
      <c r="G99" s="59"/>
      <c r="H99" s="59"/>
      <c r="I99" s="678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</row>
    <row r="100" spans="2:31" ht="15" customHeight="1">
      <c r="B100" s="59"/>
      <c r="C100" s="59"/>
      <c r="D100" s="59"/>
      <c r="E100" s="59"/>
      <c r="F100" s="678"/>
      <c r="G100" s="59"/>
      <c r="H100" s="59"/>
      <c r="I100" s="678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</row>
    <row r="101" spans="2:31" ht="15" customHeight="1">
      <c r="B101" s="59"/>
      <c r="C101" s="59"/>
      <c r="D101" s="59"/>
      <c r="E101" s="59"/>
      <c r="F101" s="678"/>
      <c r="G101" s="59"/>
      <c r="H101" s="59"/>
      <c r="I101" s="678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</row>
    <row r="102" spans="2:31" ht="15" customHeight="1">
      <c r="B102" s="59"/>
      <c r="C102" s="59"/>
      <c r="D102" s="59"/>
      <c r="E102" s="59"/>
      <c r="F102" s="678"/>
      <c r="G102" s="59"/>
      <c r="H102" s="59"/>
      <c r="I102" s="678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</row>
    <row r="103" spans="2:31" ht="15" customHeight="1">
      <c r="B103" s="59"/>
      <c r="C103" s="59"/>
      <c r="D103" s="59"/>
      <c r="E103" s="59"/>
      <c r="F103" s="678"/>
      <c r="G103" s="59"/>
      <c r="H103" s="59"/>
      <c r="I103" s="678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</row>
    <row r="104" spans="2:31" ht="15" customHeight="1">
      <c r="B104" s="59"/>
      <c r="C104" s="59"/>
      <c r="D104" s="59"/>
      <c r="E104" s="59"/>
      <c r="F104" s="678"/>
      <c r="G104" s="59"/>
      <c r="H104" s="59"/>
      <c r="I104" s="678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</row>
    <row r="105" spans="2:31" ht="15" customHeight="1">
      <c r="B105" s="59"/>
      <c r="C105" s="59"/>
      <c r="D105" s="59"/>
      <c r="E105" s="59"/>
      <c r="F105" s="678"/>
      <c r="G105" s="59"/>
      <c r="H105" s="59"/>
      <c r="I105" s="678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</row>
    <row r="106" spans="2:31" ht="15" customHeight="1">
      <c r="B106" s="59"/>
      <c r="C106" s="59"/>
      <c r="D106" s="59"/>
      <c r="E106" s="59"/>
      <c r="F106" s="678"/>
      <c r="G106" s="59"/>
      <c r="H106" s="59"/>
      <c r="I106" s="678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</row>
    <row r="107" spans="2:31" ht="15" customHeight="1">
      <c r="B107" s="59"/>
      <c r="C107" s="59"/>
      <c r="D107" s="59"/>
      <c r="E107" s="59"/>
      <c r="F107" s="678"/>
      <c r="G107" s="59"/>
      <c r="H107" s="59"/>
      <c r="I107" s="678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</row>
    <row r="108" spans="2:31" ht="15" customHeight="1">
      <c r="B108" s="59"/>
      <c r="C108" s="59"/>
      <c r="D108" s="59"/>
      <c r="E108" s="59"/>
      <c r="F108" s="678"/>
      <c r="G108" s="59"/>
      <c r="H108" s="59"/>
      <c r="I108" s="678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</row>
    <row r="109" spans="2:31" ht="15" customHeight="1">
      <c r="B109" s="59"/>
      <c r="C109" s="59"/>
      <c r="D109" s="59"/>
      <c r="E109" s="59"/>
      <c r="F109" s="678"/>
      <c r="G109" s="59"/>
      <c r="H109" s="59"/>
      <c r="I109" s="678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</row>
    <row r="110" spans="2:31" ht="15" customHeight="1">
      <c r="B110" s="59"/>
      <c r="C110" s="59"/>
      <c r="D110" s="59"/>
      <c r="E110" s="59"/>
      <c r="F110" s="678"/>
      <c r="G110" s="59"/>
      <c r="H110" s="59"/>
      <c r="I110" s="678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</row>
    <row r="111" spans="2:31" ht="15" customHeight="1">
      <c r="B111" s="59"/>
      <c r="C111" s="59"/>
      <c r="D111" s="59"/>
      <c r="E111" s="59"/>
      <c r="F111" s="678"/>
      <c r="G111" s="59"/>
      <c r="H111" s="59"/>
      <c r="I111" s="678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</row>
    <row r="112" spans="2:31" ht="15" customHeight="1">
      <c r="B112" s="59"/>
      <c r="C112" s="59"/>
      <c r="D112" s="59"/>
      <c r="E112" s="59"/>
      <c r="F112" s="678"/>
      <c r="G112" s="59"/>
      <c r="H112" s="59"/>
      <c r="I112" s="678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</row>
    <row r="113" spans="2:31" ht="15" customHeight="1">
      <c r="B113" s="59"/>
      <c r="C113" s="59"/>
      <c r="D113" s="59"/>
      <c r="E113" s="59"/>
      <c r="F113" s="678"/>
      <c r="G113" s="59"/>
      <c r="H113" s="59"/>
      <c r="I113" s="678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</row>
    <row r="114" spans="2:31" ht="15" customHeight="1">
      <c r="B114" s="59"/>
      <c r="C114" s="59"/>
      <c r="D114" s="59"/>
      <c r="E114" s="59"/>
      <c r="F114" s="678"/>
      <c r="G114" s="59"/>
      <c r="H114" s="59"/>
      <c r="I114" s="678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</row>
    <row r="115" spans="2:31" ht="15" customHeight="1">
      <c r="B115" s="59"/>
      <c r="C115" s="59"/>
      <c r="D115" s="59"/>
      <c r="E115" s="59"/>
      <c r="F115" s="678"/>
      <c r="G115" s="59"/>
      <c r="H115" s="59"/>
      <c r="I115" s="678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</row>
    <row r="116" spans="2:31" ht="15" customHeight="1">
      <c r="B116" s="59"/>
      <c r="C116" s="59"/>
      <c r="D116" s="59"/>
      <c r="E116" s="59"/>
      <c r="F116" s="678"/>
      <c r="G116" s="59"/>
      <c r="H116" s="59"/>
      <c r="I116" s="678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</row>
    <row r="117" spans="2:31" ht="15" customHeight="1">
      <c r="B117" s="59"/>
      <c r="C117" s="59"/>
      <c r="D117" s="59"/>
      <c r="E117" s="59"/>
      <c r="F117" s="678"/>
      <c r="G117" s="59"/>
      <c r="H117" s="59"/>
      <c r="I117" s="678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</row>
    <row r="118" spans="2:31" ht="15" customHeight="1">
      <c r="B118" s="59"/>
      <c r="C118" s="59"/>
      <c r="D118" s="59"/>
      <c r="E118" s="59"/>
      <c r="F118" s="678"/>
      <c r="G118" s="59"/>
      <c r="H118" s="59"/>
      <c r="I118" s="678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</row>
    <row r="119" spans="2:31" ht="15" customHeight="1">
      <c r="B119" s="59"/>
      <c r="C119" s="59"/>
      <c r="D119" s="59"/>
      <c r="E119" s="59"/>
      <c r="F119" s="678"/>
      <c r="G119" s="59"/>
      <c r="H119" s="59"/>
      <c r="I119" s="678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</row>
    <row r="120" spans="2:31" ht="15" customHeight="1">
      <c r="B120" s="59"/>
      <c r="C120" s="59"/>
      <c r="D120" s="59"/>
      <c r="E120" s="59"/>
      <c r="F120" s="678"/>
      <c r="G120" s="59"/>
      <c r="H120" s="59"/>
      <c r="I120" s="678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</row>
    <row r="121" spans="2:31" ht="15" customHeight="1">
      <c r="B121" s="59"/>
      <c r="C121" s="59"/>
      <c r="D121" s="59"/>
      <c r="E121" s="59"/>
      <c r="F121" s="678"/>
      <c r="G121" s="59"/>
      <c r="H121" s="59"/>
      <c r="I121" s="678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</row>
    <row r="122" spans="2:31" ht="15" customHeight="1">
      <c r="B122" s="59"/>
      <c r="C122" s="59"/>
      <c r="D122" s="59"/>
      <c r="E122" s="59"/>
      <c r="F122" s="678"/>
      <c r="G122" s="59"/>
      <c r="H122" s="59"/>
      <c r="I122" s="678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</row>
    <row r="123" spans="2:31" ht="15" customHeight="1">
      <c r="B123" s="59"/>
      <c r="C123" s="59"/>
      <c r="D123" s="59"/>
      <c r="E123" s="59"/>
      <c r="F123" s="678"/>
      <c r="G123" s="59"/>
      <c r="H123" s="59"/>
      <c r="I123" s="678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</row>
    <row r="124" spans="2:31" ht="15" customHeight="1">
      <c r="B124" s="59"/>
      <c r="C124" s="59"/>
      <c r="D124" s="59"/>
      <c r="E124" s="59"/>
      <c r="F124" s="678"/>
      <c r="G124" s="59"/>
      <c r="H124" s="59"/>
      <c r="I124" s="678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</row>
    <row r="125" spans="2:31" ht="15" customHeight="1">
      <c r="B125" s="59"/>
      <c r="C125" s="59"/>
      <c r="D125" s="59"/>
      <c r="E125" s="59"/>
      <c r="F125" s="678"/>
      <c r="G125" s="59"/>
      <c r="H125" s="59"/>
      <c r="I125" s="678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</row>
    <row r="126" spans="2:31" ht="15" customHeight="1">
      <c r="B126" s="59"/>
      <c r="C126" s="59"/>
      <c r="D126" s="59"/>
      <c r="E126" s="59"/>
      <c r="F126" s="678"/>
      <c r="G126" s="59"/>
      <c r="H126" s="59"/>
      <c r="I126" s="678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</row>
    <row r="127" spans="2:31" ht="15" customHeight="1">
      <c r="B127" s="59"/>
      <c r="C127" s="59"/>
      <c r="D127" s="59"/>
      <c r="E127" s="59"/>
      <c r="F127" s="678"/>
      <c r="G127" s="59"/>
      <c r="H127" s="59"/>
      <c r="I127" s="678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</row>
    <row r="128" spans="2:31" ht="15" customHeight="1">
      <c r="B128" s="59"/>
      <c r="C128" s="59"/>
      <c r="D128" s="59"/>
      <c r="E128" s="59"/>
      <c r="F128" s="678"/>
      <c r="G128" s="59"/>
      <c r="H128" s="59"/>
      <c r="I128" s="678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</row>
    <row r="129" spans="2:31" ht="15" customHeight="1">
      <c r="B129" s="59"/>
      <c r="C129" s="59"/>
      <c r="D129" s="59"/>
      <c r="E129" s="59"/>
      <c r="F129" s="678"/>
      <c r="G129" s="59"/>
      <c r="H129" s="59"/>
      <c r="I129" s="678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</row>
    <row r="130" spans="2:31" ht="15" customHeight="1">
      <c r="B130" s="59"/>
      <c r="C130" s="59"/>
      <c r="D130" s="59"/>
      <c r="E130" s="59"/>
      <c r="F130" s="678"/>
      <c r="G130" s="59"/>
      <c r="H130" s="59"/>
      <c r="I130" s="678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</row>
    <row r="131" spans="2:31" ht="15" customHeight="1">
      <c r="B131" s="59"/>
      <c r="C131" s="59"/>
      <c r="D131" s="59"/>
      <c r="E131" s="59"/>
      <c r="F131" s="678"/>
      <c r="G131" s="59"/>
      <c r="H131" s="59"/>
      <c r="I131" s="678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</row>
    <row r="132" spans="2:31" ht="15" customHeight="1">
      <c r="B132" s="59"/>
      <c r="C132" s="59"/>
      <c r="D132" s="59"/>
      <c r="E132" s="59"/>
      <c r="F132" s="678"/>
      <c r="G132" s="59"/>
      <c r="H132" s="59"/>
      <c r="I132" s="678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</row>
    <row r="133" spans="2:31" ht="15" customHeight="1">
      <c r="B133" s="59"/>
      <c r="C133" s="59"/>
      <c r="D133" s="59"/>
      <c r="E133" s="59"/>
      <c r="F133" s="678"/>
      <c r="G133" s="59"/>
      <c r="H133" s="59"/>
      <c r="I133" s="678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</row>
    <row r="134" spans="2:31" ht="15" customHeight="1">
      <c r="B134" s="59"/>
      <c r="C134" s="59"/>
      <c r="D134" s="59"/>
      <c r="E134" s="59"/>
      <c r="F134" s="678"/>
      <c r="G134" s="59"/>
      <c r="H134" s="59"/>
      <c r="I134" s="678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</row>
    <row r="135" spans="2:31" ht="15" customHeight="1">
      <c r="B135" s="59"/>
      <c r="C135" s="59"/>
      <c r="D135" s="59"/>
      <c r="E135" s="59"/>
      <c r="F135" s="678"/>
      <c r="G135" s="59"/>
      <c r="H135" s="59"/>
      <c r="I135" s="678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</row>
    <row r="136" spans="2:31" ht="15" customHeight="1">
      <c r="B136" s="59"/>
      <c r="C136" s="59"/>
      <c r="D136" s="59"/>
      <c r="E136" s="59"/>
      <c r="F136" s="678"/>
      <c r="G136" s="59"/>
      <c r="H136" s="59"/>
      <c r="I136" s="678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</row>
    <row r="137" spans="2:31" ht="15" customHeight="1">
      <c r="B137" s="59"/>
      <c r="C137" s="59"/>
      <c r="D137" s="59"/>
      <c r="E137" s="59"/>
      <c r="F137" s="678"/>
      <c r="G137" s="59"/>
      <c r="H137" s="59"/>
      <c r="I137" s="678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</row>
    <row r="138" spans="2:31" ht="15" customHeight="1">
      <c r="B138" s="59"/>
      <c r="C138" s="59"/>
      <c r="D138" s="59"/>
      <c r="E138" s="59"/>
      <c r="F138" s="678"/>
      <c r="G138" s="59"/>
      <c r="H138" s="59"/>
      <c r="I138" s="678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</row>
    <row r="139" spans="2:31" ht="15" customHeight="1">
      <c r="B139" s="59"/>
      <c r="C139" s="59"/>
      <c r="D139" s="59"/>
      <c r="E139" s="59"/>
      <c r="F139" s="678"/>
      <c r="G139" s="59"/>
      <c r="H139" s="59"/>
      <c r="I139" s="678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</row>
    <row r="140" spans="2:31" ht="15" customHeight="1">
      <c r="B140" s="59"/>
      <c r="C140" s="59"/>
      <c r="D140" s="59"/>
      <c r="E140" s="59"/>
      <c r="F140" s="678"/>
      <c r="G140" s="59"/>
      <c r="H140" s="59"/>
      <c r="I140" s="678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</row>
    <row r="141" spans="2:31" ht="15" customHeight="1">
      <c r="B141" s="59"/>
      <c r="C141" s="59"/>
      <c r="D141" s="59"/>
      <c r="E141" s="59"/>
      <c r="F141" s="678"/>
      <c r="G141" s="59"/>
      <c r="H141" s="59"/>
      <c r="I141" s="678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</row>
    <row r="142" spans="2:31" ht="15" customHeight="1">
      <c r="B142" s="59"/>
      <c r="C142" s="59"/>
      <c r="D142" s="59"/>
      <c r="E142" s="59"/>
      <c r="F142" s="678"/>
      <c r="G142" s="59"/>
      <c r="H142" s="59"/>
      <c r="I142" s="678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</row>
    <row r="143" spans="2:31" ht="15" customHeight="1">
      <c r="B143" s="59"/>
      <c r="C143" s="59"/>
      <c r="D143" s="59"/>
      <c r="E143" s="59"/>
      <c r="F143" s="678"/>
      <c r="G143" s="59"/>
      <c r="H143" s="59"/>
      <c r="I143" s="678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</row>
    <row r="144" spans="2:31" ht="15" customHeight="1">
      <c r="B144" s="59"/>
      <c r="C144" s="59"/>
      <c r="D144" s="59"/>
      <c r="E144" s="59"/>
      <c r="F144" s="678"/>
      <c r="G144" s="59"/>
      <c r="H144" s="59"/>
      <c r="I144" s="678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</row>
    <row r="145" spans="2:31" ht="15" customHeight="1">
      <c r="B145" s="59"/>
      <c r="C145" s="59"/>
      <c r="D145" s="59"/>
      <c r="E145" s="59"/>
      <c r="F145" s="678"/>
      <c r="G145" s="59"/>
      <c r="H145" s="59"/>
      <c r="I145" s="678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</row>
    <row r="146" spans="2:31" ht="15" customHeight="1">
      <c r="B146" s="59"/>
      <c r="C146" s="59"/>
      <c r="D146" s="59"/>
      <c r="E146" s="59"/>
      <c r="F146" s="678"/>
      <c r="G146" s="59"/>
      <c r="H146" s="59"/>
      <c r="I146" s="678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</row>
    <row r="147" spans="2:31" ht="15" customHeight="1">
      <c r="B147" s="59"/>
      <c r="C147" s="59"/>
      <c r="D147" s="59"/>
      <c r="E147" s="59"/>
      <c r="F147" s="678"/>
      <c r="G147" s="59"/>
      <c r="H147" s="59"/>
      <c r="I147" s="678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</row>
    <row r="148" spans="2:31" ht="15" customHeight="1">
      <c r="B148" s="59"/>
      <c r="C148" s="59"/>
      <c r="D148" s="59"/>
      <c r="E148" s="59"/>
      <c r="F148" s="678"/>
      <c r="G148" s="59"/>
      <c r="H148" s="59"/>
      <c r="I148" s="678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</row>
    <row r="149" spans="2:31" ht="15" customHeight="1">
      <c r="B149" s="59"/>
      <c r="C149" s="59"/>
      <c r="D149" s="59"/>
      <c r="E149" s="59"/>
      <c r="F149" s="678"/>
      <c r="G149" s="59"/>
      <c r="H149" s="59"/>
      <c r="I149" s="678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</row>
    <row r="150" spans="2:31" ht="15" customHeight="1">
      <c r="B150" s="59"/>
      <c r="C150" s="59"/>
      <c r="D150" s="59"/>
      <c r="E150" s="59"/>
      <c r="F150" s="678"/>
      <c r="G150" s="59"/>
      <c r="H150" s="59"/>
      <c r="I150" s="678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</row>
    <row r="151" spans="2:31" ht="15" customHeight="1">
      <c r="B151" s="59"/>
      <c r="C151" s="59"/>
      <c r="D151" s="59"/>
      <c r="E151" s="59"/>
      <c r="F151" s="678"/>
      <c r="G151" s="59"/>
      <c r="H151" s="59"/>
      <c r="I151" s="678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</row>
    <row r="152" spans="2:31" ht="15" customHeight="1">
      <c r="B152" s="59"/>
      <c r="C152" s="59"/>
      <c r="D152" s="59"/>
      <c r="E152" s="59"/>
      <c r="F152" s="678"/>
      <c r="G152" s="59"/>
      <c r="H152" s="59"/>
      <c r="I152" s="678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</row>
    <row r="153" spans="2:31" ht="15" customHeight="1">
      <c r="B153" s="59"/>
      <c r="C153" s="59"/>
      <c r="D153" s="59"/>
      <c r="E153" s="59"/>
      <c r="F153" s="678"/>
      <c r="G153" s="59"/>
      <c r="H153" s="59"/>
      <c r="I153" s="678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</row>
    <row r="154" spans="2:31" ht="15" customHeight="1">
      <c r="B154" s="59"/>
      <c r="C154" s="59"/>
      <c r="D154" s="59"/>
      <c r="E154" s="59"/>
      <c r="F154" s="678"/>
      <c r="G154" s="59"/>
      <c r="H154" s="59"/>
      <c r="I154" s="678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</row>
    <row r="155" spans="2:31" ht="15" customHeight="1">
      <c r="B155" s="59"/>
      <c r="C155" s="59"/>
      <c r="D155" s="59"/>
      <c r="E155" s="59"/>
      <c r="F155" s="678"/>
      <c r="G155" s="59"/>
      <c r="H155" s="59"/>
      <c r="I155" s="678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</row>
    <row r="156" spans="2:31" ht="15" customHeight="1">
      <c r="B156" s="59"/>
      <c r="C156" s="59"/>
      <c r="D156" s="59"/>
      <c r="E156" s="59"/>
      <c r="F156" s="678"/>
      <c r="G156" s="59"/>
      <c r="H156" s="59"/>
      <c r="I156" s="678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</row>
    <row r="157" spans="2:31" ht="15" customHeight="1">
      <c r="B157" s="59"/>
      <c r="C157" s="59"/>
      <c r="D157" s="59"/>
      <c r="E157" s="59"/>
      <c r="F157" s="678"/>
      <c r="G157" s="59"/>
      <c r="H157" s="59"/>
      <c r="I157" s="678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</row>
    <row r="158" spans="2:31" ht="15" customHeight="1">
      <c r="B158" s="59"/>
      <c r="C158" s="59"/>
      <c r="D158" s="59"/>
      <c r="E158" s="59"/>
      <c r="F158" s="678"/>
      <c r="G158" s="59"/>
      <c r="H158" s="59"/>
      <c r="I158" s="678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</row>
    <row r="159" spans="2:31" ht="15" customHeight="1">
      <c r="B159" s="59"/>
      <c r="C159" s="59"/>
      <c r="D159" s="59"/>
      <c r="E159" s="59"/>
      <c r="F159" s="678"/>
      <c r="G159" s="59"/>
      <c r="H159" s="59"/>
      <c r="I159" s="678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</row>
    <row r="160" spans="2:31" ht="15" customHeight="1">
      <c r="B160" s="59"/>
      <c r="C160" s="59"/>
      <c r="D160" s="59"/>
      <c r="E160" s="59"/>
      <c r="F160" s="678"/>
      <c r="G160" s="59"/>
      <c r="H160" s="59"/>
      <c r="I160" s="678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</row>
    <row r="161" spans="2:31" ht="15" customHeight="1">
      <c r="B161" s="59"/>
      <c r="C161" s="59"/>
      <c r="D161" s="59"/>
      <c r="E161" s="59"/>
      <c r="F161" s="678"/>
      <c r="G161" s="59"/>
      <c r="H161" s="59"/>
      <c r="I161" s="678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</row>
    <row r="162" spans="2:31" ht="15" customHeight="1">
      <c r="B162" s="59"/>
      <c r="C162" s="59"/>
      <c r="D162" s="59"/>
      <c r="E162" s="59"/>
      <c r="F162" s="678"/>
      <c r="G162" s="59"/>
      <c r="H162" s="59"/>
      <c r="I162" s="678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</row>
    <row r="163" spans="2:31" ht="15" customHeight="1">
      <c r="B163" s="59"/>
      <c r="C163" s="59"/>
      <c r="D163" s="59"/>
      <c r="E163" s="59"/>
      <c r="F163" s="678"/>
      <c r="G163" s="59"/>
      <c r="H163" s="59"/>
      <c r="I163" s="678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</row>
    <row r="164" spans="2:31" ht="15" customHeight="1">
      <c r="B164" s="59"/>
      <c r="C164" s="59"/>
      <c r="D164" s="59"/>
      <c r="E164" s="59"/>
      <c r="F164" s="678"/>
      <c r="G164" s="59"/>
      <c r="H164" s="59"/>
      <c r="I164" s="678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</row>
    <row r="165" spans="2:31" ht="15" customHeight="1">
      <c r="B165" s="59"/>
      <c r="C165" s="59"/>
      <c r="D165" s="59"/>
      <c r="E165" s="59"/>
      <c r="F165" s="678"/>
      <c r="G165" s="59"/>
      <c r="H165" s="59"/>
      <c r="I165" s="678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</row>
    <row r="166" spans="2:31" ht="15" customHeight="1"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</row>
    <row r="167" spans="2:31" ht="15" customHeight="1"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</row>
    <row r="168" spans="2:31" ht="15" customHeight="1"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</row>
    <row r="169" spans="2:31" ht="15" customHeight="1"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</row>
    <row r="170" spans="2:31" ht="15" customHeight="1"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</row>
    <row r="171" spans="2:31" ht="15" customHeight="1"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</row>
    <row r="172" spans="2:31" ht="15" customHeight="1"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</row>
    <row r="173" spans="2:31" ht="15" customHeight="1"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</row>
    <row r="174" spans="2:31" ht="15" customHeight="1"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</row>
    <row r="175" spans="2:31" ht="15" customHeight="1"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</row>
    <row r="176" spans="2:31" ht="15" customHeight="1"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</row>
    <row r="177" spans="11:31" ht="15" customHeight="1"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</row>
    <row r="178" spans="11:31" ht="15" customHeight="1"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</row>
    <row r="179" spans="11:31" ht="15" customHeight="1"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</row>
    <row r="180" spans="11:31" ht="15" customHeight="1"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</row>
    <row r="181" spans="11:31" ht="15" customHeight="1"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</row>
    <row r="182" spans="11:31" ht="15" customHeight="1"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</row>
    <row r="183" spans="11:31" ht="15" customHeight="1"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</row>
    <row r="184" spans="11:31" ht="15" customHeight="1"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</row>
    <row r="185" spans="11:31" ht="15" customHeight="1"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</row>
    <row r="186" spans="11:31" ht="15" customHeight="1"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</row>
    <row r="187" spans="11:31" ht="15" customHeight="1"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</row>
    <row r="188" spans="11:31" ht="15" customHeight="1"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</row>
    <row r="189" spans="11:31" ht="15" customHeight="1"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</row>
    <row r="190" spans="11:31" ht="15" customHeight="1"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</row>
    <row r="191" spans="11:31" ht="15" customHeight="1"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</row>
    <row r="192" spans="11:31" ht="15" customHeight="1"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</row>
    <row r="193" spans="11:31" ht="15" customHeight="1"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</row>
    <row r="194" spans="11:31" ht="15" customHeight="1"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</row>
    <row r="195" spans="11:31" ht="15" customHeight="1"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</row>
    <row r="196" spans="11:31" ht="15" customHeight="1"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</row>
    <row r="197" spans="11:31" ht="15" customHeight="1"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</row>
    <row r="198" spans="11:31" ht="15" customHeight="1"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</row>
    <row r="199" spans="11:31" ht="15" customHeight="1"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</row>
    <row r="200" spans="11:31" ht="15" customHeight="1"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</row>
    <row r="201" spans="11:31" ht="15" customHeight="1"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</row>
    <row r="202" spans="11:31" ht="15" customHeight="1"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</row>
    <row r="203" spans="11:31" ht="15" customHeight="1"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</row>
    <row r="204" spans="11:31" ht="15" customHeight="1"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</row>
    <row r="205" spans="11:31" ht="15" customHeight="1"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</row>
    <row r="206" spans="11:31" ht="15" customHeight="1"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</row>
    <row r="207" spans="11:31" ht="15" customHeight="1"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</row>
    <row r="208" spans="11:31" ht="15" customHeight="1"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</row>
    <row r="209" spans="11:31" ht="15" customHeight="1"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</row>
    <row r="210" spans="11:31" ht="15" customHeight="1"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</row>
    <row r="211" spans="11:31" ht="15" customHeight="1"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</row>
    <row r="212" spans="11:31" ht="15" customHeight="1"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</row>
    <row r="213" spans="11:31" ht="15" customHeight="1"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</row>
    <row r="214" spans="11:31" ht="15" customHeight="1"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</row>
    <row r="215" spans="11:31" ht="15" customHeight="1"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</row>
    <row r="216" spans="11:31" ht="15" customHeight="1"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</row>
    <row r="217" spans="11:31" ht="15" customHeight="1"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</row>
    <row r="218" spans="11:31" ht="15" customHeight="1"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</row>
    <row r="219" spans="11:31" ht="15" customHeight="1"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</row>
    <row r="220" spans="11:31" ht="15" customHeight="1"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</row>
    <row r="221" spans="11:31" ht="15" customHeight="1"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</row>
    <row r="222" spans="11:31" ht="15" customHeight="1"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</row>
    <row r="223" spans="11:31" ht="15" customHeight="1"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</row>
    <row r="224" spans="11:31" ht="15" customHeight="1"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</row>
    <row r="225" spans="11:31" ht="15" customHeight="1"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</row>
    <row r="226" spans="11:31" ht="15" customHeight="1"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</row>
    <row r="227" spans="11:31" ht="15" customHeight="1"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</row>
    <row r="228" spans="11:31" ht="15" customHeight="1"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</row>
    <row r="229" spans="11:31" ht="15" customHeight="1"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</row>
    <row r="230" spans="11:31" ht="15" customHeight="1"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</row>
    <row r="231" spans="11:31" ht="15" customHeight="1"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</row>
    <row r="232" spans="11:31" ht="15" customHeight="1"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</row>
    <row r="233" spans="11:31" ht="15" customHeight="1"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</row>
    <row r="234" spans="11:31" ht="15" customHeight="1"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</row>
    <row r="235" spans="11:31" ht="15" customHeight="1"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</row>
    <row r="236" spans="11:31" ht="15" customHeight="1"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</row>
    <row r="237" spans="11:31" ht="15" customHeight="1"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</row>
    <row r="238" spans="11:31" ht="15" customHeight="1"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</row>
    <row r="239" spans="11:31" ht="15" customHeight="1"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</row>
    <row r="240" spans="11:31" ht="15" customHeight="1"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</row>
    <row r="241" spans="11:31" ht="15" customHeight="1"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</row>
    <row r="242" spans="11:31" ht="15" customHeight="1"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</row>
    <row r="243" spans="11:31" ht="15" customHeight="1"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</row>
    <row r="244" spans="11:31" ht="15" customHeight="1"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</row>
    <row r="245" spans="11:31" ht="15" customHeight="1"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</row>
    <row r="246" spans="11:31" ht="15" customHeight="1"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</row>
    <row r="247" spans="11:31" ht="15" customHeight="1"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</row>
    <row r="248" spans="11:31" ht="15" customHeight="1"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</row>
    <row r="249" spans="11:31" ht="15" customHeight="1"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</row>
    <row r="250" spans="11:31" ht="15" customHeight="1"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</row>
    <row r="251" spans="11:31" ht="15" customHeight="1"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</row>
    <row r="252" spans="11:31" ht="15" customHeight="1"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</row>
    <row r="253" spans="11:31" ht="15" customHeight="1"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</row>
    <row r="254" spans="11:31" ht="15" customHeight="1"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</row>
    <row r="255" spans="11:31" ht="15" customHeight="1"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</row>
    <row r="256" spans="11:31" ht="15" customHeight="1"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</row>
    <row r="257" spans="11:31" ht="15" customHeight="1"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</row>
    <row r="258" spans="11:31" ht="15" customHeight="1"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</row>
    <row r="259" spans="11:31" ht="15" customHeight="1"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</row>
    <row r="260" spans="11:31" ht="15" customHeight="1"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</row>
    <row r="261" spans="11:31" ht="15" customHeight="1"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</row>
    <row r="262" spans="11:31" ht="15" customHeight="1"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</row>
    <row r="263" spans="11:31" ht="15" customHeight="1"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</row>
    <row r="264" spans="11:31" ht="15" customHeight="1"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</row>
    <row r="265" spans="11:31" ht="15" customHeight="1"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</row>
    <row r="266" spans="11:31" ht="15" customHeight="1"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</row>
    <row r="267" spans="11:31" ht="15" customHeight="1"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</row>
    <row r="268" spans="11:31" ht="15" customHeight="1"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</row>
    <row r="269" spans="11:31" ht="15" customHeight="1"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</row>
    <row r="270" spans="11:31" ht="15" customHeight="1"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</row>
    <row r="271" spans="11:31" ht="15" customHeight="1"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</row>
    <row r="272" spans="11:31" ht="15" customHeight="1"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</row>
    <row r="273" spans="11:31" ht="15" customHeight="1"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</row>
    <row r="274" spans="11:31" ht="15" customHeight="1"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</row>
    <row r="275" spans="11:31" ht="15" customHeight="1"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</row>
    <row r="276" spans="11:31" ht="15" customHeight="1"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</row>
    <row r="277" spans="11:31" ht="15" customHeight="1"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</row>
    <row r="278" spans="11:31" ht="15" customHeight="1"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</row>
    <row r="279" spans="11:31" ht="15" customHeight="1"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</row>
    <row r="280" spans="11:31" ht="15" customHeight="1"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</row>
    <row r="281" spans="11:31" ht="15" customHeight="1"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</row>
    <row r="282" spans="11:31" ht="15" customHeight="1"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</row>
    <row r="283" spans="11:31" ht="15" customHeight="1"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</row>
    <row r="284" spans="11:31" ht="15" customHeight="1"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</row>
    <row r="285" spans="11:31" ht="15" customHeight="1"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</row>
    <row r="286" spans="11:31" ht="15" customHeight="1"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</row>
    <row r="287" spans="11:31" ht="15" customHeight="1"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</row>
    <row r="288" spans="11:31" ht="15" customHeight="1"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</row>
    <row r="289" spans="11:31" ht="15" customHeight="1"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</row>
    <row r="290" spans="11:31" ht="15" customHeight="1"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</row>
    <row r="291" spans="11:31" ht="15" customHeight="1"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</row>
    <row r="292" spans="11:31" ht="15" customHeight="1"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</row>
    <row r="293" spans="11:31" ht="15" customHeight="1"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</row>
    <row r="294" spans="11:31" ht="15" customHeight="1"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</row>
    <row r="295" spans="11:31" ht="15" customHeight="1"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</row>
    <row r="296" spans="11:31" ht="15" customHeight="1"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</row>
    <row r="297" spans="11:31" ht="15" customHeight="1"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</row>
    <row r="298" spans="11:31" ht="15" customHeight="1"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</row>
    <row r="299" spans="11:31" ht="15" customHeight="1"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</row>
    <row r="300" spans="11:31" ht="15" customHeight="1"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</row>
    <row r="301" spans="11:31" ht="15" customHeight="1"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</row>
    <row r="302" spans="11:31" ht="15" customHeight="1"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</row>
  </sheetData>
  <mergeCells count="5">
    <mergeCell ref="B1:H4"/>
    <mergeCell ref="B10:H10"/>
    <mergeCell ref="B45:H45"/>
    <mergeCell ref="B5:I5"/>
    <mergeCell ref="B6:I6"/>
  </mergeCells>
  <phoneticPr fontId="0" type="noConversion"/>
  <pageMargins left="0.73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6"/>
  <dimension ref="A1:R96"/>
  <sheetViews>
    <sheetView zoomScaleNormal="100" zoomScaleSheetLayoutView="100" workbookViewId="0">
      <selection activeCell="L21" sqref="L21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4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5"/>
      <c r="B2" s="900" t="s">
        <v>738</v>
      </c>
      <c r="C2" s="901"/>
      <c r="D2" s="901"/>
      <c r="E2" s="901"/>
      <c r="F2" s="901"/>
      <c r="G2" s="901"/>
      <c r="H2" s="901"/>
      <c r="I2" s="901"/>
      <c r="J2" s="934"/>
      <c r="K2" s="934"/>
      <c r="L2" s="934"/>
      <c r="M2" s="934"/>
      <c r="N2" s="934"/>
      <c r="O2" s="934"/>
      <c r="P2" s="902"/>
      <c r="R2" s="405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509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131</v>
      </c>
      <c r="C7" s="7" t="s">
        <v>132</v>
      </c>
      <c r="D7" s="7" t="s">
        <v>81</v>
      </c>
      <c r="E7" s="655" t="s">
        <v>806</v>
      </c>
      <c r="F7" s="5"/>
      <c r="G7" s="308"/>
      <c r="H7" s="5"/>
      <c r="I7" s="580"/>
      <c r="J7" s="97"/>
      <c r="K7" s="580"/>
      <c r="L7" s="607"/>
      <c r="M7" s="97"/>
      <c r="N7" s="767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SUM(I9:I12)</f>
        <v>1074320</v>
      </c>
      <c r="J8" s="539">
        <f t="shared" si="0"/>
        <v>1074320</v>
      </c>
      <c r="K8" s="539">
        <f>SUM(K9:K11)</f>
        <v>738807</v>
      </c>
      <c r="L8" s="566">
        <f>SUM(L9:L12)</f>
        <v>786219</v>
      </c>
      <c r="M8" s="235">
        <f>SUM(M9:M12)</f>
        <v>0</v>
      </c>
      <c r="N8" s="745">
        <f>SUM(N9:N12)</f>
        <v>786219</v>
      </c>
      <c r="O8" s="718">
        <f>IF(J8=0,"",N8/J8*100)</f>
        <v>73.182943629458634</v>
      </c>
      <c r="P8" s="723">
        <f>IF(K8=0,"",N8/K8*100)</f>
        <v>106.41737287275296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890070</v>
      </c>
      <c r="J9" s="540">
        <v>890070</v>
      </c>
      <c r="K9" s="540">
        <v>622725</v>
      </c>
      <c r="L9" s="613">
        <v>661856</v>
      </c>
      <c r="M9" s="237">
        <v>0</v>
      </c>
      <c r="N9" s="746">
        <f>SUM(L9:M9)</f>
        <v>661856</v>
      </c>
      <c r="O9" s="719">
        <f>IF(J9=0,"",N9/J9*100)</f>
        <v>74.35999415776287</v>
      </c>
      <c r="P9" s="724">
        <f t="shared" ref="P9:P33" si="1">IF(K9=0,"",N9/K9*100)</f>
        <v>106.28383315267573</v>
      </c>
      <c r="Q9" s="77"/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184250</v>
      </c>
      <c r="J10" s="540">
        <v>184250</v>
      </c>
      <c r="K10" s="540">
        <v>116082</v>
      </c>
      <c r="L10" s="613">
        <v>124363</v>
      </c>
      <c r="M10" s="237">
        <v>0</v>
      </c>
      <c r="N10" s="746">
        <f t="shared" ref="N10:N11" si="2">SUM(L10:M10)</f>
        <v>124363</v>
      </c>
      <c r="O10" s="719">
        <f t="shared" ref="O10:P35" si="3">IF(J10=0,"",N10/J10*100)</f>
        <v>67.496879240162826</v>
      </c>
      <c r="P10" s="724">
        <f t="shared" si="1"/>
        <v>107.13375027997449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20"/>
      <c r="I12" s="540"/>
      <c r="J12" s="540"/>
      <c r="K12" s="540"/>
      <c r="L12" s="613"/>
      <c r="M12" s="237"/>
      <c r="N12" s="746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94660</v>
      </c>
      <c r="J13" s="539">
        <f t="shared" si="5"/>
        <v>94660</v>
      </c>
      <c r="K13" s="539">
        <f>K14</f>
        <v>67204</v>
      </c>
      <c r="L13" s="566">
        <f>L14</f>
        <v>70004</v>
      </c>
      <c r="M13" s="235">
        <f>M14</f>
        <v>0</v>
      </c>
      <c r="N13" s="745">
        <f>N14</f>
        <v>70004</v>
      </c>
      <c r="O13" s="718">
        <f t="shared" si="3"/>
        <v>73.95309528840059</v>
      </c>
      <c r="P13" s="723">
        <f t="shared" si="1"/>
        <v>104.16641866555563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94660</v>
      </c>
      <c r="J14" s="540">
        <v>94660</v>
      </c>
      <c r="K14" s="540">
        <v>67204</v>
      </c>
      <c r="L14" s="613">
        <v>70004</v>
      </c>
      <c r="M14" s="237">
        <v>0</v>
      </c>
      <c r="N14" s="746">
        <f>SUM(L14:M14)</f>
        <v>70004</v>
      </c>
      <c r="O14" s="719">
        <f t="shared" si="3"/>
        <v>73.95309528840059</v>
      </c>
      <c r="P14" s="724">
        <f t="shared" si="1"/>
        <v>104.16641866555563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40"/>
      <c r="J15" s="540"/>
      <c r="K15" s="540"/>
      <c r="L15" s="609"/>
      <c r="M15" s="316"/>
      <c r="N15" s="747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83440</v>
      </c>
      <c r="J16" s="539">
        <f t="shared" si="6"/>
        <v>84725</v>
      </c>
      <c r="K16" s="539">
        <f>SUM(K17:K26)</f>
        <v>69463</v>
      </c>
      <c r="L16" s="569">
        <f>SUM(L17:L26)</f>
        <v>58305</v>
      </c>
      <c r="M16" s="318">
        <f>SUM(M17:M26)</f>
        <v>0</v>
      </c>
      <c r="N16" s="736">
        <f>SUM(N17:N26)</f>
        <v>58305</v>
      </c>
      <c r="O16" s="718">
        <f t="shared" si="3"/>
        <v>68.816760106226027</v>
      </c>
      <c r="P16" s="723">
        <f t="shared" si="1"/>
        <v>83.936772094496348</v>
      </c>
    </row>
    <row r="17" spans="1:16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3000</v>
      </c>
      <c r="J17" s="540">
        <v>3000</v>
      </c>
      <c r="K17" s="540">
        <v>2272</v>
      </c>
      <c r="L17" s="554">
        <v>13</v>
      </c>
      <c r="M17" s="390">
        <v>0</v>
      </c>
      <c r="N17" s="746">
        <f t="shared" ref="N17:N26" si="7">SUM(L17:M17)</f>
        <v>13</v>
      </c>
      <c r="O17" s="719">
        <f t="shared" si="3"/>
        <v>0.43333333333333329</v>
      </c>
      <c r="P17" s="724">
        <f t="shared" si="1"/>
        <v>0.57218309859154937</v>
      </c>
    </row>
    <row r="18" spans="1:16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v>30000</v>
      </c>
      <c r="J18" s="540">
        <v>30000</v>
      </c>
      <c r="K18" s="540">
        <v>24888</v>
      </c>
      <c r="L18" s="554">
        <v>24487</v>
      </c>
      <c r="M18" s="390">
        <v>0</v>
      </c>
      <c r="N18" s="746">
        <f t="shared" si="7"/>
        <v>24487</v>
      </c>
      <c r="O18" s="719">
        <f t="shared" si="3"/>
        <v>81.623333333333335</v>
      </c>
      <c r="P18" s="724">
        <f t="shared" si="1"/>
        <v>98.388781742205083</v>
      </c>
    </row>
    <row r="19" spans="1:16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5500</v>
      </c>
      <c r="J19" s="540">
        <v>5500</v>
      </c>
      <c r="K19" s="540">
        <v>4296</v>
      </c>
      <c r="L19" s="554">
        <v>5066</v>
      </c>
      <c r="M19" s="390">
        <v>0</v>
      </c>
      <c r="N19" s="746">
        <f t="shared" si="7"/>
        <v>5066</v>
      </c>
      <c r="O19" s="719">
        <f t="shared" si="3"/>
        <v>92.109090909090909</v>
      </c>
      <c r="P19" s="724">
        <f t="shared" si="1"/>
        <v>117.92364990689012</v>
      </c>
    </row>
    <row r="20" spans="1:16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9000</v>
      </c>
      <c r="J20" s="540">
        <v>10285</v>
      </c>
      <c r="K20" s="540">
        <v>10062</v>
      </c>
      <c r="L20" s="554">
        <v>8675</v>
      </c>
      <c r="M20" s="390">
        <v>0</v>
      </c>
      <c r="N20" s="746">
        <f t="shared" si="7"/>
        <v>8675</v>
      </c>
      <c r="O20" s="719">
        <f t="shared" si="3"/>
        <v>84.346135148274186</v>
      </c>
      <c r="P20" s="724">
        <f t="shared" si="1"/>
        <v>86.215464122440864</v>
      </c>
    </row>
    <row r="21" spans="1:16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v>200</v>
      </c>
      <c r="J21" s="540">
        <v>200</v>
      </c>
      <c r="K21" s="540">
        <v>99</v>
      </c>
      <c r="L21" s="554">
        <v>114</v>
      </c>
      <c r="M21" s="390">
        <v>0</v>
      </c>
      <c r="N21" s="746">
        <f t="shared" si="7"/>
        <v>114</v>
      </c>
      <c r="O21" s="719">
        <f t="shared" si="3"/>
        <v>56.999999999999993</v>
      </c>
      <c r="P21" s="724">
        <f t="shared" si="1"/>
        <v>115.15151515151516</v>
      </c>
    </row>
    <row r="22" spans="1:16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ref="I22:J26" si="8">SUM(G22:H22)</f>
        <v>0</v>
      </c>
      <c r="J22" s="540">
        <f t="shared" si="8"/>
        <v>0</v>
      </c>
      <c r="K22" s="540">
        <v>0</v>
      </c>
      <c r="L22" s="554">
        <v>0</v>
      </c>
      <c r="M22" s="390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6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8000</v>
      </c>
      <c r="J23" s="540">
        <v>8000</v>
      </c>
      <c r="K23" s="540">
        <v>2352</v>
      </c>
      <c r="L23" s="554">
        <v>4469</v>
      </c>
      <c r="M23" s="390">
        <v>0</v>
      </c>
      <c r="N23" s="746">
        <f t="shared" si="7"/>
        <v>4469</v>
      </c>
      <c r="O23" s="719">
        <f t="shared" si="3"/>
        <v>55.862500000000004</v>
      </c>
      <c r="P23" s="724">
        <f t="shared" si="1"/>
        <v>190.00850340136054</v>
      </c>
    </row>
    <row r="24" spans="1:16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8"/>
        <v>0</v>
      </c>
      <c r="J24" s="540">
        <f t="shared" si="8"/>
        <v>0</v>
      </c>
      <c r="K24" s="540">
        <v>0</v>
      </c>
      <c r="L24" s="554">
        <v>0</v>
      </c>
      <c r="M24" s="390">
        <v>0</v>
      </c>
      <c r="N24" s="746">
        <f t="shared" si="7"/>
        <v>0</v>
      </c>
      <c r="O24" s="719" t="str">
        <f t="shared" si="3"/>
        <v/>
      </c>
      <c r="P24" s="724" t="str">
        <f t="shared" si="1"/>
        <v/>
      </c>
    </row>
    <row r="25" spans="1:16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27740</v>
      </c>
      <c r="J25" s="540">
        <v>27740</v>
      </c>
      <c r="K25" s="540">
        <v>25494</v>
      </c>
      <c r="L25" s="554">
        <v>15481</v>
      </c>
      <c r="M25" s="390">
        <v>0</v>
      </c>
      <c r="N25" s="746">
        <f t="shared" si="7"/>
        <v>15481</v>
      </c>
      <c r="O25" s="719">
        <f t="shared" si="3"/>
        <v>55.807498197548668</v>
      </c>
      <c r="P25" s="724">
        <f t="shared" si="1"/>
        <v>60.724091943202318</v>
      </c>
    </row>
    <row r="26" spans="1:16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4">
        <v>0</v>
      </c>
      <c r="M26" s="390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6" s="1" customFormat="1" ht="12.95" customHeight="1">
      <c r="A27" s="306"/>
      <c r="B27" s="12"/>
      <c r="C27" s="8"/>
      <c r="D27" s="8"/>
      <c r="E27" s="8"/>
      <c r="F27" s="329"/>
      <c r="G27" s="355"/>
      <c r="H27" s="8"/>
      <c r="I27" s="540"/>
      <c r="J27" s="540"/>
      <c r="K27" s="540"/>
      <c r="L27" s="554"/>
      <c r="M27" s="390"/>
      <c r="N27" s="769"/>
      <c r="O27" s="719" t="str">
        <f t="shared" si="3"/>
        <v/>
      </c>
      <c r="P27" s="724" t="str">
        <f t="shared" si="1"/>
        <v/>
      </c>
    </row>
    <row r="28" spans="1:16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9">SUM(I29:I30)</f>
        <v>5000</v>
      </c>
      <c r="J28" s="539">
        <f t="shared" si="9"/>
        <v>5000</v>
      </c>
      <c r="K28" s="539">
        <f>SUM(K29:K30)</f>
        <v>854</v>
      </c>
      <c r="L28" s="576">
        <f>SUM(L29:L30)</f>
        <v>1492</v>
      </c>
      <c r="M28" s="320">
        <f>SUM(M29:M30)</f>
        <v>0</v>
      </c>
      <c r="N28" s="736">
        <f>SUM(N29:N30)</f>
        <v>1492</v>
      </c>
      <c r="O28" s="718">
        <f t="shared" si="3"/>
        <v>29.84</v>
      </c>
      <c r="P28" s="723">
        <f t="shared" si="1"/>
        <v>174.70725995316158</v>
      </c>
    </row>
    <row r="29" spans="1:16" ht="12.95" customHeight="1">
      <c r="B29" s="10"/>
      <c r="C29" s="11"/>
      <c r="D29" s="11"/>
      <c r="E29" s="311"/>
      <c r="F29" s="330">
        <v>821200</v>
      </c>
      <c r="G29" s="356"/>
      <c r="H29" s="11" t="s">
        <v>90</v>
      </c>
      <c r="I29" s="540">
        <v>0</v>
      </c>
      <c r="J29" s="540">
        <v>0</v>
      </c>
      <c r="K29" s="540">
        <v>0</v>
      </c>
      <c r="L29" s="610">
        <v>0</v>
      </c>
      <c r="M29" s="321">
        <v>0</v>
      </c>
      <c r="N29" s="746">
        <f t="shared" ref="N29:N30" si="10">SUM(L29:M29)</f>
        <v>0</v>
      </c>
      <c r="O29" s="719" t="str">
        <f t="shared" si="3"/>
        <v/>
      </c>
      <c r="P29" s="724" t="str">
        <f t="shared" si="1"/>
        <v/>
      </c>
    </row>
    <row r="30" spans="1:16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5000</v>
      </c>
      <c r="J30" s="540">
        <v>5000</v>
      </c>
      <c r="K30" s="540">
        <v>854</v>
      </c>
      <c r="L30" s="610">
        <v>1492</v>
      </c>
      <c r="M30" s="321">
        <v>0</v>
      </c>
      <c r="N30" s="746">
        <f t="shared" si="10"/>
        <v>1492</v>
      </c>
      <c r="O30" s="719">
        <f t="shared" si="3"/>
        <v>29.84</v>
      </c>
      <c r="P30" s="724">
        <f t="shared" si="1"/>
        <v>174.70725995316158</v>
      </c>
    </row>
    <row r="31" spans="1:16" ht="12.95" customHeight="1">
      <c r="B31" s="10"/>
      <c r="C31" s="11"/>
      <c r="D31" s="11"/>
      <c r="E31" s="311"/>
      <c r="F31" s="330"/>
      <c r="G31" s="356"/>
      <c r="H31" s="11"/>
      <c r="I31" s="540"/>
      <c r="J31" s="540"/>
      <c r="K31" s="540"/>
      <c r="L31" s="610"/>
      <c r="M31" s="321"/>
      <c r="N31" s="747"/>
      <c r="O31" s="719" t="str">
        <f t="shared" si="3"/>
        <v/>
      </c>
      <c r="P31" s="724" t="str">
        <f t="shared" si="1"/>
        <v/>
      </c>
    </row>
    <row r="32" spans="1:16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41" t="s">
        <v>828</v>
      </c>
      <c r="J32" s="541" t="s">
        <v>828</v>
      </c>
      <c r="K32" s="541" t="s">
        <v>850</v>
      </c>
      <c r="L32" s="572" t="s">
        <v>828</v>
      </c>
      <c r="M32" s="303"/>
      <c r="N32" s="748" t="s">
        <v>828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>I8+I13+I16+I28</f>
        <v>1257420</v>
      </c>
      <c r="J33" s="313">
        <f>J8+J13+J16+J28</f>
        <v>1258705</v>
      </c>
      <c r="K33" s="563">
        <f t="shared" ref="K33" si="11">K8+K13+K16+K28</f>
        <v>876328</v>
      </c>
      <c r="L33" s="570">
        <f>L8+L13+L16+L28</f>
        <v>916020</v>
      </c>
      <c r="M33" s="313">
        <f>M8+M13+M16+M28</f>
        <v>0</v>
      </c>
      <c r="N33" s="736">
        <f>N8+N13+N16+N28</f>
        <v>916020</v>
      </c>
      <c r="O33" s="718">
        <f t="shared" si="3"/>
        <v>72.774796318438391</v>
      </c>
      <c r="P33" s="723">
        <f t="shared" si="1"/>
        <v>104.52935430569377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563"/>
      <c r="J34" s="313"/>
      <c r="K34" s="563"/>
      <c r="L34" s="570"/>
      <c r="M34" s="313"/>
      <c r="N34" s="736"/>
      <c r="O34" s="719" t="str">
        <f>IF(J34=0,"",N34/J34*100)</f>
        <v/>
      </c>
      <c r="P34" s="724" t="str">
        <f>IF(K34=0,"",O34/K34*100)</f>
        <v/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30"/>
      <c r="J35" s="30"/>
      <c r="K35" s="574"/>
      <c r="L35" s="568"/>
      <c r="M35" s="304"/>
      <c r="N35" s="747"/>
      <c r="O35" s="719" t="str">
        <f t="shared" si="3"/>
        <v/>
      </c>
      <c r="P35" s="724" t="str">
        <f t="shared" si="3"/>
        <v/>
      </c>
    </row>
    <row r="36" spans="1:16" ht="12.95" customHeight="1" thickBot="1">
      <c r="B36" s="16"/>
      <c r="C36" s="17"/>
      <c r="D36" s="17"/>
      <c r="E36" s="17"/>
      <c r="F36" s="331"/>
      <c r="G36" s="357"/>
      <c r="H36" s="17"/>
      <c r="I36" s="32"/>
      <c r="J36" s="32"/>
      <c r="K36" s="564"/>
      <c r="L36" s="573"/>
      <c r="M36" s="32"/>
      <c r="N36" s="749"/>
      <c r="O36" s="720"/>
      <c r="P36" s="725"/>
    </row>
    <row r="37" spans="1:16" ht="12.95" customHeight="1">
      <c r="F37" s="332"/>
      <c r="G37" s="358"/>
      <c r="N37" s="412"/>
    </row>
    <row r="38" spans="1:16" ht="12.95" customHeight="1">
      <c r="F38" s="332"/>
      <c r="G38" s="358"/>
      <c r="N38" s="412"/>
    </row>
    <row r="39" spans="1:16" ht="12.95" customHeight="1">
      <c r="B39" s="55"/>
      <c r="F39" s="332"/>
      <c r="G39" s="358"/>
      <c r="N39" s="412"/>
    </row>
    <row r="40" spans="1:16" ht="12.95" customHeight="1">
      <c r="B40" s="55"/>
      <c r="F40" s="332"/>
      <c r="G40" s="358"/>
      <c r="N40" s="412"/>
    </row>
    <row r="41" spans="1:16" ht="12.95" customHeight="1">
      <c r="B41" s="55"/>
      <c r="F41" s="332"/>
      <c r="G41" s="358"/>
      <c r="N41" s="412"/>
    </row>
    <row r="42" spans="1:16" ht="12.95" customHeight="1">
      <c r="B42" s="55"/>
      <c r="F42" s="332"/>
      <c r="G42" s="358"/>
      <c r="N42" s="412"/>
    </row>
    <row r="43" spans="1:16" ht="12.95" customHeight="1">
      <c r="B43" s="55"/>
      <c r="F43" s="332"/>
      <c r="G43" s="358"/>
      <c r="N43" s="412"/>
    </row>
    <row r="44" spans="1:16" ht="12.95" customHeight="1">
      <c r="B44" s="55"/>
      <c r="F44" s="332"/>
      <c r="G44" s="358"/>
      <c r="N44" s="412"/>
    </row>
    <row r="45" spans="1:16" ht="12.95" customHeight="1">
      <c r="B45" s="55"/>
      <c r="F45" s="332"/>
      <c r="G45" s="358"/>
      <c r="N45" s="412"/>
    </row>
    <row r="46" spans="1:16" ht="12.95" customHeight="1">
      <c r="F46" s="332"/>
      <c r="G46" s="358"/>
      <c r="N46" s="412"/>
    </row>
    <row r="47" spans="1:16" ht="12.95" customHeight="1">
      <c r="F47" s="332"/>
      <c r="G47" s="358"/>
      <c r="N47" s="412"/>
    </row>
    <row r="48" spans="1:16" ht="12.95" customHeight="1">
      <c r="F48" s="332"/>
      <c r="G48" s="358"/>
      <c r="N48" s="412"/>
    </row>
    <row r="49" spans="6:14" ht="12.95" customHeight="1">
      <c r="F49" s="332"/>
      <c r="G49" s="358"/>
      <c r="N49" s="412"/>
    </row>
    <row r="50" spans="6:14" ht="12.95" customHeight="1">
      <c r="F50" s="332"/>
      <c r="G50" s="358"/>
      <c r="N50" s="412"/>
    </row>
    <row r="51" spans="6:14" ht="12.95" customHeight="1">
      <c r="F51" s="332"/>
      <c r="G51" s="358"/>
      <c r="N51" s="412"/>
    </row>
    <row r="52" spans="6:14" ht="12.95" customHeight="1">
      <c r="F52" s="332"/>
      <c r="G52" s="358"/>
      <c r="N52" s="412"/>
    </row>
    <row r="53" spans="6:14" ht="12.95" customHeight="1">
      <c r="F53" s="332"/>
      <c r="G53" s="358"/>
      <c r="N53" s="412"/>
    </row>
    <row r="54" spans="6:14" ht="12.95" customHeight="1">
      <c r="F54" s="332"/>
      <c r="G54" s="358"/>
      <c r="N54" s="412"/>
    </row>
    <row r="55" spans="6:14" ht="12.95" customHeight="1">
      <c r="F55" s="332"/>
      <c r="G55" s="358"/>
      <c r="N55" s="412"/>
    </row>
    <row r="56" spans="6:14" ht="12.95" customHeight="1">
      <c r="F56" s="332"/>
      <c r="G56" s="358"/>
      <c r="N56" s="412"/>
    </row>
    <row r="57" spans="6:14" ht="12.95" customHeight="1">
      <c r="F57" s="332"/>
      <c r="G57" s="358"/>
      <c r="N57" s="412"/>
    </row>
    <row r="58" spans="6:14" ht="12.95" customHeight="1">
      <c r="F58" s="332"/>
      <c r="G58" s="358"/>
      <c r="N58" s="412"/>
    </row>
    <row r="59" spans="6:14" ht="12.95" customHeight="1">
      <c r="F59" s="332"/>
      <c r="G59" s="358"/>
      <c r="N59" s="412"/>
    </row>
    <row r="60" spans="6:14" ht="17.100000000000001" customHeight="1">
      <c r="F60" s="332"/>
      <c r="G60" s="358"/>
      <c r="N60" s="412"/>
    </row>
    <row r="61" spans="6:14" ht="14.25">
      <c r="F61" s="332"/>
      <c r="G61" s="358"/>
      <c r="N61" s="412"/>
    </row>
    <row r="62" spans="6:14" ht="14.25">
      <c r="F62" s="332"/>
      <c r="G62" s="358"/>
      <c r="N62" s="412"/>
    </row>
    <row r="63" spans="6:14" ht="14.25">
      <c r="F63" s="332"/>
      <c r="G63" s="358"/>
      <c r="N63" s="412"/>
    </row>
    <row r="64" spans="6:14" ht="14.25">
      <c r="F64" s="332"/>
      <c r="G64" s="358"/>
      <c r="N64" s="412"/>
    </row>
    <row r="65" spans="6:14" ht="14.25">
      <c r="F65" s="332"/>
      <c r="G65" s="358"/>
      <c r="N65" s="412"/>
    </row>
    <row r="66" spans="6:14" ht="14.25">
      <c r="F66" s="332"/>
      <c r="G66" s="358"/>
      <c r="N66" s="412"/>
    </row>
    <row r="67" spans="6:14" ht="14.25">
      <c r="F67" s="332"/>
      <c r="G67" s="358"/>
      <c r="N67" s="412"/>
    </row>
    <row r="68" spans="6:14" ht="14.25">
      <c r="F68" s="332"/>
      <c r="G68" s="358"/>
      <c r="N68" s="412"/>
    </row>
    <row r="69" spans="6:14" ht="14.25">
      <c r="F69" s="332"/>
      <c r="G69" s="358"/>
      <c r="N69" s="412"/>
    </row>
    <row r="70" spans="6:14" ht="14.25">
      <c r="F70" s="332"/>
      <c r="G70" s="358"/>
      <c r="N70" s="412"/>
    </row>
    <row r="71" spans="6:14" ht="14.25">
      <c r="F71" s="332"/>
      <c r="G71" s="358"/>
      <c r="N71" s="412"/>
    </row>
    <row r="72" spans="6:14" ht="14.25">
      <c r="F72" s="332"/>
      <c r="G72" s="358"/>
      <c r="N72" s="412"/>
    </row>
    <row r="73" spans="6:14" ht="14.25">
      <c r="F73" s="332"/>
      <c r="G73" s="358"/>
      <c r="N73" s="412"/>
    </row>
    <row r="74" spans="6:14" ht="14.25">
      <c r="F74" s="332"/>
      <c r="G74" s="332"/>
      <c r="N74" s="412"/>
    </row>
    <row r="75" spans="6:14" ht="14.25">
      <c r="F75" s="332"/>
      <c r="G75" s="332"/>
      <c r="N75" s="412"/>
    </row>
    <row r="76" spans="6:14" ht="14.25">
      <c r="F76" s="332"/>
      <c r="G76" s="332"/>
      <c r="N76" s="412"/>
    </row>
    <row r="77" spans="6:14" ht="14.25">
      <c r="F77" s="332"/>
      <c r="G77" s="332"/>
      <c r="N77" s="412"/>
    </row>
    <row r="78" spans="6:14" ht="14.25">
      <c r="F78" s="332"/>
      <c r="G78" s="332"/>
      <c r="N78" s="412"/>
    </row>
    <row r="79" spans="6:14" ht="14.25">
      <c r="F79" s="332"/>
      <c r="G79" s="332"/>
      <c r="N79" s="412"/>
    </row>
    <row r="80" spans="6:14" ht="14.25">
      <c r="F80" s="332"/>
      <c r="G80" s="332"/>
      <c r="N80" s="412"/>
    </row>
    <row r="81" spans="6:14" ht="14.25">
      <c r="F81" s="332"/>
      <c r="G81" s="332"/>
      <c r="N81" s="412"/>
    </row>
    <row r="82" spans="6:14" ht="14.25">
      <c r="F82" s="332"/>
      <c r="G82" s="332"/>
      <c r="N82" s="412"/>
    </row>
    <row r="83" spans="6:14" ht="14.25">
      <c r="F83" s="332"/>
      <c r="G83" s="332"/>
      <c r="N83" s="412"/>
    </row>
    <row r="84" spans="6:14" ht="14.25">
      <c r="F84" s="332"/>
      <c r="G84" s="332"/>
      <c r="N84" s="412"/>
    </row>
    <row r="85" spans="6:14" ht="14.25">
      <c r="F85" s="332"/>
      <c r="G85" s="332"/>
      <c r="N85" s="412"/>
    </row>
    <row r="86" spans="6:14" ht="14.25">
      <c r="F86" s="332"/>
      <c r="G86" s="332"/>
      <c r="N86" s="412"/>
    </row>
    <row r="87" spans="6:14" ht="14.25">
      <c r="F87" s="332"/>
      <c r="G87" s="332"/>
      <c r="N87" s="412"/>
    </row>
    <row r="88" spans="6:14" ht="14.25">
      <c r="F88" s="332"/>
      <c r="G88" s="332"/>
      <c r="N88" s="412"/>
    </row>
    <row r="89" spans="6:14" ht="14.25">
      <c r="F89" s="332"/>
      <c r="G89" s="332"/>
      <c r="N89" s="412"/>
    </row>
    <row r="90" spans="6:14" ht="14.25">
      <c r="F90" s="332"/>
      <c r="G90" s="332"/>
      <c r="N90" s="412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7"/>
  <dimension ref="A1:R96"/>
  <sheetViews>
    <sheetView zoomScaleNormal="100" workbookViewId="0">
      <selection activeCell="L27" sqref="L27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1" width="14.7109375" style="9" customWidth="1"/>
    <col min="12" max="13" width="14.7109375" style="309" customWidth="1"/>
    <col min="14" max="14" width="15.7109375" style="9" customWidth="1"/>
    <col min="15" max="16" width="7.7109375" style="374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5"/>
      <c r="B2" s="900" t="s">
        <v>762</v>
      </c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21"/>
      <c r="P2" s="902"/>
      <c r="R2" s="405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131</v>
      </c>
      <c r="C7" s="7" t="s">
        <v>132</v>
      </c>
      <c r="D7" s="7" t="s">
        <v>113</v>
      </c>
      <c r="E7" s="655" t="s">
        <v>806</v>
      </c>
      <c r="F7" s="5"/>
      <c r="G7" s="308"/>
      <c r="H7" s="5"/>
      <c r="I7" s="562"/>
      <c r="J7" s="308"/>
      <c r="K7" s="562"/>
      <c r="L7" s="4"/>
      <c r="M7" s="308"/>
      <c r="N7" s="744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SUM(I9:I12)</f>
        <v>2263300</v>
      </c>
      <c r="J8" s="539">
        <f t="shared" si="0"/>
        <v>2263300</v>
      </c>
      <c r="K8" s="539">
        <f>SUM(K9:K11)</f>
        <v>1608776</v>
      </c>
      <c r="L8" s="566">
        <f>SUM(L9:L12)</f>
        <v>1648772</v>
      </c>
      <c r="M8" s="235">
        <f>SUM(M9:M12)</f>
        <v>0</v>
      </c>
      <c r="N8" s="745">
        <f>SUM(N9:N12)</f>
        <v>1648772</v>
      </c>
      <c r="O8" s="718">
        <f>IF(J8=0,"",N8/J8*100)</f>
        <v>72.848142093403439</v>
      </c>
      <c r="P8" s="723">
        <f>IF(K8=0,"",N8/K8*100)</f>
        <v>102.48611366653904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1846030</v>
      </c>
      <c r="J9" s="540">
        <v>1846030</v>
      </c>
      <c r="K9" s="540">
        <v>1337776</v>
      </c>
      <c r="L9" s="567">
        <v>1367722</v>
      </c>
      <c r="M9" s="234">
        <v>0</v>
      </c>
      <c r="N9" s="746">
        <f>SUM(L9:M9)</f>
        <v>1367722</v>
      </c>
      <c r="O9" s="719">
        <f>IF(J9=0,"",N9/J9*100)</f>
        <v>74.08991186492095</v>
      </c>
      <c r="P9" s="724">
        <f t="shared" ref="P9:P33" si="1">IF(K9=0,"",N9/K9*100)</f>
        <v>102.23849134683236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417270</v>
      </c>
      <c r="J10" s="540">
        <v>417270</v>
      </c>
      <c r="K10" s="540">
        <v>271000</v>
      </c>
      <c r="L10" s="567">
        <v>281050</v>
      </c>
      <c r="M10" s="234">
        <v>0</v>
      </c>
      <c r="N10" s="746">
        <f t="shared" ref="N10:N11" si="2">SUM(L10:M10)</f>
        <v>281050</v>
      </c>
      <c r="O10" s="719">
        <f t="shared" ref="O10:P35" si="3">IF(J10=0,"",N10/J10*100)</f>
        <v>67.3544707263882</v>
      </c>
      <c r="P10" s="724">
        <f t="shared" si="1"/>
        <v>103.70848708487085</v>
      </c>
      <c r="R10" s="63"/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20"/>
      <c r="I12" s="540"/>
      <c r="J12" s="540"/>
      <c r="K12" s="540"/>
      <c r="L12" s="567"/>
      <c r="M12" s="234"/>
      <c r="N12" s="746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199530</v>
      </c>
      <c r="J13" s="539">
        <f t="shared" si="5"/>
        <v>199530</v>
      </c>
      <c r="K13" s="539">
        <f>K14</f>
        <v>146310</v>
      </c>
      <c r="L13" s="566">
        <f>L14</f>
        <v>146402</v>
      </c>
      <c r="M13" s="235">
        <f>M14</f>
        <v>0</v>
      </c>
      <c r="N13" s="745">
        <f>N14</f>
        <v>146402</v>
      </c>
      <c r="O13" s="718">
        <f t="shared" si="3"/>
        <v>73.373427554753661</v>
      </c>
      <c r="P13" s="723">
        <f t="shared" si="1"/>
        <v>100.06288018590664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199530</v>
      </c>
      <c r="J14" s="540">
        <v>199530</v>
      </c>
      <c r="K14" s="540">
        <v>146310</v>
      </c>
      <c r="L14" s="567">
        <v>146402</v>
      </c>
      <c r="M14" s="234">
        <v>0</v>
      </c>
      <c r="N14" s="746">
        <f>SUM(L14:M14)</f>
        <v>146402</v>
      </c>
      <c r="O14" s="719">
        <f t="shared" si="3"/>
        <v>73.373427554753661</v>
      </c>
      <c r="P14" s="724">
        <f t="shared" si="1"/>
        <v>100.06288018590664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40"/>
      <c r="J15" s="540"/>
      <c r="K15" s="540"/>
      <c r="L15" s="571"/>
      <c r="M15" s="305"/>
      <c r="N15" s="747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185240</v>
      </c>
      <c r="J16" s="539">
        <f t="shared" si="6"/>
        <v>185240</v>
      </c>
      <c r="K16" s="539">
        <f>SUM(K17:K26)</f>
        <v>118188</v>
      </c>
      <c r="L16" s="569">
        <f>SUM(L17:L26)</f>
        <v>100700</v>
      </c>
      <c r="M16" s="318">
        <f>SUM(M17:M26)</f>
        <v>0</v>
      </c>
      <c r="N16" s="736">
        <f>SUM(N17:N26)</f>
        <v>100700</v>
      </c>
      <c r="O16" s="718">
        <f t="shared" si="3"/>
        <v>54.361908874973011</v>
      </c>
      <c r="P16" s="723">
        <f t="shared" si="1"/>
        <v>85.203235523064947</v>
      </c>
    </row>
    <row r="17" spans="1:17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7500</v>
      </c>
      <c r="J17" s="540">
        <v>7500</v>
      </c>
      <c r="K17" s="540">
        <v>6268</v>
      </c>
      <c r="L17" s="552">
        <v>992</v>
      </c>
      <c r="M17" s="387">
        <v>0</v>
      </c>
      <c r="N17" s="746">
        <f t="shared" ref="N17:N26" si="7">SUM(L17:M17)</f>
        <v>992</v>
      </c>
      <c r="O17" s="719">
        <f t="shared" si="3"/>
        <v>13.226666666666667</v>
      </c>
      <c r="P17" s="724">
        <f t="shared" si="1"/>
        <v>15.826419910657307</v>
      </c>
    </row>
    <row r="18" spans="1:17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v>74000</v>
      </c>
      <c r="J18" s="540">
        <v>74000</v>
      </c>
      <c r="K18" s="540">
        <v>40448</v>
      </c>
      <c r="L18" s="552">
        <v>39456</v>
      </c>
      <c r="M18" s="387">
        <v>0</v>
      </c>
      <c r="N18" s="746">
        <f t="shared" si="7"/>
        <v>39456</v>
      </c>
      <c r="O18" s="719">
        <f t="shared" si="3"/>
        <v>53.318918918918925</v>
      </c>
      <c r="P18" s="724">
        <f t="shared" si="1"/>
        <v>97.547468354430379</v>
      </c>
    </row>
    <row r="19" spans="1:17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9200</v>
      </c>
      <c r="J19" s="540">
        <v>9200</v>
      </c>
      <c r="K19" s="540">
        <v>5747</v>
      </c>
      <c r="L19" s="552">
        <v>6045</v>
      </c>
      <c r="M19" s="387">
        <v>0</v>
      </c>
      <c r="N19" s="746">
        <f t="shared" si="7"/>
        <v>6045</v>
      </c>
      <c r="O19" s="719">
        <f t="shared" si="3"/>
        <v>65.706521739130437</v>
      </c>
      <c r="P19" s="724">
        <f t="shared" si="1"/>
        <v>105.18531407690969</v>
      </c>
    </row>
    <row r="20" spans="1:17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16500</v>
      </c>
      <c r="J20" s="540">
        <v>16500</v>
      </c>
      <c r="K20" s="540">
        <v>11709</v>
      </c>
      <c r="L20" s="551">
        <v>9835</v>
      </c>
      <c r="M20" s="389">
        <v>0</v>
      </c>
      <c r="N20" s="746">
        <f t="shared" si="7"/>
        <v>9835</v>
      </c>
      <c r="O20" s="719">
        <f t="shared" si="3"/>
        <v>59.606060606060609</v>
      </c>
      <c r="P20" s="724">
        <f t="shared" si="1"/>
        <v>83.995217354171999</v>
      </c>
    </row>
    <row r="21" spans="1:17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v>1500</v>
      </c>
      <c r="J21" s="540">
        <v>1500</v>
      </c>
      <c r="K21" s="540">
        <v>821</v>
      </c>
      <c r="L21" s="551">
        <v>779</v>
      </c>
      <c r="M21" s="389">
        <v>0</v>
      </c>
      <c r="N21" s="746">
        <f t="shared" si="7"/>
        <v>779</v>
      </c>
      <c r="O21" s="719">
        <f t="shared" si="3"/>
        <v>51.93333333333333</v>
      </c>
      <c r="P21" s="724">
        <f t="shared" si="1"/>
        <v>94.884287454323996</v>
      </c>
    </row>
    <row r="22" spans="1:17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ref="I22:J26" si="8">SUM(G22:H22)</f>
        <v>0</v>
      </c>
      <c r="J22" s="540">
        <f t="shared" si="8"/>
        <v>0</v>
      </c>
      <c r="K22" s="540">
        <v>0</v>
      </c>
      <c r="L22" s="551">
        <v>0</v>
      </c>
      <c r="M22" s="389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7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22000</v>
      </c>
      <c r="J23" s="540">
        <v>22000</v>
      </c>
      <c r="K23" s="540">
        <v>13136</v>
      </c>
      <c r="L23" s="551">
        <v>12567</v>
      </c>
      <c r="M23" s="389">
        <v>0</v>
      </c>
      <c r="N23" s="746">
        <f t="shared" si="7"/>
        <v>12567</v>
      </c>
      <c r="O23" s="719">
        <f t="shared" si="3"/>
        <v>57.122727272727268</v>
      </c>
      <c r="P23" s="724">
        <f t="shared" si="1"/>
        <v>95.668392204628503</v>
      </c>
    </row>
    <row r="24" spans="1:17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8"/>
        <v>0</v>
      </c>
      <c r="J24" s="540">
        <f t="shared" si="8"/>
        <v>0</v>
      </c>
      <c r="K24" s="540">
        <v>0</v>
      </c>
      <c r="L24" s="551">
        <v>0</v>
      </c>
      <c r="M24" s="389">
        <v>0</v>
      </c>
      <c r="N24" s="746">
        <f t="shared" si="7"/>
        <v>0</v>
      </c>
      <c r="O24" s="719" t="str">
        <f t="shared" si="3"/>
        <v/>
      </c>
      <c r="P24" s="724" t="str">
        <f t="shared" si="1"/>
        <v/>
      </c>
    </row>
    <row r="25" spans="1:17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54540</v>
      </c>
      <c r="J25" s="540">
        <v>54540</v>
      </c>
      <c r="K25" s="540">
        <v>40059</v>
      </c>
      <c r="L25" s="551">
        <v>31026</v>
      </c>
      <c r="M25" s="389">
        <v>0</v>
      </c>
      <c r="N25" s="746">
        <f t="shared" si="7"/>
        <v>31026</v>
      </c>
      <c r="O25" s="719">
        <f t="shared" si="3"/>
        <v>56.886688668866888</v>
      </c>
      <c r="P25" s="724">
        <f t="shared" si="1"/>
        <v>77.450760128810003</v>
      </c>
    </row>
    <row r="26" spans="1:17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5">
        <v>0</v>
      </c>
      <c r="M26" s="386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7" s="1" customFormat="1" ht="12.95" customHeight="1">
      <c r="A27" s="306"/>
      <c r="B27" s="12"/>
      <c r="C27" s="8"/>
      <c r="D27" s="8"/>
      <c r="E27" s="8"/>
      <c r="F27" s="329"/>
      <c r="G27" s="355"/>
      <c r="H27" s="8"/>
      <c r="I27" s="540"/>
      <c r="J27" s="540"/>
      <c r="K27" s="540"/>
      <c r="L27" s="571"/>
      <c r="M27" s="305"/>
      <c r="N27" s="747"/>
      <c r="O27" s="719" t="str">
        <f t="shared" si="3"/>
        <v/>
      </c>
      <c r="P27" s="724" t="str">
        <f t="shared" si="1"/>
        <v/>
      </c>
    </row>
    <row r="28" spans="1:17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9">SUM(I29:I31)</f>
        <v>7000</v>
      </c>
      <c r="J28" s="539">
        <f t="shared" si="9"/>
        <v>7000</v>
      </c>
      <c r="K28" s="539">
        <f>SUM(K29:K30)</f>
        <v>5946</v>
      </c>
      <c r="L28" s="576">
        <f>SUM(L29:L31)</f>
        <v>0</v>
      </c>
      <c r="M28" s="320">
        <f>SUM(M29:M31)</f>
        <v>0</v>
      </c>
      <c r="N28" s="736">
        <f>SUM(N29:N31)</f>
        <v>0</v>
      </c>
      <c r="O28" s="718">
        <f t="shared" si="3"/>
        <v>0</v>
      </c>
      <c r="P28" s="723">
        <f t="shared" si="1"/>
        <v>0</v>
      </c>
    </row>
    <row r="29" spans="1:17" ht="12.95" customHeight="1">
      <c r="B29" s="10"/>
      <c r="C29" s="11"/>
      <c r="D29" s="11"/>
      <c r="E29" s="311"/>
      <c r="F29" s="330">
        <v>821200</v>
      </c>
      <c r="G29" s="356"/>
      <c r="H29" s="11" t="s">
        <v>90</v>
      </c>
      <c r="I29" s="540">
        <v>2000</v>
      </c>
      <c r="J29" s="540">
        <v>2000</v>
      </c>
      <c r="K29" s="540">
        <v>0</v>
      </c>
      <c r="L29" s="571">
        <v>0</v>
      </c>
      <c r="M29" s="305">
        <v>0</v>
      </c>
      <c r="N29" s="746">
        <f t="shared" ref="N29:N30" si="10">SUM(L29:M29)</f>
        <v>0</v>
      </c>
      <c r="O29" s="719">
        <f t="shared" si="3"/>
        <v>0</v>
      </c>
      <c r="P29" s="724" t="str">
        <f t="shared" si="1"/>
        <v/>
      </c>
      <c r="Q29" s="55"/>
    </row>
    <row r="30" spans="1:17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5000</v>
      </c>
      <c r="J30" s="540">
        <v>5000</v>
      </c>
      <c r="K30" s="540">
        <v>5946</v>
      </c>
      <c r="L30" s="571">
        <v>0</v>
      </c>
      <c r="M30" s="305">
        <v>0</v>
      </c>
      <c r="N30" s="746">
        <f t="shared" si="10"/>
        <v>0</v>
      </c>
      <c r="O30" s="719">
        <f t="shared" si="3"/>
        <v>0</v>
      </c>
      <c r="P30" s="724">
        <f t="shared" si="1"/>
        <v>0</v>
      </c>
    </row>
    <row r="31" spans="1:17" ht="12.95" customHeight="1">
      <c r="B31" s="10"/>
      <c r="C31" s="11"/>
      <c r="D31" s="11"/>
      <c r="E31" s="311"/>
      <c r="F31" s="330"/>
      <c r="G31" s="356"/>
      <c r="H31" s="20"/>
      <c r="I31" s="540"/>
      <c r="J31" s="540"/>
      <c r="K31" s="540"/>
      <c r="L31" s="571"/>
      <c r="M31" s="305"/>
      <c r="N31" s="747"/>
      <c r="O31" s="719" t="str">
        <f t="shared" si="3"/>
        <v/>
      </c>
      <c r="P31" s="724" t="str">
        <f t="shared" si="1"/>
        <v/>
      </c>
    </row>
    <row r="32" spans="1:17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41" t="s">
        <v>829</v>
      </c>
      <c r="J32" s="541" t="s">
        <v>829</v>
      </c>
      <c r="K32" s="541" t="s">
        <v>912</v>
      </c>
      <c r="L32" s="614" t="s">
        <v>923</v>
      </c>
      <c r="M32" s="303"/>
      <c r="N32" s="748" t="s">
        <v>923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>I8+I13+I16+I28</f>
        <v>2655070</v>
      </c>
      <c r="J33" s="313">
        <f>J8+J13+J16+J28</f>
        <v>2655070</v>
      </c>
      <c r="K33" s="563">
        <f t="shared" ref="K33" si="11">K8+K13+K16+K28</f>
        <v>1879220</v>
      </c>
      <c r="L33" s="570">
        <f>L8+L13+L16+L28</f>
        <v>1895874</v>
      </c>
      <c r="M33" s="313">
        <f>M8+M13+M16+M28</f>
        <v>0</v>
      </c>
      <c r="N33" s="736">
        <f>N8+N13+N16+N28</f>
        <v>1895874</v>
      </c>
      <c r="O33" s="718">
        <f t="shared" si="3"/>
        <v>71.405800976998719</v>
      </c>
      <c r="P33" s="723">
        <f t="shared" si="1"/>
        <v>100.88621875033259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15"/>
      <c r="J34" s="15"/>
      <c r="K34" s="563"/>
      <c r="L34" s="570"/>
      <c r="M34" s="313"/>
      <c r="N34" s="736"/>
      <c r="O34" s="719" t="str">
        <f>IF(J34=0,"",N34/J34*100)</f>
        <v/>
      </c>
      <c r="P34" s="724" t="str">
        <f>IF(K34=0,"",O34/K34*100)</f>
        <v/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30"/>
      <c r="J35" s="30"/>
      <c r="K35" s="574"/>
      <c r="L35" s="568"/>
      <c r="M35" s="304"/>
      <c r="N35" s="747"/>
      <c r="O35" s="719" t="str">
        <f t="shared" si="3"/>
        <v/>
      </c>
      <c r="P35" s="724" t="str">
        <f t="shared" si="3"/>
        <v/>
      </c>
    </row>
    <row r="36" spans="1:16" ht="12.95" customHeight="1" thickBot="1">
      <c r="B36" s="16"/>
      <c r="C36" s="17"/>
      <c r="D36" s="17"/>
      <c r="E36" s="17"/>
      <c r="F36" s="331"/>
      <c r="G36" s="357"/>
      <c r="H36" s="17"/>
      <c r="I36" s="17"/>
      <c r="J36" s="17"/>
      <c r="K36" s="27"/>
      <c r="L36" s="16"/>
      <c r="M36" s="17"/>
      <c r="N36" s="739"/>
      <c r="O36" s="720"/>
      <c r="P36" s="725"/>
    </row>
    <row r="37" spans="1:16" ht="12.95" customHeight="1">
      <c r="F37" s="332"/>
      <c r="G37" s="358"/>
      <c r="N37" s="411"/>
    </row>
    <row r="38" spans="1:16" ht="12.95" customHeight="1">
      <c r="F38" s="332"/>
      <c r="G38" s="358"/>
      <c r="L38" s="80"/>
      <c r="N38" s="411"/>
    </row>
    <row r="39" spans="1:16" ht="12.95" customHeight="1">
      <c r="B39" s="55"/>
      <c r="F39" s="332"/>
      <c r="G39" s="358"/>
      <c r="N39" s="411"/>
    </row>
    <row r="40" spans="1:16" ht="12.95" customHeight="1">
      <c r="B40" s="55"/>
      <c r="F40" s="332"/>
      <c r="G40" s="358"/>
      <c r="N40" s="411"/>
    </row>
    <row r="41" spans="1:16" ht="12.95" customHeight="1">
      <c r="B41" s="55"/>
      <c r="F41" s="332"/>
      <c r="G41" s="358"/>
      <c r="N41" s="411"/>
    </row>
    <row r="42" spans="1:16" ht="12.95" customHeight="1">
      <c r="B42" s="55"/>
      <c r="F42" s="332"/>
      <c r="G42" s="358"/>
      <c r="N42" s="411"/>
    </row>
    <row r="43" spans="1:16" ht="12.95" customHeight="1">
      <c r="B43" s="55"/>
      <c r="F43" s="332"/>
      <c r="G43" s="358"/>
      <c r="N43" s="411"/>
    </row>
    <row r="44" spans="1:16" ht="12.95" customHeight="1">
      <c r="B44" s="55"/>
      <c r="F44" s="332"/>
      <c r="G44" s="358"/>
      <c r="N44" s="411"/>
    </row>
    <row r="45" spans="1:16" ht="12.95" customHeight="1">
      <c r="B45" s="55"/>
      <c r="F45" s="332"/>
      <c r="G45" s="358"/>
      <c r="N45" s="411"/>
    </row>
    <row r="46" spans="1:16" ht="12.95" customHeight="1">
      <c r="F46" s="332"/>
      <c r="G46" s="358"/>
      <c r="N46" s="411"/>
    </row>
    <row r="47" spans="1:16" ht="12.95" customHeight="1">
      <c r="F47" s="332"/>
      <c r="G47" s="358"/>
      <c r="N47" s="411"/>
    </row>
    <row r="48" spans="1:16" ht="12.95" customHeight="1">
      <c r="F48" s="332"/>
      <c r="G48" s="358"/>
      <c r="N48" s="411"/>
    </row>
    <row r="49" spans="6:14" ht="12.95" customHeight="1">
      <c r="F49" s="332"/>
      <c r="G49" s="358"/>
      <c r="N49" s="411"/>
    </row>
    <row r="50" spans="6:14" ht="12.95" customHeight="1">
      <c r="F50" s="332"/>
      <c r="G50" s="358"/>
      <c r="N50" s="411"/>
    </row>
    <row r="51" spans="6:14" ht="12.95" customHeight="1">
      <c r="F51" s="332"/>
      <c r="G51" s="358"/>
      <c r="N51" s="411"/>
    </row>
    <row r="52" spans="6:14" ht="12.95" customHeight="1">
      <c r="F52" s="332"/>
      <c r="G52" s="358"/>
      <c r="N52" s="411"/>
    </row>
    <row r="53" spans="6:14" ht="12.95" customHeight="1">
      <c r="F53" s="332"/>
      <c r="G53" s="358"/>
      <c r="N53" s="411"/>
    </row>
    <row r="54" spans="6:14" ht="12.95" customHeight="1">
      <c r="F54" s="332"/>
      <c r="G54" s="358"/>
      <c r="N54" s="411"/>
    </row>
    <row r="55" spans="6:14" ht="12.95" customHeight="1">
      <c r="F55" s="332"/>
      <c r="G55" s="358"/>
      <c r="N55" s="411"/>
    </row>
    <row r="56" spans="6:14" ht="12.95" customHeight="1">
      <c r="F56" s="332"/>
      <c r="G56" s="358"/>
      <c r="N56" s="411"/>
    </row>
    <row r="57" spans="6:14" ht="12.95" customHeight="1">
      <c r="F57" s="332"/>
      <c r="G57" s="358"/>
      <c r="N57" s="411"/>
    </row>
    <row r="58" spans="6:14" ht="12.95" customHeight="1">
      <c r="F58" s="332"/>
      <c r="G58" s="358"/>
      <c r="N58" s="411"/>
    </row>
    <row r="59" spans="6:14" ht="12.95" customHeight="1">
      <c r="F59" s="332"/>
      <c r="G59" s="358"/>
      <c r="N59" s="411"/>
    </row>
    <row r="60" spans="6:14" ht="17.100000000000001" customHeight="1">
      <c r="F60" s="332"/>
      <c r="G60" s="358"/>
      <c r="N60" s="411"/>
    </row>
    <row r="61" spans="6:14" ht="14.25">
      <c r="F61" s="332"/>
      <c r="G61" s="358"/>
      <c r="N61" s="411"/>
    </row>
    <row r="62" spans="6:14" ht="14.25">
      <c r="F62" s="332"/>
      <c r="G62" s="358"/>
      <c r="N62" s="411"/>
    </row>
    <row r="63" spans="6:14" ht="14.25">
      <c r="F63" s="332"/>
      <c r="G63" s="358"/>
      <c r="N63" s="411"/>
    </row>
    <row r="64" spans="6:14" ht="14.25">
      <c r="F64" s="332"/>
      <c r="G64" s="358"/>
      <c r="N64" s="411"/>
    </row>
    <row r="65" spans="6:14" ht="14.25">
      <c r="F65" s="332"/>
      <c r="G65" s="358"/>
      <c r="N65" s="411"/>
    </row>
    <row r="66" spans="6:14" ht="14.25">
      <c r="F66" s="332"/>
      <c r="G66" s="358"/>
      <c r="N66" s="411"/>
    </row>
    <row r="67" spans="6:14" ht="14.25">
      <c r="F67" s="332"/>
      <c r="G67" s="358"/>
      <c r="N67" s="411"/>
    </row>
    <row r="68" spans="6:14" ht="14.25">
      <c r="F68" s="332"/>
      <c r="G68" s="358"/>
      <c r="N68" s="411"/>
    </row>
    <row r="69" spans="6:14" ht="14.25">
      <c r="F69" s="332"/>
      <c r="G69" s="358"/>
      <c r="N69" s="411"/>
    </row>
    <row r="70" spans="6:14" ht="14.25">
      <c r="F70" s="332"/>
      <c r="G70" s="358"/>
      <c r="N70" s="411"/>
    </row>
    <row r="71" spans="6:14" ht="14.25">
      <c r="F71" s="332"/>
      <c r="G71" s="358"/>
      <c r="N71" s="411"/>
    </row>
    <row r="72" spans="6:14" ht="14.25">
      <c r="F72" s="332"/>
      <c r="G72" s="358"/>
      <c r="N72" s="411"/>
    </row>
    <row r="73" spans="6:14" ht="14.25">
      <c r="F73" s="332"/>
      <c r="G73" s="358"/>
      <c r="N73" s="411"/>
    </row>
    <row r="74" spans="6:14" ht="14.25">
      <c r="F74" s="332"/>
      <c r="G74" s="332"/>
      <c r="N74" s="411"/>
    </row>
    <row r="75" spans="6:14" ht="14.25">
      <c r="F75" s="332"/>
      <c r="G75" s="332"/>
      <c r="N75" s="411"/>
    </row>
    <row r="76" spans="6:14" ht="14.25">
      <c r="F76" s="332"/>
      <c r="G76" s="332"/>
      <c r="N76" s="411"/>
    </row>
    <row r="77" spans="6:14" ht="14.25">
      <c r="F77" s="332"/>
      <c r="G77" s="332"/>
      <c r="N77" s="411"/>
    </row>
    <row r="78" spans="6:14" ht="14.25">
      <c r="F78" s="332"/>
      <c r="G78" s="332"/>
      <c r="N78" s="411"/>
    </row>
    <row r="79" spans="6:14" ht="14.25">
      <c r="F79" s="332"/>
      <c r="G79" s="332"/>
      <c r="N79" s="411"/>
    </row>
    <row r="80" spans="6:14" ht="14.25">
      <c r="F80" s="332"/>
      <c r="G80" s="332"/>
      <c r="N80" s="411"/>
    </row>
    <row r="81" spans="6:14" ht="14.25">
      <c r="F81" s="332"/>
      <c r="G81" s="332"/>
      <c r="N81" s="411"/>
    </row>
    <row r="82" spans="6:14" ht="14.25">
      <c r="F82" s="332"/>
      <c r="G82" s="332"/>
      <c r="N82" s="411"/>
    </row>
    <row r="83" spans="6:14" ht="14.25">
      <c r="F83" s="332"/>
      <c r="G83" s="332"/>
      <c r="N83" s="411"/>
    </row>
    <row r="84" spans="6:14" ht="14.25">
      <c r="F84" s="332"/>
      <c r="G84" s="332"/>
      <c r="N84" s="411"/>
    </row>
    <row r="85" spans="6:14" ht="14.25">
      <c r="F85" s="332"/>
      <c r="G85" s="332"/>
      <c r="N85" s="411"/>
    </row>
    <row r="86" spans="6:14" ht="14.25">
      <c r="F86" s="332"/>
      <c r="G86" s="332"/>
      <c r="N86" s="411"/>
    </row>
    <row r="87" spans="6:14" ht="14.25">
      <c r="F87" s="332"/>
      <c r="G87" s="332"/>
      <c r="N87" s="411"/>
    </row>
    <row r="88" spans="6:14" ht="14.25">
      <c r="F88" s="332"/>
      <c r="G88" s="332"/>
      <c r="N88" s="411"/>
    </row>
    <row r="89" spans="6:14" ht="14.25">
      <c r="F89" s="332"/>
      <c r="G89" s="332"/>
      <c r="N89" s="411"/>
    </row>
    <row r="90" spans="6:14" ht="14.25">
      <c r="F90" s="332"/>
      <c r="G90" s="332"/>
      <c r="N90" s="411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8"/>
  <dimension ref="A1:R96"/>
  <sheetViews>
    <sheetView zoomScaleNormal="100" workbookViewId="0">
      <selection activeCell="L30" sqref="L30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4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5"/>
      <c r="B2" s="900" t="s">
        <v>764</v>
      </c>
      <c r="C2" s="901"/>
      <c r="D2" s="901"/>
      <c r="E2" s="901"/>
      <c r="F2" s="901"/>
      <c r="G2" s="901"/>
      <c r="H2" s="901"/>
      <c r="I2" s="901"/>
      <c r="J2" s="934"/>
      <c r="K2" s="934"/>
      <c r="L2" s="934"/>
      <c r="M2" s="934"/>
      <c r="N2" s="934"/>
      <c r="O2" s="934"/>
      <c r="P2" s="902"/>
      <c r="R2" s="405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131</v>
      </c>
      <c r="C7" s="7" t="s">
        <v>132</v>
      </c>
      <c r="D7" s="7" t="s">
        <v>118</v>
      </c>
      <c r="E7" s="655" t="s">
        <v>806</v>
      </c>
      <c r="F7" s="5"/>
      <c r="G7" s="308"/>
      <c r="H7" s="5"/>
      <c r="I7" s="580"/>
      <c r="J7" s="97"/>
      <c r="K7" s="580"/>
      <c r="L7" s="607"/>
      <c r="M7" s="97"/>
      <c r="N7" s="767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SUM(I9:I12)</f>
        <v>616370</v>
      </c>
      <c r="J8" s="539">
        <f t="shared" si="0"/>
        <v>616370</v>
      </c>
      <c r="K8" s="539">
        <f>SUM(K9:K11)</f>
        <v>456008</v>
      </c>
      <c r="L8" s="566">
        <f>SUM(L9:L12)</f>
        <v>443179</v>
      </c>
      <c r="M8" s="235">
        <f>SUM(M9:M12)</f>
        <v>0</v>
      </c>
      <c r="N8" s="745">
        <f>SUM(N9:N12)</f>
        <v>443179</v>
      </c>
      <c r="O8" s="718">
        <f>IF(J8=0,"",N8/J8*100)</f>
        <v>71.901455294709351</v>
      </c>
      <c r="P8" s="723">
        <f>IF(K8=0,"",N8/K8*100)</f>
        <v>97.18667216364625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511510</v>
      </c>
      <c r="J9" s="540">
        <v>511510</v>
      </c>
      <c r="K9" s="540">
        <v>384220</v>
      </c>
      <c r="L9" s="613">
        <v>378430</v>
      </c>
      <c r="M9" s="237">
        <v>0</v>
      </c>
      <c r="N9" s="746">
        <f>SUM(L9:M9)</f>
        <v>378430</v>
      </c>
      <c r="O9" s="719">
        <f>IF(J9=0,"",N9/J9*100)</f>
        <v>73.982913335027661</v>
      </c>
      <c r="P9" s="724">
        <f t="shared" ref="P9:P33" si="1">IF(K9=0,"",N9/K9*100)</f>
        <v>98.493050856280249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104860</v>
      </c>
      <c r="J10" s="540">
        <v>104860</v>
      </c>
      <c r="K10" s="540">
        <v>71788</v>
      </c>
      <c r="L10" s="613">
        <v>64749</v>
      </c>
      <c r="M10" s="237">
        <v>0</v>
      </c>
      <c r="N10" s="746">
        <f t="shared" ref="N10:N11" si="2">SUM(L10:M10)</f>
        <v>64749</v>
      </c>
      <c r="O10" s="719">
        <f t="shared" ref="O10:P35" si="3">IF(J10=0,"",N10/J10*100)</f>
        <v>61.748045012397476</v>
      </c>
      <c r="P10" s="724">
        <f t="shared" si="1"/>
        <v>90.194740067977932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20"/>
      <c r="I12" s="540"/>
      <c r="J12" s="540"/>
      <c r="K12" s="540"/>
      <c r="L12" s="613"/>
      <c r="M12" s="237"/>
      <c r="N12" s="746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54300</v>
      </c>
      <c r="J13" s="539">
        <f t="shared" si="5"/>
        <v>54300</v>
      </c>
      <c r="K13" s="539">
        <f>K14</f>
        <v>41757</v>
      </c>
      <c r="L13" s="566">
        <f>L14</f>
        <v>40158</v>
      </c>
      <c r="M13" s="235">
        <f>M14</f>
        <v>0</v>
      </c>
      <c r="N13" s="745">
        <f>N14</f>
        <v>40158</v>
      </c>
      <c r="O13" s="718">
        <f t="shared" si="3"/>
        <v>73.95580110497238</v>
      </c>
      <c r="P13" s="723">
        <f t="shared" si="1"/>
        <v>96.170701918241249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54300</v>
      </c>
      <c r="J14" s="540">
        <v>54300</v>
      </c>
      <c r="K14" s="540">
        <v>41757</v>
      </c>
      <c r="L14" s="613">
        <v>40158</v>
      </c>
      <c r="M14" s="237">
        <v>0</v>
      </c>
      <c r="N14" s="746">
        <f>SUM(L14:M14)</f>
        <v>40158</v>
      </c>
      <c r="O14" s="719">
        <f t="shared" si="3"/>
        <v>73.95580110497238</v>
      </c>
      <c r="P14" s="724">
        <f t="shared" si="1"/>
        <v>96.170701918241249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40"/>
      <c r="J15" s="540"/>
      <c r="K15" s="540"/>
      <c r="L15" s="609"/>
      <c r="M15" s="316"/>
      <c r="N15" s="747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49740</v>
      </c>
      <c r="J16" s="539">
        <f t="shared" si="6"/>
        <v>49740</v>
      </c>
      <c r="K16" s="539">
        <f>SUM(K17:K26)</f>
        <v>35676</v>
      </c>
      <c r="L16" s="569">
        <f>SUM(L17:L26)</f>
        <v>30498</v>
      </c>
      <c r="M16" s="318">
        <f>SUM(M17:M26)</f>
        <v>0</v>
      </c>
      <c r="N16" s="736">
        <f>SUM(N17:N26)</f>
        <v>30498</v>
      </c>
      <c r="O16" s="718">
        <f t="shared" si="3"/>
        <v>61.314837153196621</v>
      </c>
      <c r="P16" s="723">
        <f t="shared" si="1"/>
        <v>85.486041035990581</v>
      </c>
    </row>
    <row r="17" spans="1:16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2000</v>
      </c>
      <c r="J17" s="540">
        <v>2000</v>
      </c>
      <c r="K17" s="540">
        <v>1801</v>
      </c>
      <c r="L17" s="553">
        <v>466</v>
      </c>
      <c r="M17" s="388">
        <v>0</v>
      </c>
      <c r="N17" s="746">
        <f t="shared" ref="N17:N26" si="7">SUM(L17:M17)</f>
        <v>466</v>
      </c>
      <c r="O17" s="719">
        <f t="shared" si="3"/>
        <v>23.3</v>
      </c>
      <c r="P17" s="724">
        <f t="shared" si="1"/>
        <v>25.874514158800665</v>
      </c>
    </row>
    <row r="18" spans="1:16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v>18700</v>
      </c>
      <c r="J18" s="540">
        <v>18700</v>
      </c>
      <c r="K18" s="540">
        <v>9362</v>
      </c>
      <c r="L18" s="553">
        <v>6971</v>
      </c>
      <c r="M18" s="388">
        <v>0</v>
      </c>
      <c r="N18" s="746">
        <f t="shared" si="7"/>
        <v>6971</v>
      </c>
      <c r="O18" s="719">
        <f t="shared" si="3"/>
        <v>37.278074866310163</v>
      </c>
      <c r="P18" s="724">
        <f t="shared" si="1"/>
        <v>74.460585345011751</v>
      </c>
    </row>
    <row r="19" spans="1:16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2500</v>
      </c>
      <c r="J19" s="540">
        <v>2500</v>
      </c>
      <c r="K19" s="540">
        <v>2053</v>
      </c>
      <c r="L19" s="553">
        <v>1793</v>
      </c>
      <c r="M19" s="388">
        <v>0</v>
      </c>
      <c r="N19" s="746">
        <f t="shared" si="7"/>
        <v>1793</v>
      </c>
      <c r="O19" s="719">
        <f t="shared" si="3"/>
        <v>71.72</v>
      </c>
      <c r="P19" s="724">
        <f t="shared" si="1"/>
        <v>87.335606429615197</v>
      </c>
    </row>
    <row r="20" spans="1:16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8000</v>
      </c>
      <c r="J20" s="540">
        <v>8000</v>
      </c>
      <c r="K20" s="540">
        <v>6312</v>
      </c>
      <c r="L20" s="553">
        <v>6532</v>
      </c>
      <c r="M20" s="388">
        <v>0</v>
      </c>
      <c r="N20" s="746">
        <f t="shared" si="7"/>
        <v>6532</v>
      </c>
      <c r="O20" s="719">
        <f t="shared" si="3"/>
        <v>81.650000000000006</v>
      </c>
      <c r="P20" s="724">
        <f t="shared" si="1"/>
        <v>103.48542458808619</v>
      </c>
    </row>
    <row r="21" spans="1:16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v>300</v>
      </c>
      <c r="J21" s="540">
        <v>300</v>
      </c>
      <c r="K21" s="540">
        <v>201</v>
      </c>
      <c r="L21" s="553">
        <v>200</v>
      </c>
      <c r="M21" s="388">
        <v>0</v>
      </c>
      <c r="N21" s="746">
        <f t="shared" si="7"/>
        <v>200</v>
      </c>
      <c r="O21" s="719">
        <f t="shared" si="3"/>
        <v>66.666666666666657</v>
      </c>
      <c r="P21" s="724">
        <f t="shared" si="1"/>
        <v>99.50248756218906</v>
      </c>
    </row>
    <row r="22" spans="1:16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ref="I22:J26" si="8">SUM(G22:H22)</f>
        <v>0</v>
      </c>
      <c r="J22" s="540">
        <f t="shared" si="8"/>
        <v>0</v>
      </c>
      <c r="K22" s="540">
        <v>0</v>
      </c>
      <c r="L22" s="553">
        <v>0</v>
      </c>
      <c r="M22" s="388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6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9500</v>
      </c>
      <c r="J23" s="540">
        <v>9500</v>
      </c>
      <c r="K23" s="540">
        <v>7481</v>
      </c>
      <c r="L23" s="554">
        <v>6527</v>
      </c>
      <c r="M23" s="390">
        <v>0</v>
      </c>
      <c r="N23" s="746">
        <f t="shared" si="7"/>
        <v>6527</v>
      </c>
      <c r="O23" s="719">
        <f t="shared" si="3"/>
        <v>68.705263157894734</v>
      </c>
      <c r="P23" s="724">
        <f t="shared" si="1"/>
        <v>87.247694158534955</v>
      </c>
    </row>
    <row r="24" spans="1:16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8"/>
        <v>0</v>
      </c>
      <c r="J24" s="540">
        <f t="shared" si="8"/>
        <v>0</v>
      </c>
      <c r="K24" s="540">
        <v>0</v>
      </c>
      <c r="L24" s="554">
        <v>0</v>
      </c>
      <c r="M24" s="390">
        <v>0</v>
      </c>
      <c r="N24" s="746">
        <f t="shared" si="7"/>
        <v>0</v>
      </c>
      <c r="O24" s="719" t="str">
        <f t="shared" si="3"/>
        <v/>
      </c>
      <c r="P24" s="724" t="str">
        <f t="shared" si="1"/>
        <v/>
      </c>
    </row>
    <row r="25" spans="1:16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8740</v>
      </c>
      <c r="J25" s="540">
        <v>8740</v>
      </c>
      <c r="K25" s="540">
        <v>8466</v>
      </c>
      <c r="L25" s="554">
        <v>8009</v>
      </c>
      <c r="M25" s="390">
        <v>0</v>
      </c>
      <c r="N25" s="746">
        <f t="shared" si="7"/>
        <v>8009</v>
      </c>
      <c r="O25" s="719">
        <f t="shared" si="3"/>
        <v>91.636155606407328</v>
      </c>
      <c r="P25" s="724">
        <f t="shared" si="1"/>
        <v>94.601937160406337</v>
      </c>
    </row>
    <row r="26" spans="1:16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5">
        <v>0</v>
      </c>
      <c r="M26" s="386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6" s="1" customFormat="1" ht="12.95" customHeight="1">
      <c r="A27" s="306"/>
      <c r="B27" s="12"/>
      <c r="C27" s="8"/>
      <c r="D27" s="8"/>
      <c r="E27" s="8"/>
      <c r="F27" s="329"/>
      <c r="G27" s="355"/>
      <c r="H27" s="8"/>
      <c r="I27" s="540"/>
      <c r="J27" s="540"/>
      <c r="K27" s="540"/>
      <c r="L27" s="610"/>
      <c r="M27" s="321"/>
      <c r="N27" s="747"/>
      <c r="O27" s="719" t="str">
        <f t="shared" si="3"/>
        <v/>
      </c>
      <c r="P27" s="724" t="str">
        <f t="shared" si="1"/>
        <v/>
      </c>
    </row>
    <row r="28" spans="1:16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9">SUM(I29:I30)</f>
        <v>4000</v>
      </c>
      <c r="J28" s="539">
        <f t="shared" si="9"/>
        <v>4000</v>
      </c>
      <c r="K28" s="539">
        <f>SUM(K29:K30)</f>
        <v>7002</v>
      </c>
      <c r="L28" s="576">
        <f>SUM(L29:L30)</f>
        <v>363</v>
      </c>
      <c r="M28" s="320">
        <f>SUM(M29:M30)</f>
        <v>0</v>
      </c>
      <c r="N28" s="736">
        <f>SUM(N29:N30)</f>
        <v>363</v>
      </c>
      <c r="O28" s="718">
        <f t="shared" si="3"/>
        <v>9.0749999999999993</v>
      </c>
      <c r="P28" s="723">
        <f t="shared" si="1"/>
        <v>5.1842330762639248</v>
      </c>
    </row>
    <row r="29" spans="1:16" ht="12.95" customHeight="1">
      <c r="B29" s="10"/>
      <c r="C29" s="11"/>
      <c r="D29" s="11"/>
      <c r="E29" s="311"/>
      <c r="F29" s="330">
        <v>821200</v>
      </c>
      <c r="G29" s="356"/>
      <c r="H29" s="11" t="s">
        <v>90</v>
      </c>
      <c r="I29" s="540">
        <v>0</v>
      </c>
      <c r="J29" s="540">
        <v>0</v>
      </c>
      <c r="K29" s="540">
        <v>0</v>
      </c>
      <c r="L29" s="610">
        <v>0</v>
      </c>
      <c r="M29" s="321">
        <v>0</v>
      </c>
      <c r="N29" s="746">
        <f t="shared" ref="N29:N30" si="10">SUM(L29:M29)</f>
        <v>0</v>
      </c>
      <c r="O29" s="719" t="str">
        <f t="shared" si="3"/>
        <v/>
      </c>
      <c r="P29" s="724" t="str">
        <f t="shared" si="1"/>
        <v/>
      </c>
    </row>
    <row r="30" spans="1:16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4000</v>
      </c>
      <c r="J30" s="540">
        <v>4000</v>
      </c>
      <c r="K30" s="540">
        <v>7002</v>
      </c>
      <c r="L30" s="610">
        <v>363</v>
      </c>
      <c r="M30" s="321">
        <v>0</v>
      </c>
      <c r="N30" s="746">
        <f t="shared" si="10"/>
        <v>363</v>
      </c>
      <c r="O30" s="719">
        <f t="shared" si="3"/>
        <v>9.0749999999999993</v>
      </c>
      <c r="P30" s="724">
        <f t="shared" si="1"/>
        <v>5.1842330762639248</v>
      </c>
    </row>
    <row r="31" spans="1:16" ht="12.95" customHeight="1">
      <c r="B31" s="10"/>
      <c r="C31" s="11"/>
      <c r="D31" s="11"/>
      <c r="E31" s="311"/>
      <c r="F31" s="330"/>
      <c r="G31" s="356"/>
      <c r="H31" s="11"/>
      <c r="I31" s="540"/>
      <c r="J31" s="540"/>
      <c r="K31" s="540"/>
      <c r="L31" s="609"/>
      <c r="M31" s="316"/>
      <c r="N31" s="747"/>
      <c r="O31" s="719" t="str">
        <f t="shared" si="3"/>
        <v/>
      </c>
      <c r="P31" s="724" t="str">
        <f t="shared" si="1"/>
        <v/>
      </c>
    </row>
    <row r="32" spans="1:16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41" t="s">
        <v>808</v>
      </c>
      <c r="J32" s="541" t="s">
        <v>808</v>
      </c>
      <c r="K32" s="541" t="s">
        <v>913</v>
      </c>
      <c r="L32" s="614" t="s">
        <v>924</v>
      </c>
      <c r="M32" s="303"/>
      <c r="N32" s="748" t="s">
        <v>924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>I8+I13+I16+I28</f>
        <v>724410</v>
      </c>
      <c r="J33" s="313">
        <f>J8+J13+J16+J28</f>
        <v>724410</v>
      </c>
      <c r="K33" s="563">
        <f t="shared" ref="K33" si="11">K8+K13+K16+K28</f>
        <v>540443</v>
      </c>
      <c r="L33" s="570">
        <f>L8+L13+L16+L28</f>
        <v>514198</v>
      </c>
      <c r="M33" s="313">
        <f>M8+M13+M16+M28</f>
        <v>0</v>
      </c>
      <c r="N33" s="736">
        <f>N8+N13+N16+N28</f>
        <v>514198</v>
      </c>
      <c r="O33" s="718">
        <f t="shared" si="3"/>
        <v>70.981626427023372</v>
      </c>
      <c r="P33" s="723">
        <f t="shared" si="1"/>
        <v>95.143798698475138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563"/>
      <c r="J34" s="313"/>
      <c r="K34" s="563"/>
      <c r="L34" s="570"/>
      <c r="M34" s="313"/>
      <c r="N34" s="736"/>
      <c r="O34" s="719" t="str">
        <f>IF(J34=0,"",N34/J34*100)</f>
        <v/>
      </c>
      <c r="P34" s="724" t="str">
        <f>IF(K34=0,"",O34/K34*100)</f>
        <v/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30"/>
      <c r="J35" s="30"/>
      <c r="K35" s="574"/>
      <c r="L35" s="568"/>
      <c r="M35" s="304"/>
      <c r="N35" s="747"/>
      <c r="O35" s="719" t="str">
        <f t="shared" si="3"/>
        <v/>
      </c>
      <c r="P35" s="724" t="str">
        <f t="shared" si="3"/>
        <v/>
      </c>
    </row>
    <row r="36" spans="1:16" ht="12.95" customHeight="1" thickBot="1">
      <c r="B36" s="16"/>
      <c r="C36" s="17"/>
      <c r="D36" s="17"/>
      <c r="E36" s="17"/>
      <c r="F36" s="331"/>
      <c r="G36" s="357"/>
      <c r="H36" s="17"/>
      <c r="I36" s="32"/>
      <c r="J36" s="32"/>
      <c r="K36" s="564"/>
      <c r="L36" s="573"/>
      <c r="M36" s="32"/>
      <c r="N36" s="749"/>
      <c r="O36" s="720"/>
      <c r="P36" s="725"/>
    </row>
    <row r="37" spans="1:16" ht="12.95" customHeight="1">
      <c r="F37" s="332"/>
      <c r="G37" s="358"/>
      <c r="N37" s="412"/>
    </row>
    <row r="38" spans="1:16" ht="12.95" customHeight="1">
      <c r="B38" s="55"/>
      <c r="F38" s="332"/>
      <c r="G38" s="358"/>
      <c r="N38" s="412"/>
    </row>
    <row r="39" spans="1:16" ht="12.95" customHeight="1">
      <c r="B39" s="55"/>
      <c r="F39" s="332"/>
      <c r="G39" s="358"/>
      <c r="N39" s="412"/>
    </row>
    <row r="40" spans="1:16" ht="12.95" customHeight="1">
      <c r="B40" s="55"/>
      <c r="F40" s="332"/>
      <c r="G40" s="358"/>
      <c r="N40" s="412"/>
    </row>
    <row r="41" spans="1:16" ht="12.95" customHeight="1">
      <c r="B41" s="55"/>
      <c r="F41" s="332"/>
      <c r="G41" s="358"/>
      <c r="N41" s="412"/>
    </row>
    <row r="42" spans="1:16" ht="12.95" customHeight="1">
      <c r="B42" s="55"/>
      <c r="F42" s="332"/>
      <c r="G42" s="358"/>
      <c r="N42" s="412"/>
    </row>
    <row r="43" spans="1:16" ht="12.95" customHeight="1">
      <c r="B43" s="55"/>
      <c r="F43" s="332"/>
      <c r="G43" s="358"/>
      <c r="N43" s="412"/>
    </row>
    <row r="44" spans="1:16" ht="12.95" customHeight="1">
      <c r="B44" s="55"/>
      <c r="F44" s="332"/>
      <c r="G44" s="358"/>
      <c r="N44" s="412"/>
    </row>
    <row r="45" spans="1:16" ht="12.95" customHeight="1">
      <c r="B45" s="55"/>
      <c r="F45" s="332"/>
      <c r="G45" s="358"/>
      <c r="N45" s="412"/>
    </row>
    <row r="46" spans="1:16" ht="12.95" customHeight="1">
      <c r="B46" s="55"/>
      <c r="F46" s="332"/>
      <c r="G46" s="358"/>
      <c r="N46" s="412"/>
    </row>
    <row r="47" spans="1:16" ht="12.95" customHeight="1">
      <c r="B47" s="55"/>
      <c r="F47" s="332"/>
      <c r="G47" s="358"/>
      <c r="N47" s="412"/>
    </row>
    <row r="48" spans="1:16" ht="12.95" customHeight="1">
      <c r="B48" s="55"/>
      <c r="F48" s="332"/>
      <c r="G48" s="358"/>
      <c r="N48" s="412"/>
    </row>
    <row r="49" spans="6:14" ht="12.95" customHeight="1">
      <c r="F49" s="332"/>
      <c r="G49" s="358"/>
      <c r="N49" s="412"/>
    </row>
    <row r="50" spans="6:14" ht="12.95" customHeight="1">
      <c r="F50" s="332"/>
      <c r="G50" s="358"/>
      <c r="N50" s="412"/>
    </row>
    <row r="51" spans="6:14" ht="12.95" customHeight="1">
      <c r="F51" s="332"/>
      <c r="G51" s="358"/>
      <c r="N51" s="412"/>
    </row>
    <row r="52" spans="6:14" ht="12.95" customHeight="1">
      <c r="F52" s="332"/>
      <c r="G52" s="358"/>
      <c r="N52" s="412"/>
    </row>
    <row r="53" spans="6:14" ht="12.95" customHeight="1">
      <c r="F53" s="332"/>
      <c r="G53" s="358"/>
      <c r="N53" s="412"/>
    </row>
    <row r="54" spans="6:14" ht="12.95" customHeight="1">
      <c r="F54" s="332"/>
      <c r="G54" s="358"/>
      <c r="N54" s="412"/>
    </row>
    <row r="55" spans="6:14" ht="12.95" customHeight="1">
      <c r="F55" s="332"/>
      <c r="G55" s="358"/>
      <c r="N55" s="412"/>
    </row>
    <row r="56" spans="6:14" ht="12.95" customHeight="1">
      <c r="F56" s="332"/>
      <c r="G56" s="358"/>
      <c r="N56" s="412"/>
    </row>
    <row r="57" spans="6:14" ht="12.95" customHeight="1">
      <c r="F57" s="332"/>
      <c r="G57" s="358"/>
      <c r="N57" s="412"/>
    </row>
    <row r="58" spans="6:14" ht="12.95" customHeight="1">
      <c r="F58" s="332"/>
      <c r="G58" s="358"/>
      <c r="N58" s="412"/>
    </row>
    <row r="59" spans="6:14" ht="12.95" customHeight="1">
      <c r="F59" s="332"/>
      <c r="G59" s="358"/>
      <c r="N59" s="412"/>
    </row>
    <row r="60" spans="6:14" ht="17.100000000000001" customHeight="1">
      <c r="F60" s="332"/>
      <c r="G60" s="358"/>
      <c r="N60" s="412"/>
    </row>
    <row r="61" spans="6:14" ht="14.25">
      <c r="F61" s="332"/>
      <c r="G61" s="358"/>
      <c r="N61" s="412"/>
    </row>
    <row r="62" spans="6:14" ht="14.25">
      <c r="F62" s="332"/>
      <c r="G62" s="358"/>
      <c r="N62" s="412"/>
    </row>
    <row r="63" spans="6:14" ht="14.25">
      <c r="F63" s="332"/>
      <c r="G63" s="358"/>
      <c r="N63" s="412"/>
    </row>
    <row r="64" spans="6:14" ht="14.25">
      <c r="F64" s="332"/>
      <c r="G64" s="358"/>
      <c r="N64" s="412"/>
    </row>
    <row r="65" spans="6:14" ht="14.25">
      <c r="F65" s="332"/>
      <c r="G65" s="358"/>
      <c r="N65" s="412"/>
    </row>
    <row r="66" spans="6:14" ht="14.25">
      <c r="F66" s="332"/>
      <c r="G66" s="358"/>
      <c r="N66" s="412"/>
    </row>
    <row r="67" spans="6:14" ht="14.25">
      <c r="F67" s="332"/>
      <c r="G67" s="358"/>
      <c r="N67" s="412"/>
    </row>
    <row r="68" spans="6:14" ht="14.25">
      <c r="F68" s="332"/>
      <c r="G68" s="358"/>
      <c r="N68" s="412"/>
    </row>
    <row r="69" spans="6:14" ht="14.25">
      <c r="F69" s="332"/>
      <c r="G69" s="358"/>
      <c r="N69" s="412"/>
    </row>
    <row r="70" spans="6:14" ht="14.25">
      <c r="F70" s="332"/>
      <c r="G70" s="358"/>
      <c r="N70" s="412"/>
    </row>
    <row r="71" spans="6:14" ht="14.25">
      <c r="F71" s="332"/>
      <c r="G71" s="358"/>
      <c r="N71" s="412"/>
    </row>
    <row r="72" spans="6:14" ht="14.25">
      <c r="F72" s="332"/>
      <c r="G72" s="358"/>
      <c r="N72" s="412"/>
    </row>
    <row r="73" spans="6:14" ht="14.25">
      <c r="F73" s="332"/>
      <c r="G73" s="358"/>
      <c r="N73" s="412"/>
    </row>
    <row r="74" spans="6:14" ht="14.25">
      <c r="F74" s="332"/>
      <c r="G74" s="332"/>
      <c r="N74" s="412"/>
    </row>
    <row r="75" spans="6:14" ht="14.25">
      <c r="F75" s="332"/>
      <c r="G75" s="332"/>
      <c r="N75" s="412"/>
    </row>
    <row r="76" spans="6:14" ht="14.25">
      <c r="F76" s="332"/>
      <c r="G76" s="332"/>
      <c r="N76" s="412"/>
    </row>
    <row r="77" spans="6:14" ht="14.25">
      <c r="F77" s="332"/>
      <c r="G77" s="332"/>
      <c r="N77" s="412"/>
    </row>
    <row r="78" spans="6:14" ht="14.25">
      <c r="F78" s="332"/>
      <c r="G78" s="332"/>
      <c r="N78" s="412"/>
    </row>
    <row r="79" spans="6:14" ht="14.25">
      <c r="F79" s="332"/>
      <c r="G79" s="332"/>
      <c r="N79" s="412"/>
    </row>
    <row r="80" spans="6:14" ht="14.25">
      <c r="F80" s="332"/>
      <c r="G80" s="332"/>
      <c r="N80" s="412"/>
    </row>
    <row r="81" spans="6:14" ht="14.25">
      <c r="F81" s="332"/>
      <c r="G81" s="332"/>
      <c r="N81" s="412"/>
    </row>
    <row r="82" spans="6:14" ht="14.25">
      <c r="F82" s="332"/>
      <c r="G82" s="332"/>
      <c r="N82" s="412"/>
    </row>
    <row r="83" spans="6:14" ht="14.25">
      <c r="F83" s="332"/>
      <c r="G83" s="332"/>
      <c r="N83" s="412"/>
    </row>
    <row r="84" spans="6:14" ht="14.25">
      <c r="F84" s="332"/>
      <c r="G84" s="332"/>
      <c r="N84" s="412"/>
    </row>
    <row r="85" spans="6:14" ht="14.25">
      <c r="F85" s="332"/>
      <c r="G85" s="332"/>
      <c r="N85" s="412"/>
    </row>
    <row r="86" spans="6:14" ht="14.25">
      <c r="F86" s="332"/>
      <c r="G86" s="332"/>
      <c r="N86" s="412"/>
    </row>
    <row r="87" spans="6:14" ht="14.25">
      <c r="F87" s="332"/>
      <c r="G87" s="332"/>
      <c r="N87" s="412"/>
    </row>
    <row r="88" spans="6:14" ht="14.25">
      <c r="F88" s="332"/>
      <c r="G88" s="332"/>
      <c r="N88" s="412"/>
    </row>
    <row r="89" spans="6:14" ht="14.25">
      <c r="F89" s="332"/>
      <c r="G89" s="332"/>
      <c r="N89" s="412"/>
    </row>
    <row r="90" spans="6:14" ht="14.25">
      <c r="F90" s="332"/>
      <c r="G90" s="332"/>
      <c r="N90" s="412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29"/>
  <dimension ref="A1:R96"/>
  <sheetViews>
    <sheetView zoomScaleNormal="100" workbookViewId="0">
      <selection activeCell="L9" sqref="L9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4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5"/>
      <c r="B2" s="900" t="s">
        <v>776</v>
      </c>
      <c r="C2" s="901"/>
      <c r="D2" s="901"/>
      <c r="E2" s="901"/>
      <c r="F2" s="901"/>
      <c r="G2" s="901"/>
      <c r="H2" s="901"/>
      <c r="I2" s="901"/>
      <c r="J2" s="934"/>
      <c r="K2" s="934"/>
      <c r="L2" s="934"/>
      <c r="M2" s="934"/>
      <c r="N2" s="934"/>
      <c r="O2" s="934"/>
      <c r="P2" s="902"/>
      <c r="R2" s="405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131</v>
      </c>
      <c r="C7" s="7" t="s">
        <v>132</v>
      </c>
      <c r="D7" s="7" t="s">
        <v>119</v>
      </c>
      <c r="E7" s="655" t="s">
        <v>806</v>
      </c>
      <c r="F7" s="5"/>
      <c r="G7" s="308"/>
      <c r="H7" s="5"/>
      <c r="I7" s="580"/>
      <c r="J7" s="97"/>
      <c r="K7" s="580"/>
      <c r="L7" s="607"/>
      <c r="M7" s="97"/>
      <c r="N7" s="767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SUM(I9:I11)</f>
        <v>746770</v>
      </c>
      <c r="J8" s="539">
        <f t="shared" si="0"/>
        <v>746770</v>
      </c>
      <c r="K8" s="539">
        <f>SUM(K9:K11)</f>
        <v>566005</v>
      </c>
      <c r="L8" s="566">
        <f>SUM(L9:L11)</f>
        <v>532121</v>
      </c>
      <c r="M8" s="235">
        <f>SUM(M9:M11)</f>
        <v>0</v>
      </c>
      <c r="N8" s="745">
        <f>SUM(N9:N11)</f>
        <v>532121</v>
      </c>
      <c r="O8" s="718">
        <f>IF(J8=0,"",N8/J8*100)</f>
        <v>71.256343988108782</v>
      </c>
      <c r="P8" s="723">
        <f>IF(K8=0,"",N8/K8*100)</f>
        <v>94.013480446285811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620920</v>
      </c>
      <c r="J9" s="540">
        <v>620920</v>
      </c>
      <c r="K9" s="540">
        <v>481287</v>
      </c>
      <c r="L9" s="613">
        <v>451771</v>
      </c>
      <c r="M9" s="237">
        <v>0</v>
      </c>
      <c r="N9" s="746">
        <f>SUM(L9:M9)</f>
        <v>451771</v>
      </c>
      <c r="O9" s="719">
        <f>IF(J9=0,"",N9/J9*100)</f>
        <v>72.758326354441792</v>
      </c>
      <c r="P9" s="724">
        <f t="shared" ref="P9:P33" si="1">IF(K9=0,"",N9/K9*100)</f>
        <v>93.867276697687657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125850</v>
      </c>
      <c r="J10" s="540">
        <v>125850</v>
      </c>
      <c r="K10" s="540">
        <v>84718</v>
      </c>
      <c r="L10" s="613">
        <v>80350</v>
      </c>
      <c r="M10" s="237">
        <v>0</v>
      </c>
      <c r="N10" s="746">
        <f t="shared" ref="N10:N11" si="2">SUM(L10:M10)</f>
        <v>80350</v>
      </c>
      <c r="O10" s="719">
        <f t="shared" ref="O10:P35" si="3">IF(J10=0,"",N10/J10*100)</f>
        <v>63.845848232022249</v>
      </c>
      <c r="P10" s="724">
        <f t="shared" si="1"/>
        <v>94.844070917632621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11"/>
      <c r="I12" s="539"/>
      <c r="J12" s="539"/>
      <c r="K12" s="539"/>
      <c r="L12" s="566"/>
      <c r="M12" s="235"/>
      <c r="N12" s="745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66090</v>
      </c>
      <c r="J13" s="539">
        <f t="shared" si="5"/>
        <v>66090</v>
      </c>
      <c r="K13" s="539">
        <f>K14</f>
        <v>53265</v>
      </c>
      <c r="L13" s="566">
        <f>L14</f>
        <v>48277</v>
      </c>
      <c r="M13" s="235">
        <f>M14</f>
        <v>0</v>
      </c>
      <c r="N13" s="745">
        <f>N14</f>
        <v>48277</v>
      </c>
      <c r="O13" s="718">
        <f t="shared" si="3"/>
        <v>73.047359661068242</v>
      </c>
      <c r="P13" s="723">
        <f t="shared" si="1"/>
        <v>90.63550173660002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66090</v>
      </c>
      <c r="J14" s="540">
        <v>66090</v>
      </c>
      <c r="K14" s="540">
        <v>53265</v>
      </c>
      <c r="L14" s="613">
        <v>48277</v>
      </c>
      <c r="M14" s="237">
        <v>0</v>
      </c>
      <c r="N14" s="746">
        <f>SUM(L14:M14)</f>
        <v>48277</v>
      </c>
      <c r="O14" s="719">
        <f t="shared" si="3"/>
        <v>73.047359661068242</v>
      </c>
      <c r="P14" s="724">
        <f t="shared" si="1"/>
        <v>90.63550173660002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39"/>
      <c r="J15" s="539"/>
      <c r="K15" s="539"/>
      <c r="L15" s="570"/>
      <c r="M15" s="313"/>
      <c r="N15" s="736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57040</v>
      </c>
      <c r="J16" s="539">
        <f t="shared" si="6"/>
        <v>57040</v>
      </c>
      <c r="K16" s="539">
        <f>SUM(K17:K26)</f>
        <v>43106</v>
      </c>
      <c r="L16" s="569">
        <f>SUM(L17:L26)</f>
        <v>46623</v>
      </c>
      <c r="M16" s="318">
        <f>SUM(M17:M26)</f>
        <v>0</v>
      </c>
      <c r="N16" s="736">
        <f>SUM(N17:N26)</f>
        <v>46623</v>
      </c>
      <c r="O16" s="718">
        <f t="shared" si="3"/>
        <v>81.73737727910239</v>
      </c>
      <c r="P16" s="723">
        <f t="shared" si="1"/>
        <v>108.1589569897462</v>
      </c>
    </row>
    <row r="17" spans="1:16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2700</v>
      </c>
      <c r="J17" s="540">
        <v>2700</v>
      </c>
      <c r="K17" s="540">
        <v>2964</v>
      </c>
      <c r="L17" s="553">
        <v>435</v>
      </c>
      <c r="M17" s="388">
        <v>0</v>
      </c>
      <c r="N17" s="746">
        <f t="shared" ref="N17:N26" si="7">SUM(L17:M17)</f>
        <v>435</v>
      </c>
      <c r="O17" s="719">
        <f t="shared" si="3"/>
        <v>16.111111111111111</v>
      </c>
      <c r="P17" s="724">
        <f t="shared" si="1"/>
        <v>14.676113360323887</v>
      </c>
    </row>
    <row r="18" spans="1:16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v>28000</v>
      </c>
      <c r="J18" s="540">
        <v>28000</v>
      </c>
      <c r="K18" s="540">
        <v>21151</v>
      </c>
      <c r="L18" s="553">
        <v>25998</v>
      </c>
      <c r="M18" s="388">
        <v>0</v>
      </c>
      <c r="N18" s="746">
        <f t="shared" si="7"/>
        <v>25998</v>
      </c>
      <c r="O18" s="719">
        <f t="shared" si="3"/>
        <v>92.85</v>
      </c>
      <c r="P18" s="724">
        <f t="shared" si="1"/>
        <v>122.91617417616187</v>
      </c>
    </row>
    <row r="19" spans="1:16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2600</v>
      </c>
      <c r="J19" s="540">
        <v>2600</v>
      </c>
      <c r="K19" s="540">
        <v>1695</v>
      </c>
      <c r="L19" s="554">
        <v>1445</v>
      </c>
      <c r="M19" s="390">
        <v>0</v>
      </c>
      <c r="N19" s="746">
        <f t="shared" si="7"/>
        <v>1445</v>
      </c>
      <c r="O19" s="719">
        <f t="shared" si="3"/>
        <v>55.57692307692308</v>
      </c>
      <c r="P19" s="724">
        <f t="shared" si="1"/>
        <v>85.250737463126853</v>
      </c>
    </row>
    <row r="20" spans="1:16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7000</v>
      </c>
      <c r="J20" s="540">
        <v>5500</v>
      </c>
      <c r="K20" s="540">
        <v>7208</v>
      </c>
      <c r="L20" s="554">
        <v>4264</v>
      </c>
      <c r="M20" s="390">
        <v>0</v>
      </c>
      <c r="N20" s="746">
        <f t="shared" si="7"/>
        <v>4264</v>
      </c>
      <c r="O20" s="719">
        <f t="shared" si="3"/>
        <v>77.527272727272717</v>
      </c>
      <c r="P20" s="724">
        <f t="shared" si="1"/>
        <v>59.15649278579356</v>
      </c>
    </row>
    <row r="21" spans="1:16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f t="shared" ref="I21:J26" si="8">SUM(G21:H21)</f>
        <v>0</v>
      </c>
      <c r="J21" s="540">
        <f t="shared" si="8"/>
        <v>0</v>
      </c>
      <c r="K21" s="540">
        <v>0</v>
      </c>
      <c r="L21" s="554">
        <v>0</v>
      </c>
      <c r="M21" s="390">
        <v>0</v>
      </c>
      <c r="N21" s="746">
        <f t="shared" si="7"/>
        <v>0</v>
      </c>
      <c r="O21" s="719" t="str">
        <f t="shared" si="3"/>
        <v/>
      </c>
      <c r="P21" s="724" t="str">
        <f t="shared" si="1"/>
        <v/>
      </c>
    </row>
    <row r="22" spans="1:16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si="8"/>
        <v>0</v>
      </c>
      <c r="J22" s="540">
        <f t="shared" si="8"/>
        <v>0</v>
      </c>
      <c r="K22" s="540">
        <v>0</v>
      </c>
      <c r="L22" s="554">
        <v>0</v>
      </c>
      <c r="M22" s="390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6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8000</v>
      </c>
      <c r="J23" s="540">
        <v>7500</v>
      </c>
      <c r="K23" s="540">
        <v>3443</v>
      </c>
      <c r="L23" s="554">
        <v>4868</v>
      </c>
      <c r="M23" s="390">
        <v>0</v>
      </c>
      <c r="N23" s="746">
        <f t="shared" si="7"/>
        <v>4868</v>
      </c>
      <c r="O23" s="719">
        <f t="shared" si="3"/>
        <v>64.906666666666666</v>
      </c>
      <c r="P23" s="724">
        <f t="shared" si="1"/>
        <v>141.38832413592797</v>
      </c>
    </row>
    <row r="24" spans="1:16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8"/>
        <v>0</v>
      </c>
      <c r="J24" s="540">
        <f t="shared" si="8"/>
        <v>0</v>
      </c>
      <c r="K24" s="540">
        <v>0</v>
      </c>
      <c r="L24" s="554">
        <v>0</v>
      </c>
      <c r="M24" s="390">
        <v>0</v>
      </c>
      <c r="N24" s="746">
        <f t="shared" si="7"/>
        <v>0</v>
      </c>
      <c r="O24" s="719" t="str">
        <f t="shared" si="3"/>
        <v/>
      </c>
      <c r="P24" s="724" t="str">
        <f t="shared" si="1"/>
        <v/>
      </c>
    </row>
    <row r="25" spans="1:16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8740</v>
      </c>
      <c r="J25" s="540">
        <v>10740</v>
      </c>
      <c r="K25" s="540">
        <v>6645</v>
      </c>
      <c r="L25" s="554">
        <v>9613</v>
      </c>
      <c r="M25" s="390">
        <v>0</v>
      </c>
      <c r="N25" s="746">
        <f t="shared" si="7"/>
        <v>9613</v>
      </c>
      <c r="O25" s="719">
        <f t="shared" si="3"/>
        <v>89.506517690875228</v>
      </c>
      <c r="P25" s="724">
        <f t="shared" si="1"/>
        <v>144.66516177577125</v>
      </c>
    </row>
    <row r="26" spans="1:16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4">
        <v>0</v>
      </c>
      <c r="M26" s="390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6" s="1" customFormat="1" ht="12.95" customHeight="1">
      <c r="A27" s="306"/>
      <c r="B27" s="12"/>
      <c r="C27" s="8"/>
      <c r="D27" s="8"/>
      <c r="E27" s="8"/>
      <c r="F27" s="329"/>
      <c r="G27" s="355"/>
      <c r="H27" s="8"/>
      <c r="I27" s="540"/>
      <c r="J27" s="540"/>
      <c r="K27" s="540"/>
      <c r="L27" s="610"/>
      <c r="M27" s="321"/>
      <c r="N27" s="747"/>
      <c r="O27" s="719" t="str">
        <f t="shared" si="3"/>
        <v/>
      </c>
      <c r="P27" s="724" t="str">
        <f t="shared" si="1"/>
        <v/>
      </c>
    </row>
    <row r="28" spans="1:16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9">SUM(I29:I30)</f>
        <v>15000</v>
      </c>
      <c r="J28" s="539">
        <f t="shared" si="9"/>
        <v>15000</v>
      </c>
      <c r="K28" s="539">
        <f>SUM(K29:K30)</f>
        <v>5787</v>
      </c>
      <c r="L28" s="576">
        <f>SUM(L29:L30)</f>
        <v>14168</v>
      </c>
      <c r="M28" s="320">
        <f>SUM(M29:M30)</f>
        <v>0</v>
      </c>
      <c r="N28" s="736">
        <f>SUM(N29:N30)</f>
        <v>14168</v>
      </c>
      <c r="O28" s="718">
        <f t="shared" si="3"/>
        <v>94.453333333333333</v>
      </c>
      <c r="P28" s="723">
        <f t="shared" si="1"/>
        <v>244.82460687748403</v>
      </c>
    </row>
    <row r="29" spans="1:16" ht="12.95" customHeight="1">
      <c r="B29" s="10"/>
      <c r="C29" s="11"/>
      <c r="D29" s="11"/>
      <c r="E29" s="311"/>
      <c r="F29" s="330">
        <v>821200</v>
      </c>
      <c r="G29" s="356"/>
      <c r="H29" s="11" t="s">
        <v>90</v>
      </c>
      <c r="I29" s="540">
        <v>0</v>
      </c>
      <c r="J29" s="540">
        <v>0</v>
      </c>
      <c r="K29" s="540">
        <v>0</v>
      </c>
      <c r="L29" s="610">
        <v>0</v>
      </c>
      <c r="M29" s="321">
        <v>0</v>
      </c>
      <c r="N29" s="746">
        <f t="shared" ref="N29:N30" si="10">SUM(L29:M29)</f>
        <v>0</v>
      </c>
      <c r="O29" s="719" t="str">
        <f t="shared" si="3"/>
        <v/>
      </c>
      <c r="P29" s="724" t="str">
        <f t="shared" si="1"/>
        <v/>
      </c>
    </row>
    <row r="30" spans="1:16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15000</v>
      </c>
      <c r="J30" s="540">
        <v>15000</v>
      </c>
      <c r="K30" s="540">
        <v>5787</v>
      </c>
      <c r="L30" s="610">
        <v>14168</v>
      </c>
      <c r="M30" s="321">
        <v>0</v>
      </c>
      <c r="N30" s="746">
        <f t="shared" si="10"/>
        <v>14168</v>
      </c>
      <c r="O30" s="719">
        <f t="shared" si="3"/>
        <v>94.453333333333333</v>
      </c>
      <c r="P30" s="724">
        <f t="shared" si="1"/>
        <v>244.82460687748403</v>
      </c>
    </row>
    <row r="31" spans="1:16" ht="12.95" customHeight="1">
      <c r="B31" s="10"/>
      <c r="C31" s="11"/>
      <c r="D31" s="11"/>
      <c r="E31" s="311"/>
      <c r="F31" s="330"/>
      <c r="G31" s="356"/>
      <c r="H31" s="11"/>
      <c r="I31" s="540"/>
      <c r="J31" s="540"/>
      <c r="K31" s="540"/>
      <c r="L31" s="609"/>
      <c r="M31" s="316"/>
      <c r="N31" s="747"/>
      <c r="O31" s="719" t="str">
        <f t="shared" si="3"/>
        <v/>
      </c>
      <c r="P31" s="724" t="str">
        <f t="shared" si="1"/>
        <v/>
      </c>
    </row>
    <row r="32" spans="1:16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41" t="s">
        <v>830</v>
      </c>
      <c r="J32" s="541" t="s">
        <v>830</v>
      </c>
      <c r="K32" s="541" t="s">
        <v>914</v>
      </c>
      <c r="L32" s="572" t="s">
        <v>925</v>
      </c>
      <c r="M32" s="303"/>
      <c r="N32" s="748" t="s">
        <v>925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>I8+I13+I16+I28</f>
        <v>884900</v>
      </c>
      <c r="J33" s="313">
        <f>J8+J13+J16+J28</f>
        <v>884900</v>
      </c>
      <c r="K33" s="563">
        <f t="shared" ref="K33" si="11">K8+K13+K16+K28</f>
        <v>668163</v>
      </c>
      <c r="L33" s="570">
        <f>L8+L13+L16+L28</f>
        <v>641189</v>
      </c>
      <c r="M33" s="313">
        <f>M8+M13+M16+M28</f>
        <v>0</v>
      </c>
      <c r="N33" s="736">
        <f>N8+N13+N16+N28</f>
        <v>641189</v>
      </c>
      <c r="O33" s="718">
        <f t="shared" si="3"/>
        <v>72.45892191208047</v>
      </c>
      <c r="P33" s="723">
        <f t="shared" si="1"/>
        <v>95.962961133735334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563"/>
      <c r="J34" s="313"/>
      <c r="K34" s="563"/>
      <c r="L34" s="570"/>
      <c r="M34" s="313"/>
      <c r="N34" s="736"/>
      <c r="O34" s="719" t="str">
        <f>IF(J34=0,"",N34/J34*100)</f>
        <v/>
      </c>
      <c r="P34" s="724" t="str">
        <f>IF(K34=0,"",O34/K34*100)</f>
        <v/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574"/>
      <c r="J35" s="304"/>
      <c r="K35" s="574"/>
      <c r="L35" s="568"/>
      <c r="M35" s="304"/>
      <c r="N35" s="747"/>
      <c r="O35" s="719" t="str">
        <f t="shared" si="3"/>
        <v/>
      </c>
      <c r="P35" s="724" t="str">
        <f t="shared" si="3"/>
        <v/>
      </c>
    </row>
    <row r="36" spans="1:16" ht="12.95" customHeight="1" thickBot="1">
      <c r="B36" s="16"/>
      <c r="C36" s="17"/>
      <c r="D36" s="17"/>
      <c r="E36" s="17"/>
      <c r="F36" s="331"/>
      <c r="G36" s="357"/>
      <c r="H36" s="17"/>
      <c r="I36" s="32"/>
      <c r="J36" s="32"/>
      <c r="K36" s="564"/>
      <c r="L36" s="573"/>
      <c r="M36" s="32"/>
      <c r="N36" s="749"/>
      <c r="O36" s="720"/>
      <c r="P36" s="725"/>
    </row>
    <row r="37" spans="1:16" ht="12.95" customHeight="1">
      <c r="F37" s="332"/>
      <c r="G37" s="358"/>
      <c r="N37" s="412"/>
    </row>
    <row r="38" spans="1:16" ht="12.95" customHeight="1">
      <c r="F38" s="332"/>
      <c r="G38" s="358"/>
      <c r="N38" s="412"/>
    </row>
    <row r="39" spans="1:16" ht="12.95" customHeight="1">
      <c r="B39" s="55"/>
      <c r="F39" s="332"/>
      <c r="G39" s="358"/>
      <c r="N39" s="412"/>
    </row>
    <row r="40" spans="1:16" ht="12.95" customHeight="1">
      <c r="B40" s="55"/>
      <c r="F40" s="332"/>
      <c r="G40" s="358"/>
      <c r="N40" s="412"/>
    </row>
    <row r="41" spans="1:16" ht="12.95" customHeight="1">
      <c r="B41" s="55"/>
      <c r="F41" s="332"/>
      <c r="G41" s="358"/>
      <c r="N41" s="412"/>
    </row>
    <row r="42" spans="1:16" ht="12.95" customHeight="1">
      <c r="B42" s="55"/>
      <c r="F42" s="332"/>
      <c r="G42" s="358"/>
      <c r="N42" s="412"/>
    </row>
    <row r="43" spans="1:16" ht="12.95" customHeight="1">
      <c r="B43" s="55"/>
      <c r="F43" s="332"/>
      <c r="G43" s="358"/>
      <c r="N43" s="412"/>
    </row>
    <row r="44" spans="1:16" ht="12.95" customHeight="1">
      <c r="F44" s="332"/>
      <c r="G44" s="358"/>
      <c r="N44" s="412"/>
    </row>
    <row r="45" spans="1:16" ht="12.95" customHeight="1">
      <c r="F45" s="332"/>
      <c r="G45" s="358"/>
      <c r="N45" s="412"/>
    </row>
    <row r="46" spans="1:16" ht="12.95" customHeight="1">
      <c r="F46" s="332"/>
      <c r="G46" s="358"/>
      <c r="N46" s="412"/>
    </row>
    <row r="47" spans="1:16" ht="12.95" customHeight="1">
      <c r="F47" s="332"/>
      <c r="G47" s="358"/>
      <c r="N47" s="412"/>
    </row>
    <row r="48" spans="1:16" ht="12.95" customHeight="1">
      <c r="F48" s="332"/>
      <c r="G48" s="358"/>
      <c r="N48" s="412"/>
    </row>
    <row r="49" spans="6:14" ht="12.95" customHeight="1">
      <c r="F49" s="332"/>
      <c r="G49" s="358"/>
      <c r="N49" s="412"/>
    </row>
    <row r="50" spans="6:14" ht="12.95" customHeight="1">
      <c r="F50" s="332"/>
      <c r="G50" s="358"/>
      <c r="N50" s="412"/>
    </row>
    <row r="51" spans="6:14" ht="12.95" customHeight="1">
      <c r="F51" s="332"/>
      <c r="G51" s="358"/>
      <c r="N51" s="412"/>
    </row>
    <row r="52" spans="6:14" ht="12.95" customHeight="1">
      <c r="F52" s="332"/>
      <c r="G52" s="358"/>
      <c r="N52" s="412"/>
    </row>
    <row r="53" spans="6:14" ht="12.95" customHeight="1">
      <c r="F53" s="332"/>
      <c r="G53" s="358"/>
      <c r="N53" s="412"/>
    </row>
    <row r="54" spans="6:14" ht="12.95" customHeight="1">
      <c r="F54" s="332"/>
      <c r="G54" s="358"/>
      <c r="N54" s="412"/>
    </row>
    <row r="55" spans="6:14" ht="12.95" customHeight="1">
      <c r="F55" s="332"/>
      <c r="G55" s="358"/>
      <c r="N55" s="412"/>
    </row>
    <row r="56" spans="6:14" ht="12.95" customHeight="1">
      <c r="F56" s="332"/>
      <c r="G56" s="358"/>
      <c r="N56" s="412"/>
    </row>
    <row r="57" spans="6:14" ht="12.95" customHeight="1">
      <c r="F57" s="332"/>
      <c r="G57" s="358"/>
      <c r="N57" s="412"/>
    </row>
    <row r="58" spans="6:14" ht="12.95" customHeight="1">
      <c r="F58" s="332"/>
      <c r="G58" s="358"/>
      <c r="N58" s="412"/>
    </row>
    <row r="59" spans="6:14" ht="12.95" customHeight="1">
      <c r="F59" s="332"/>
      <c r="G59" s="358"/>
      <c r="N59" s="412"/>
    </row>
    <row r="60" spans="6:14" ht="17.100000000000001" customHeight="1">
      <c r="F60" s="332"/>
      <c r="G60" s="358"/>
      <c r="N60" s="412"/>
    </row>
    <row r="61" spans="6:14" ht="14.25">
      <c r="F61" s="332"/>
      <c r="G61" s="358"/>
      <c r="N61" s="412"/>
    </row>
    <row r="62" spans="6:14" ht="14.25">
      <c r="F62" s="332"/>
      <c r="G62" s="358"/>
      <c r="N62" s="412"/>
    </row>
    <row r="63" spans="6:14" ht="14.25">
      <c r="F63" s="332"/>
      <c r="G63" s="358"/>
      <c r="N63" s="412"/>
    </row>
    <row r="64" spans="6:14" ht="14.25">
      <c r="F64" s="332"/>
      <c r="G64" s="358"/>
      <c r="N64" s="412"/>
    </row>
    <row r="65" spans="6:14" ht="14.25">
      <c r="F65" s="332"/>
      <c r="G65" s="358"/>
      <c r="N65" s="412"/>
    </row>
    <row r="66" spans="6:14" ht="14.25">
      <c r="F66" s="332"/>
      <c r="G66" s="358"/>
      <c r="N66" s="412"/>
    </row>
    <row r="67" spans="6:14" ht="14.25">
      <c r="F67" s="332"/>
      <c r="G67" s="358"/>
      <c r="N67" s="412"/>
    </row>
    <row r="68" spans="6:14" ht="14.25">
      <c r="F68" s="332"/>
      <c r="G68" s="358"/>
      <c r="N68" s="412"/>
    </row>
    <row r="69" spans="6:14" ht="14.25">
      <c r="F69" s="332"/>
      <c r="G69" s="358"/>
      <c r="N69" s="412"/>
    </row>
    <row r="70" spans="6:14" ht="14.25">
      <c r="F70" s="332"/>
      <c r="G70" s="358"/>
      <c r="N70" s="412"/>
    </row>
    <row r="71" spans="6:14" ht="14.25">
      <c r="F71" s="332"/>
      <c r="G71" s="358"/>
      <c r="N71" s="412"/>
    </row>
    <row r="72" spans="6:14" ht="14.25">
      <c r="F72" s="332"/>
      <c r="G72" s="358"/>
      <c r="N72" s="412"/>
    </row>
    <row r="73" spans="6:14" ht="14.25">
      <c r="F73" s="332"/>
      <c r="G73" s="358"/>
      <c r="N73" s="412"/>
    </row>
    <row r="74" spans="6:14" ht="14.25">
      <c r="F74" s="332"/>
      <c r="G74" s="332"/>
      <c r="N74" s="412"/>
    </row>
    <row r="75" spans="6:14" ht="14.25">
      <c r="F75" s="332"/>
      <c r="G75" s="332"/>
      <c r="N75" s="412"/>
    </row>
    <row r="76" spans="6:14" ht="14.25">
      <c r="F76" s="332"/>
      <c r="G76" s="332"/>
      <c r="N76" s="412"/>
    </row>
    <row r="77" spans="6:14" ht="14.25">
      <c r="F77" s="332"/>
      <c r="G77" s="332"/>
      <c r="N77" s="412"/>
    </row>
    <row r="78" spans="6:14" ht="14.25">
      <c r="F78" s="332"/>
      <c r="G78" s="332"/>
      <c r="N78" s="412"/>
    </row>
    <row r="79" spans="6:14" ht="14.25">
      <c r="F79" s="332"/>
      <c r="G79" s="332"/>
      <c r="N79" s="412"/>
    </row>
    <row r="80" spans="6:14" ht="14.25">
      <c r="F80" s="332"/>
      <c r="G80" s="332"/>
      <c r="N80" s="412"/>
    </row>
    <row r="81" spans="6:14" ht="14.25">
      <c r="F81" s="332"/>
      <c r="G81" s="332"/>
      <c r="N81" s="412"/>
    </row>
    <row r="82" spans="6:14" ht="14.25">
      <c r="F82" s="332"/>
      <c r="G82" s="332"/>
      <c r="N82" s="412"/>
    </row>
    <row r="83" spans="6:14" ht="14.25">
      <c r="F83" s="332"/>
      <c r="G83" s="332"/>
      <c r="N83" s="412"/>
    </row>
    <row r="84" spans="6:14" ht="14.25">
      <c r="F84" s="332"/>
      <c r="G84" s="332"/>
      <c r="N84" s="412"/>
    </row>
    <row r="85" spans="6:14" ht="14.25">
      <c r="F85" s="332"/>
      <c r="G85" s="332"/>
      <c r="N85" s="412"/>
    </row>
    <row r="86" spans="6:14" ht="14.25">
      <c r="F86" s="332"/>
      <c r="G86" s="332"/>
      <c r="N86" s="412"/>
    </row>
    <row r="87" spans="6:14" ht="14.25">
      <c r="F87" s="332"/>
      <c r="G87" s="332"/>
      <c r="N87" s="412"/>
    </row>
    <row r="88" spans="6:14" ht="14.25">
      <c r="F88" s="332"/>
      <c r="G88" s="332"/>
      <c r="N88" s="412"/>
    </row>
    <row r="89" spans="6:14" ht="14.25">
      <c r="F89" s="332"/>
      <c r="G89" s="332"/>
      <c r="N89" s="412"/>
    </row>
    <row r="90" spans="6:14" ht="14.25">
      <c r="F90" s="332"/>
      <c r="G90" s="332"/>
      <c r="N90" s="412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0"/>
  <dimension ref="A1:R96"/>
  <sheetViews>
    <sheetView zoomScaleNormal="100" workbookViewId="0">
      <selection activeCell="L28" sqref="L28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4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5"/>
      <c r="B2" s="900" t="s">
        <v>763</v>
      </c>
      <c r="C2" s="901"/>
      <c r="D2" s="901"/>
      <c r="E2" s="901"/>
      <c r="F2" s="901"/>
      <c r="G2" s="901"/>
      <c r="H2" s="901"/>
      <c r="I2" s="901"/>
      <c r="J2" s="934"/>
      <c r="K2" s="934"/>
      <c r="L2" s="934"/>
      <c r="M2" s="934"/>
      <c r="N2" s="934"/>
      <c r="O2" s="934"/>
      <c r="P2" s="902"/>
      <c r="R2" s="405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131</v>
      </c>
      <c r="C7" s="7" t="s">
        <v>132</v>
      </c>
      <c r="D7" s="7" t="s">
        <v>133</v>
      </c>
      <c r="E7" s="655" t="s">
        <v>806</v>
      </c>
      <c r="F7" s="5"/>
      <c r="G7" s="308"/>
      <c r="H7" s="5"/>
      <c r="I7" s="580"/>
      <c r="J7" s="97"/>
      <c r="K7" s="580"/>
      <c r="L7" s="607"/>
      <c r="M7" s="97"/>
      <c r="N7" s="767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SUM(I9:I11)</f>
        <v>887890</v>
      </c>
      <c r="J8" s="539">
        <f t="shared" si="0"/>
        <v>887890</v>
      </c>
      <c r="K8" s="539">
        <f>SUM(K9:K11)</f>
        <v>701168</v>
      </c>
      <c r="L8" s="566">
        <f>SUM(L9:L11)</f>
        <v>650154</v>
      </c>
      <c r="M8" s="235">
        <f>SUM(M9:M11)</f>
        <v>0</v>
      </c>
      <c r="N8" s="745">
        <f>SUM(N9:N11)</f>
        <v>650154</v>
      </c>
      <c r="O8" s="718">
        <f>IF(J8=0,"",N8/J8*100)</f>
        <v>73.224611156787446</v>
      </c>
      <c r="P8" s="723">
        <f>IF(K8=0,"",N8/K8*100)</f>
        <v>92.724425529972848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732290</v>
      </c>
      <c r="J9" s="540">
        <v>732290</v>
      </c>
      <c r="K9" s="540">
        <v>585113</v>
      </c>
      <c r="L9" s="613">
        <v>540161</v>
      </c>
      <c r="M9" s="237">
        <v>0</v>
      </c>
      <c r="N9" s="746">
        <f>SUM(L9:M9)</f>
        <v>540161</v>
      </c>
      <c r="O9" s="719">
        <f>IF(J9=0,"",N9/J9*100)</f>
        <v>73.763263188081226</v>
      </c>
      <c r="P9" s="724">
        <f t="shared" ref="P9:P33" si="1">IF(K9=0,"",N9/K9*100)</f>
        <v>92.317381428886392</v>
      </c>
      <c r="Q9" s="55"/>
      <c r="R9" s="63"/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155600</v>
      </c>
      <c r="J10" s="540">
        <v>155600</v>
      </c>
      <c r="K10" s="540">
        <v>116055</v>
      </c>
      <c r="L10" s="613">
        <v>109993</v>
      </c>
      <c r="M10" s="237">
        <v>0</v>
      </c>
      <c r="N10" s="746">
        <f t="shared" ref="N10:N11" si="2">SUM(L10:M10)</f>
        <v>109993</v>
      </c>
      <c r="O10" s="719">
        <f t="shared" ref="O10:P35" si="3">IF(J10=0,"",N10/J10*100)</f>
        <v>70.689588688946017</v>
      </c>
      <c r="P10" s="724">
        <f t="shared" si="1"/>
        <v>94.776614536211284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11"/>
      <c r="I12" s="539"/>
      <c r="J12" s="539"/>
      <c r="K12" s="539"/>
      <c r="L12" s="566"/>
      <c r="M12" s="235"/>
      <c r="N12" s="745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78060</v>
      </c>
      <c r="J13" s="539">
        <f t="shared" si="5"/>
        <v>78060</v>
      </c>
      <c r="K13" s="539">
        <f>K14</f>
        <v>66064</v>
      </c>
      <c r="L13" s="566">
        <f>L14</f>
        <v>57358</v>
      </c>
      <c r="M13" s="235">
        <f>M14</f>
        <v>0</v>
      </c>
      <c r="N13" s="745">
        <f>N14</f>
        <v>57358</v>
      </c>
      <c r="O13" s="718">
        <f t="shared" si="3"/>
        <v>73.479374839866779</v>
      </c>
      <c r="P13" s="723">
        <f t="shared" si="1"/>
        <v>86.821869702107051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78060</v>
      </c>
      <c r="J14" s="540">
        <v>78060</v>
      </c>
      <c r="K14" s="540">
        <v>66064</v>
      </c>
      <c r="L14" s="613">
        <v>57358</v>
      </c>
      <c r="M14" s="237">
        <v>0</v>
      </c>
      <c r="N14" s="746">
        <f>SUM(L14:M14)</f>
        <v>57358</v>
      </c>
      <c r="O14" s="719">
        <f t="shared" si="3"/>
        <v>73.479374839866779</v>
      </c>
      <c r="P14" s="724">
        <f t="shared" si="1"/>
        <v>86.821869702107051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39"/>
      <c r="J15" s="539"/>
      <c r="K15" s="539"/>
      <c r="L15" s="570"/>
      <c r="M15" s="313"/>
      <c r="N15" s="736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68490</v>
      </c>
      <c r="J16" s="539">
        <f t="shared" si="6"/>
        <v>68490</v>
      </c>
      <c r="K16" s="539">
        <f>SUM(K17:K26)</f>
        <v>46782</v>
      </c>
      <c r="L16" s="569">
        <f>SUM(L17:L26)</f>
        <v>43760</v>
      </c>
      <c r="M16" s="318">
        <f>SUM(M17:M26)</f>
        <v>0</v>
      </c>
      <c r="N16" s="736">
        <f>SUM(N17:N26)</f>
        <v>43760</v>
      </c>
      <c r="O16" s="718">
        <f t="shared" si="3"/>
        <v>63.892539056796615</v>
      </c>
      <c r="P16" s="723">
        <f t="shared" si="1"/>
        <v>93.540250523705708</v>
      </c>
    </row>
    <row r="17" spans="1:16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2800</v>
      </c>
      <c r="J17" s="540">
        <v>800</v>
      </c>
      <c r="K17" s="540">
        <v>2683</v>
      </c>
      <c r="L17" s="553">
        <v>297</v>
      </c>
      <c r="M17" s="388">
        <v>0</v>
      </c>
      <c r="N17" s="746">
        <f t="shared" ref="N17:N26" si="7">SUM(L17:M17)</f>
        <v>297</v>
      </c>
      <c r="O17" s="719">
        <f t="shared" si="3"/>
        <v>37.125</v>
      </c>
      <c r="P17" s="724">
        <f t="shared" si="1"/>
        <v>11.069698099142752</v>
      </c>
    </row>
    <row r="18" spans="1:16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v>30000</v>
      </c>
      <c r="J18" s="540">
        <v>27000</v>
      </c>
      <c r="K18" s="540">
        <v>20337</v>
      </c>
      <c r="L18" s="553">
        <v>5401</v>
      </c>
      <c r="M18" s="388">
        <v>0</v>
      </c>
      <c r="N18" s="746">
        <f t="shared" si="7"/>
        <v>5401</v>
      </c>
      <c r="O18" s="719">
        <f t="shared" si="3"/>
        <v>20.003703703703703</v>
      </c>
      <c r="P18" s="724">
        <f t="shared" si="1"/>
        <v>26.557506023503958</v>
      </c>
    </row>
    <row r="19" spans="1:16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3900</v>
      </c>
      <c r="J19" s="540">
        <v>3900</v>
      </c>
      <c r="K19" s="540">
        <v>3023</v>
      </c>
      <c r="L19" s="553">
        <v>3670</v>
      </c>
      <c r="M19" s="388">
        <v>0</v>
      </c>
      <c r="N19" s="746">
        <f t="shared" si="7"/>
        <v>3670</v>
      </c>
      <c r="O19" s="719">
        <f t="shared" si="3"/>
        <v>94.102564102564102</v>
      </c>
      <c r="P19" s="724">
        <f t="shared" si="1"/>
        <v>121.40258021832618</v>
      </c>
    </row>
    <row r="20" spans="1:16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9000</v>
      </c>
      <c r="J20" s="540">
        <v>8000</v>
      </c>
      <c r="K20" s="540">
        <v>8188</v>
      </c>
      <c r="L20" s="553">
        <v>7704</v>
      </c>
      <c r="M20" s="388">
        <v>0</v>
      </c>
      <c r="N20" s="746">
        <f t="shared" si="7"/>
        <v>7704</v>
      </c>
      <c r="O20" s="719">
        <f t="shared" si="3"/>
        <v>96.3</v>
      </c>
      <c r="P20" s="724">
        <f t="shared" si="1"/>
        <v>94.088910600879345</v>
      </c>
    </row>
    <row r="21" spans="1:16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v>1000</v>
      </c>
      <c r="J21" s="540">
        <v>1000</v>
      </c>
      <c r="K21" s="540">
        <v>992</v>
      </c>
      <c r="L21" s="554">
        <v>815</v>
      </c>
      <c r="M21" s="390">
        <v>0</v>
      </c>
      <c r="N21" s="746">
        <f t="shared" si="7"/>
        <v>815</v>
      </c>
      <c r="O21" s="719">
        <f t="shared" si="3"/>
        <v>81.5</v>
      </c>
      <c r="P21" s="724">
        <f t="shared" si="1"/>
        <v>82.157258064516128</v>
      </c>
    </row>
    <row r="22" spans="1:16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ref="I22:J26" si="8">SUM(G22:H22)</f>
        <v>0</v>
      </c>
      <c r="J22" s="540">
        <f t="shared" si="8"/>
        <v>0</v>
      </c>
      <c r="K22" s="540">
        <v>0</v>
      </c>
      <c r="L22" s="554">
        <v>0</v>
      </c>
      <c r="M22" s="390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6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12000</v>
      </c>
      <c r="J23" s="540">
        <v>12000</v>
      </c>
      <c r="K23" s="540">
        <v>4300</v>
      </c>
      <c r="L23" s="554">
        <v>11425</v>
      </c>
      <c r="M23" s="390">
        <v>0</v>
      </c>
      <c r="N23" s="746">
        <f t="shared" si="7"/>
        <v>11425</v>
      </c>
      <c r="O23" s="719">
        <f t="shared" si="3"/>
        <v>95.208333333333329</v>
      </c>
      <c r="P23" s="724">
        <f t="shared" si="1"/>
        <v>265.69767441860461</v>
      </c>
    </row>
    <row r="24" spans="1:16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v>1050</v>
      </c>
      <c r="J24" s="540">
        <v>1050</v>
      </c>
      <c r="K24" s="540">
        <v>1050</v>
      </c>
      <c r="L24" s="554">
        <v>1050</v>
      </c>
      <c r="M24" s="390">
        <v>0</v>
      </c>
      <c r="N24" s="746">
        <f t="shared" si="7"/>
        <v>1050</v>
      </c>
      <c r="O24" s="719">
        <f t="shared" si="3"/>
        <v>100</v>
      </c>
      <c r="P24" s="724">
        <f t="shared" si="1"/>
        <v>100</v>
      </c>
    </row>
    <row r="25" spans="1:16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8740</v>
      </c>
      <c r="J25" s="540">
        <v>14740</v>
      </c>
      <c r="K25" s="540">
        <v>6209</v>
      </c>
      <c r="L25" s="554">
        <v>13398</v>
      </c>
      <c r="M25" s="390">
        <v>0</v>
      </c>
      <c r="N25" s="746">
        <f t="shared" si="7"/>
        <v>13398</v>
      </c>
      <c r="O25" s="719">
        <f t="shared" si="3"/>
        <v>90.895522388059703</v>
      </c>
      <c r="P25" s="724">
        <f t="shared" si="1"/>
        <v>215.7835400225479</v>
      </c>
    </row>
    <row r="26" spans="1:16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5">
        <v>0</v>
      </c>
      <c r="M26" s="386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6" s="1" customFormat="1" ht="12.95" customHeight="1">
      <c r="A27" s="306"/>
      <c r="B27" s="12"/>
      <c r="C27" s="8"/>
      <c r="D27" s="8"/>
      <c r="E27" s="8"/>
      <c r="F27" s="329"/>
      <c r="G27" s="355"/>
      <c r="H27" s="8"/>
      <c r="I27" s="540"/>
      <c r="J27" s="540"/>
      <c r="K27" s="540"/>
      <c r="L27" s="610"/>
      <c r="M27" s="321"/>
      <c r="N27" s="747"/>
      <c r="O27" s="719" t="str">
        <f t="shared" si="3"/>
        <v/>
      </c>
      <c r="P27" s="724" t="str">
        <f t="shared" si="1"/>
        <v/>
      </c>
    </row>
    <row r="28" spans="1:16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9">SUM(I29:I30)</f>
        <v>18000</v>
      </c>
      <c r="J28" s="539">
        <f t="shared" si="9"/>
        <v>22537</v>
      </c>
      <c r="K28" s="539">
        <f>SUM(K29:K30)</f>
        <v>13992</v>
      </c>
      <c r="L28" s="576">
        <f>SUM(L29:L30)</f>
        <v>17106</v>
      </c>
      <c r="M28" s="320">
        <f>SUM(M29:M30)</f>
        <v>0</v>
      </c>
      <c r="N28" s="736">
        <f>SUM(N29:N30)</f>
        <v>17106</v>
      </c>
      <c r="O28" s="718">
        <f t="shared" si="3"/>
        <v>75.901850290633178</v>
      </c>
      <c r="P28" s="723">
        <f t="shared" si="1"/>
        <v>122.25557461406518</v>
      </c>
    </row>
    <row r="29" spans="1:16" ht="12.95" customHeight="1">
      <c r="B29" s="10"/>
      <c r="C29" s="11"/>
      <c r="D29" s="11"/>
      <c r="E29" s="311"/>
      <c r="F29" s="330">
        <v>821200</v>
      </c>
      <c r="G29" s="356"/>
      <c r="H29" s="11" t="s">
        <v>90</v>
      </c>
      <c r="I29" s="540">
        <v>3000</v>
      </c>
      <c r="J29" s="540">
        <v>3000</v>
      </c>
      <c r="K29" s="540">
        <v>10641</v>
      </c>
      <c r="L29" s="610">
        <v>2938</v>
      </c>
      <c r="M29" s="321">
        <v>0</v>
      </c>
      <c r="N29" s="746">
        <f t="shared" ref="N29:N30" si="10">SUM(L29:M29)</f>
        <v>2938</v>
      </c>
      <c r="O29" s="719">
        <f t="shared" si="3"/>
        <v>97.933333333333323</v>
      </c>
      <c r="P29" s="724">
        <f t="shared" si="1"/>
        <v>27.610187012498827</v>
      </c>
    </row>
    <row r="30" spans="1:16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15000</v>
      </c>
      <c r="J30" s="540">
        <v>19537</v>
      </c>
      <c r="K30" s="540">
        <v>3351</v>
      </c>
      <c r="L30" s="610">
        <v>14168</v>
      </c>
      <c r="M30" s="321">
        <v>0</v>
      </c>
      <c r="N30" s="746">
        <f t="shared" si="10"/>
        <v>14168</v>
      </c>
      <c r="O30" s="719">
        <f t="shared" si="3"/>
        <v>72.518810462199923</v>
      </c>
      <c r="P30" s="724">
        <f t="shared" si="1"/>
        <v>422.79916442852874</v>
      </c>
    </row>
    <row r="31" spans="1:16" ht="12.95" customHeight="1">
      <c r="B31" s="10"/>
      <c r="C31" s="11"/>
      <c r="D31" s="11"/>
      <c r="E31" s="311"/>
      <c r="F31" s="330"/>
      <c r="G31" s="356"/>
      <c r="H31" s="11"/>
      <c r="I31" s="540"/>
      <c r="J31" s="540"/>
      <c r="K31" s="540"/>
      <c r="L31" s="609"/>
      <c r="M31" s="316"/>
      <c r="N31" s="747"/>
      <c r="O31" s="719" t="str">
        <f t="shared" si="3"/>
        <v/>
      </c>
      <c r="P31" s="724" t="str">
        <f t="shared" si="1"/>
        <v/>
      </c>
    </row>
    <row r="32" spans="1:16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41" t="s">
        <v>831</v>
      </c>
      <c r="J32" s="541" t="s">
        <v>831</v>
      </c>
      <c r="K32" s="541" t="s">
        <v>915</v>
      </c>
      <c r="L32" s="572" t="s">
        <v>926</v>
      </c>
      <c r="M32" s="322"/>
      <c r="N32" s="748" t="s">
        <v>926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>I8+I13+I16+I28</f>
        <v>1052440</v>
      </c>
      <c r="J33" s="313">
        <f>J8+J13+J16+J28</f>
        <v>1056977</v>
      </c>
      <c r="K33" s="563">
        <f t="shared" ref="K33" si="11">K8+K13+K16+K28</f>
        <v>828006</v>
      </c>
      <c r="L33" s="570">
        <f>L8+L13+L16+L28</f>
        <v>768378</v>
      </c>
      <c r="M33" s="313">
        <f>M8+M13+M16+M28</f>
        <v>0</v>
      </c>
      <c r="N33" s="736">
        <f>N8+N13+N16+N28</f>
        <v>768378</v>
      </c>
      <c r="O33" s="718">
        <f t="shared" si="3"/>
        <v>72.695810788692654</v>
      </c>
      <c r="P33" s="723">
        <f t="shared" si="1"/>
        <v>92.798602908674582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563"/>
      <c r="J34" s="313"/>
      <c r="K34" s="563"/>
      <c r="L34" s="570"/>
      <c r="M34" s="313"/>
      <c r="N34" s="736"/>
      <c r="O34" s="719" t="str">
        <f>IF(J34=0,"",N34/J34*100)</f>
        <v/>
      </c>
      <c r="P34" s="724" t="str">
        <f>IF(K34=0,"",O34/K34*100)</f>
        <v/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30"/>
      <c r="J35" s="30"/>
      <c r="K35" s="574"/>
      <c r="L35" s="568"/>
      <c r="M35" s="304"/>
      <c r="N35" s="747"/>
      <c r="O35" s="719" t="str">
        <f t="shared" si="3"/>
        <v/>
      </c>
      <c r="P35" s="724" t="str">
        <f t="shared" si="3"/>
        <v/>
      </c>
    </row>
    <row r="36" spans="1:16" ht="12.95" customHeight="1" thickBot="1">
      <c r="B36" s="16"/>
      <c r="C36" s="17"/>
      <c r="D36" s="17"/>
      <c r="E36" s="17"/>
      <c r="F36" s="331"/>
      <c r="G36" s="357"/>
      <c r="H36" s="17"/>
      <c r="I36" s="32"/>
      <c r="J36" s="32"/>
      <c r="K36" s="564"/>
      <c r="L36" s="573"/>
      <c r="M36" s="32"/>
      <c r="N36" s="749"/>
      <c r="O36" s="720"/>
      <c r="P36" s="725"/>
    </row>
    <row r="37" spans="1:16" ht="12.95" customHeight="1">
      <c r="F37" s="332"/>
      <c r="G37" s="358"/>
      <c r="N37" s="412"/>
    </row>
    <row r="38" spans="1:16" ht="12.95" customHeight="1">
      <c r="B38" s="55"/>
      <c r="F38" s="332"/>
      <c r="G38" s="358"/>
      <c r="N38" s="412"/>
    </row>
    <row r="39" spans="1:16" ht="12.95" customHeight="1">
      <c r="B39" s="55"/>
      <c r="F39" s="332"/>
      <c r="G39" s="358"/>
      <c r="N39" s="412"/>
    </row>
    <row r="40" spans="1:16" ht="12.95" customHeight="1">
      <c r="B40" s="55"/>
      <c r="F40" s="332"/>
      <c r="G40" s="358"/>
      <c r="N40" s="412"/>
    </row>
    <row r="41" spans="1:16" ht="12.95" customHeight="1">
      <c r="B41" s="55"/>
      <c r="F41" s="332"/>
      <c r="G41" s="358"/>
      <c r="N41" s="412"/>
    </row>
    <row r="42" spans="1:16" ht="12.95" customHeight="1">
      <c r="B42" s="55"/>
      <c r="F42" s="332"/>
      <c r="G42" s="358"/>
      <c r="N42" s="412"/>
    </row>
    <row r="43" spans="1:16" ht="12.95" customHeight="1">
      <c r="B43" s="55"/>
      <c r="F43" s="332"/>
      <c r="G43" s="358"/>
      <c r="N43" s="412"/>
    </row>
    <row r="44" spans="1:16" ht="12.95" customHeight="1">
      <c r="B44" s="55"/>
      <c r="F44" s="332"/>
      <c r="G44" s="358"/>
      <c r="N44" s="412"/>
    </row>
    <row r="45" spans="1:16" ht="12.95" customHeight="1">
      <c r="F45" s="332"/>
      <c r="G45" s="358"/>
      <c r="N45" s="412"/>
    </row>
    <row r="46" spans="1:16" ht="12.95" customHeight="1">
      <c r="F46" s="332"/>
      <c r="G46" s="358"/>
      <c r="N46" s="412"/>
    </row>
    <row r="47" spans="1:16" ht="12.95" customHeight="1">
      <c r="F47" s="332"/>
      <c r="G47" s="358"/>
      <c r="N47" s="412"/>
    </row>
    <row r="48" spans="1:16" ht="12.95" customHeight="1">
      <c r="F48" s="332"/>
      <c r="G48" s="358"/>
      <c r="N48" s="412"/>
    </row>
    <row r="49" spans="6:14" ht="12.95" customHeight="1">
      <c r="F49" s="332"/>
      <c r="G49" s="358"/>
      <c r="N49" s="412"/>
    </row>
    <row r="50" spans="6:14" ht="12.95" customHeight="1">
      <c r="F50" s="332"/>
      <c r="G50" s="358"/>
      <c r="N50" s="412"/>
    </row>
    <row r="51" spans="6:14" ht="12.95" customHeight="1">
      <c r="F51" s="332"/>
      <c r="G51" s="358"/>
      <c r="N51" s="412"/>
    </row>
    <row r="52" spans="6:14" ht="12.95" customHeight="1">
      <c r="F52" s="332"/>
      <c r="G52" s="358"/>
      <c r="N52" s="412"/>
    </row>
    <row r="53" spans="6:14" ht="12.95" customHeight="1">
      <c r="F53" s="332"/>
      <c r="G53" s="358"/>
      <c r="N53" s="412"/>
    </row>
    <row r="54" spans="6:14" ht="12.95" customHeight="1">
      <c r="F54" s="332"/>
      <c r="G54" s="358"/>
      <c r="N54" s="412"/>
    </row>
    <row r="55" spans="6:14" ht="12.95" customHeight="1">
      <c r="F55" s="332"/>
      <c r="G55" s="358"/>
      <c r="N55" s="412"/>
    </row>
    <row r="56" spans="6:14" ht="12.95" customHeight="1">
      <c r="F56" s="332"/>
      <c r="G56" s="358"/>
      <c r="N56" s="412"/>
    </row>
    <row r="57" spans="6:14" ht="12.95" customHeight="1">
      <c r="F57" s="332"/>
      <c r="G57" s="358"/>
      <c r="N57" s="412"/>
    </row>
    <row r="58" spans="6:14" ht="12.95" customHeight="1">
      <c r="F58" s="332"/>
      <c r="G58" s="358"/>
      <c r="N58" s="412"/>
    </row>
    <row r="59" spans="6:14" ht="12.95" customHeight="1">
      <c r="F59" s="332"/>
      <c r="G59" s="358"/>
      <c r="N59" s="412"/>
    </row>
    <row r="60" spans="6:14" ht="17.100000000000001" customHeight="1">
      <c r="F60" s="332"/>
      <c r="G60" s="358"/>
      <c r="N60" s="412"/>
    </row>
    <row r="61" spans="6:14" ht="14.25">
      <c r="F61" s="332"/>
      <c r="G61" s="358"/>
      <c r="N61" s="412"/>
    </row>
    <row r="62" spans="6:14" ht="14.25">
      <c r="F62" s="332"/>
      <c r="G62" s="358"/>
      <c r="N62" s="412"/>
    </row>
    <row r="63" spans="6:14" ht="14.25">
      <c r="F63" s="332"/>
      <c r="G63" s="358"/>
      <c r="N63" s="412"/>
    </row>
    <row r="64" spans="6:14" ht="14.25">
      <c r="F64" s="332"/>
      <c r="G64" s="358"/>
      <c r="N64" s="412"/>
    </row>
    <row r="65" spans="6:14" ht="14.25">
      <c r="F65" s="332"/>
      <c r="G65" s="358"/>
      <c r="N65" s="412"/>
    </row>
    <row r="66" spans="6:14" ht="14.25">
      <c r="F66" s="332"/>
      <c r="G66" s="358"/>
      <c r="N66" s="412"/>
    </row>
    <row r="67" spans="6:14" ht="14.25">
      <c r="F67" s="332"/>
      <c r="G67" s="358"/>
      <c r="N67" s="412"/>
    </row>
    <row r="68" spans="6:14" ht="14.25">
      <c r="F68" s="332"/>
      <c r="G68" s="358"/>
      <c r="N68" s="412"/>
    </row>
    <row r="69" spans="6:14" ht="14.25">
      <c r="F69" s="332"/>
      <c r="G69" s="358"/>
      <c r="N69" s="412"/>
    </row>
    <row r="70" spans="6:14" ht="14.25">
      <c r="F70" s="332"/>
      <c r="G70" s="358"/>
      <c r="N70" s="412"/>
    </row>
    <row r="71" spans="6:14" ht="14.25">
      <c r="F71" s="332"/>
      <c r="G71" s="358"/>
      <c r="N71" s="412"/>
    </row>
    <row r="72" spans="6:14" ht="14.25">
      <c r="F72" s="332"/>
      <c r="G72" s="358"/>
      <c r="N72" s="412"/>
    </row>
    <row r="73" spans="6:14" ht="14.25">
      <c r="F73" s="332"/>
      <c r="G73" s="358"/>
      <c r="N73" s="412"/>
    </row>
    <row r="74" spans="6:14" ht="14.25">
      <c r="F74" s="332"/>
      <c r="G74" s="332"/>
      <c r="N74" s="412"/>
    </row>
    <row r="75" spans="6:14" ht="14.25">
      <c r="F75" s="332"/>
      <c r="G75" s="332"/>
      <c r="N75" s="412"/>
    </row>
    <row r="76" spans="6:14" ht="14.25">
      <c r="F76" s="332"/>
      <c r="G76" s="332"/>
      <c r="N76" s="412"/>
    </row>
    <row r="77" spans="6:14" ht="14.25">
      <c r="F77" s="332"/>
      <c r="G77" s="332"/>
      <c r="N77" s="412"/>
    </row>
    <row r="78" spans="6:14" ht="14.25">
      <c r="F78" s="332"/>
      <c r="G78" s="332"/>
      <c r="N78" s="412"/>
    </row>
    <row r="79" spans="6:14" ht="14.25">
      <c r="F79" s="332"/>
      <c r="G79" s="332"/>
      <c r="N79" s="412"/>
    </row>
    <row r="80" spans="6:14" ht="14.25">
      <c r="F80" s="332"/>
      <c r="G80" s="332"/>
      <c r="N80" s="412"/>
    </row>
    <row r="81" spans="6:14" ht="14.25">
      <c r="F81" s="332"/>
      <c r="G81" s="332"/>
      <c r="N81" s="412"/>
    </row>
    <row r="82" spans="6:14" ht="14.25">
      <c r="F82" s="332"/>
      <c r="G82" s="332"/>
      <c r="N82" s="412"/>
    </row>
    <row r="83" spans="6:14" ht="14.25">
      <c r="F83" s="332"/>
      <c r="G83" s="332"/>
      <c r="N83" s="412"/>
    </row>
    <row r="84" spans="6:14" ht="14.25">
      <c r="F84" s="332"/>
      <c r="G84" s="332"/>
      <c r="N84" s="412"/>
    </row>
    <row r="85" spans="6:14" ht="14.25">
      <c r="F85" s="332"/>
      <c r="G85" s="332"/>
      <c r="N85" s="412"/>
    </row>
    <row r="86" spans="6:14" ht="14.25">
      <c r="F86" s="332"/>
      <c r="G86" s="332"/>
      <c r="N86" s="412"/>
    </row>
    <row r="87" spans="6:14" ht="14.25">
      <c r="F87" s="332"/>
      <c r="G87" s="332"/>
      <c r="N87" s="412"/>
    </row>
    <row r="88" spans="6:14" ht="14.25">
      <c r="F88" s="332"/>
      <c r="G88" s="332"/>
      <c r="N88" s="412"/>
    </row>
    <row r="89" spans="6:14" ht="14.25">
      <c r="F89" s="332"/>
      <c r="G89" s="332"/>
      <c r="N89" s="412"/>
    </row>
    <row r="90" spans="6:14" ht="14.25">
      <c r="F90" s="332"/>
      <c r="G90" s="332"/>
      <c r="N90" s="412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1"/>
  <dimension ref="A1:R96"/>
  <sheetViews>
    <sheetView zoomScaleNormal="100" workbookViewId="0">
      <selection activeCell="L28" sqref="L28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4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5"/>
      <c r="B2" s="900" t="s">
        <v>765</v>
      </c>
      <c r="C2" s="901"/>
      <c r="D2" s="901"/>
      <c r="E2" s="901"/>
      <c r="F2" s="901"/>
      <c r="G2" s="901"/>
      <c r="H2" s="901"/>
      <c r="I2" s="901"/>
      <c r="J2" s="934"/>
      <c r="K2" s="934"/>
      <c r="L2" s="934"/>
      <c r="M2" s="934"/>
      <c r="N2" s="934"/>
      <c r="O2" s="934"/>
      <c r="P2" s="902"/>
      <c r="R2" s="405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131</v>
      </c>
      <c r="C7" s="7" t="s">
        <v>132</v>
      </c>
      <c r="D7" s="7" t="s">
        <v>134</v>
      </c>
      <c r="E7" s="655" t="s">
        <v>806</v>
      </c>
      <c r="F7" s="5"/>
      <c r="G7" s="308"/>
      <c r="H7" s="5"/>
      <c r="I7" s="580"/>
      <c r="J7" s="97"/>
      <c r="K7" s="580"/>
      <c r="L7" s="607"/>
      <c r="M7" s="97"/>
      <c r="N7" s="767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SUM(I9:I11)</f>
        <v>337470</v>
      </c>
      <c r="J8" s="539">
        <f t="shared" si="0"/>
        <v>337470</v>
      </c>
      <c r="K8" s="539">
        <f>SUM(K9:K11)</f>
        <v>283635</v>
      </c>
      <c r="L8" s="566">
        <f>SUM(L9:L11)</f>
        <v>245341</v>
      </c>
      <c r="M8" s="235">
        <f>SUM(M9:M11)</f>
        <v>0</v>
      </c>
      <c r="N8" s="745">
        <f>SUM(N9:N11)</f>
        <v>245341</v>
      </c>
      <c r="O8" s="718">
        <f>IF(J8=0,"",N8/J8*100)</f>
        <v>72.700091860017196</v>
      </c>
      <c r="P8" s="723">
        <f>IF(K8=0,"",N8/K8*100)</f>
        <v>86.498845347012889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267000</v>
      </c>
      <c r="J9" s="540">
        <v>267000</v>
      </c>
      <c r="K9" s="540">
        <v>233615</v>
      </c>
      <c r="L9" s="613">
        <v>199798</v>
      </c>
      <c r="M9" s="237">
        <v>0</v>
      </c>
      <c r="N9" s="746">
        <f>SUM(L9:M9)</f>
        <v>199798</v>
      </c>
      <c r="O9" s="719">
        <f>IF(J9=0,"",N9/J9*100)</f>
        <v>74.830711610486887</v>
      </c>
      <c r="P9" s="724">
        <f t="shared" ref="P9:P33" si="1">IF(K9=0,"",N9/K9*100)</f>
        <v>85.524474027780755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70470</v>
      </c>
      <c r="J10" s="540">
        <v>70470</v>
      </c>
      <c r="K10" s="540">
        <v>50020</v>
      </c>
      <c r="L10" s="613">
        <v>45543</v>
      </c>
      <c r="M10" s="237">
        <v>0</v>
      </c>
      <c r="N10" s="746">
        <f t="shared" ref="N10:N11" si="2">SUM(L10:M10)</f>
        <v>45543</v>
      </c>
      <c r="O10" s="719">
        <f t="shared" ref="O10:P35" si="3">IF(J10=0,"",N10/J10*100)</f>
        <v>64.627501064282683</v>
      </c>
      <c r="P10" s="724">
        <f t="shared" si="1"/>
        <v>91.049580167932831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11"/>
      <c r="I12" s="539"/>
      <c r="J12" s="539"/>
      <c r="K12" s="539"/>
      <c r="L12" s="566"/>
      <c r="M12" s="235"/>
      <c r="N12" s="745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28520</v>
      </c>
      <c r="J13" s="539">
        <f t="shared" si="5"/>
        <v>28520</v>
      </c>
      <c r="K13" s="539">
        <f>K14</f>
        <v>25784</v>
      </c>
      <c r="L13" s="566">
        <f>L14</f>
        <v>21639</v>
      </c>
      <c r="M13" s="235">
        <f>M14</f>
        <v>0</v>
      </c>
      <c r="N13" s="745">
        <f>N14</f>
        <v>21639</v>
      </c>
      <c r="O13" s="718">
        <f t="shared" si="3"/>
        <v>75.873071528751751</v>
      </c>
      <c r="P13" s="723">
        <f t="shared" si="1"/>
        <v>83.924139000930808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28520</v>
      </c>
      <c r="J14" s="540">
        <v>28520</v>
      </c>
      <c r="K14" s="540">
        <v>25784</v>
      </c>
      <c r="L14" s="613">
        <v>21639</v>
      </c>
      <c r="M14" s="237">
        <v>0</v>
      </c>
      <c r="N14" s="746">
        <f>SUM(L14:M14)</f>
        <v>21639</v>
      </c>
      <c r="O14" s="719">
        <f t="shared" si="3"/>
        <v>75.873071528751751</v>
      </c>
      <c r="P14" s="724">
        <f t="shared" si="1"/>
        <v>83.924139000930808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39"/>
      <c r="J15" s="539"/>
      <c r="K15" s="539"/>
      <c r="L15" s="570"/>
      <c r="M15" s="313"/>
      <c r="N15" s="736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38600</v>
      </c>
      <c r="J16" s="539">
        <f t="shared" si="6"/>
        <v>38600</v>
      </c>
      <c r="K16" s="539">
        <f>SUM(K17:K26)</f>
        <v>31402</v>
      </c>
      <c r="L16" s="569">
        <f>SUM(L17:L26)</f>
        <v>25818</v>
      </c>
      <c r="M16" s="318">
        <f>SUM(M17:M26)</f>
        <v>0</v>
      </c>
      <c r="N16" s="736">
        <f>SUM(N17:N26)</f>
        <v>25818</v>
      </c>
      <c r="O16" s="718">
        <f t="shared" si="3"/>
        <v>66.886010362694307</v>
      </c>
      <c r="P16" s="723">
        <f t="shared" si="1"/>
        <v>82.217693140564293</v>
      </c>
    </row>
    <row r="17" spans="1:16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2500</v>
      </c>
      <c r="J17" s="540">
        <v>2500</v>
      </c>
      <c r="K17" s="540">
        <v>2181</v>
      </c>
      <c r="L17" s="553">
        <v>860</v>
      </c>
      <c r="M17" s="388">
        <v>0</v>
      </c>
      <c r="N17" s="746">
        <f t="shared" ref="N17:N26" si="7">SUM(L17:M17)</f>
        <v>860</v>
      </c>
      <c r="O17" s="719">
        <f t="shared" si="3"/>
        <v>34.4</v>
      </c>
      <c r="P17" s="724">
        <f t="shared" si="1"/>
        <v>39.43145346171481</v>
      </c>
    </row>
    <row r="18" spans="1:16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v>14200</v>
      </c>
      <c r="J18" s="540">
        <v>14200</v>
      </c>
      <c r="K18" s="540">
        <v>8887</v>
      </c>
      <c r="L18" s="553">
        <v>8792</v>
      </c>
      <c r="M18" s="388">
        <v>0</v>
      </c>
      <c r="N18" s="746">
        <f t="shared" si="7"/>
        <v>8792</v>
      </c>
      <c r="O18" s="719">
        <f t="shared" si="3"/>
        <v>61.91549295774648</v>
      </c>
      <c r="P18" s="724">
        <f t="shared" si="1"/>
        <v>98.931022842353997</v>
      </c>
    </row>
    <row r="19" spans="1:16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2500</v>
      </c>
      <c r="J19" s="540">
        <v>2500</v>
      </c>
      <c r="K19" s="540">
        <v>1759</v>
      </c>
      <c r="L19" s="553">
        <v>1663</v>
      </c>
      <c r="M19" s="388">
        <v>0</v>
      </c>
      <c r="N19" s="746">
        <f t="shared" si="7"/>
        <v>1663</v>
      </c>
      <c r="O19" s="719">
        <f t="shared" si="3"/>
        <v>66.52</v>
      </c>
      <c r="P19" s="724">
        <f t="shared" si="1"/>
        <v>94.542353610005677</v>
      </c>
    </row>
    <row r="20" spans="1:16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7000</v>
      </c>
      <c r="J20" s="540">
        <v>7000</v>
      </c>
      <c r="K20" s="540">
        <v>6469</v>
      </c>
      <c r="L20" s="553">
        <v>4629</v>
      </c>
      <c r="M20" s="388">
        <v>0</v>
      </c>
      <c r="N20" s="746">
        <f t="shared" si="7"/>
        <v>4629</v>
      </c>
      <c r="O20" s="719">
        <f t="shared" si="3"/>
        <v>66.128571428571419</v>
      </c>
      <c r="P20" s="724">
        <f t="shared" si="1"/>
        <v>71.556654815272836</v>
      </c>
    </row>
    <row r="21" spans="1:16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v>600</v>
      </c>
      <c r="J21" s="540">
        <v>600</v>
      </c>
      <c r="K21" s="540">
        <v>580</v>
      </c>
      <c r="L21" s="553">
        <v>364</v>
      </c>
      <c r="M21" s="388">
        <v>0</v>
      </c>
      <c r="N21" s="746">
        <f t="shared" si="7"/>
        <v>364</v>
      </c>
      <c r="O21" s="719">
        <f t="shared" si="3"/>
        <v>60.666666666666671</v>
      </c>
      <c r="P21" s="724">
        <f t="shared" si="1"/>
        <v>62.758620689655174</v>
      </c>
    </row>
    <row r="22" spans="1:16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ref="I22:J26" si="8">SUM(G22:H22)</f>
        <v>0</v>
      </c>
      <c r="J22" s="540">
        <f t="shared" si="8"/>
        <v>0</v>
      </c>
      <c r="K22" s="540">
        <v>0</v>
      </c>
      <c r="L22" s="553">
        <v>0</v>
      </c>
      <c r="M22" s="388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6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5000</v>
      </c>
      <c r="J23" s="540">
        <v>5000</v>
      </c>
      <c r="K23" s="540">
        <v>4101</v>
      </c>
      <c r="L23" s="553">
        <v>3996</v>
      </c>
      <c r="M23" s="388">
        <v>0</v>
      </c>
      <c r="N23" s="746">
        <f t="shared" si="7"/>
        <v>3996</v>
      </c>
      <c r="O23" s="719">
        <f t="shared" si="3"/>
        <v>79.92</v>
      </c>
      <c r="P23" s="724">
        <f t="shared" si="1"/>
        <v>97.439648866130213</v>
      </c>
    </row>
    <row r="24" spans="1:16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8"/>
        <v>0</v>
      </c>
      <c r="J24" s="540">
        <f t="shared" si="8"/>
        <v>0</v>
      </c>
      <c r="K24" s="540">
        <v>0</v>
      </c>
      <c r="L24" s="554">
        <v>0</v>
      </c>
      <c r="M24" s="390">
        <v>0</v>
      </c>
      <c r="N24" s="746">
        <f t="shared" si="7"/>
        <v>0</v>
      </c>
      <c r="O24" s="719" t="str">
        <f t="shared" si="3"/>
        <v/>
      </c>
      <c r="P24" s="724" t="str">
        <f t="shared" si="1"/>
        <v/>
      </c>
    </row>
    <row r="25" spans="1:16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6800</v>
      </c>
      <c r="J25" s="540">
        <v>6800</v>
      </c>
      <c r="K25" s="540">
        <v>7425</v>
      </c>
      <c r="L25" s="554">
        <v>5514</v>
      </c>
      <c r="M25" s="390">
        <v>0</v>
      </c>
      <c r="N25" s="746">
        <f t="shared" si="7"/>
        <v>5514</v>
      </c>
      <c r="O25" s="719">
        <f t="shared" si="3"/>
        <v>81.088235294117652</v>
      </c>
      <c r="P25" s="724">
        <f t="shared" si="1"/>
        <v>74.26262626262627</v>
      </c>
    </row>
    <row r="26" spans="1:16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4">
        <v>0</v>
      </c>
      <c r="M26" s="390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6" ht="12.95" customHeight="1">
      <c r="B27" s="10"/>
      <c r="C27" s="11"/>
      <c r="D27" s="11"/>
      <c r="E27" s="311"/>
      <c r="F27" s="330"/>
      <c r="G27" s="356"/>
      <c r="H27" s="11"/>
      <c r="I27" s="539"/>
      <c r="J27" s="539"/>
      <c r="K27" s="539"/>
      <c r="L27" s="576"/>
      <c r="M27" s="320"/>
      <c r="N27" s="736"/>
      <c r="O27" s="719" t="str">
        <f t="shared" si="3"/>
        <v/>
      </c>
      <c r="P27" s="724" t="str">
        <f t="shared" si="1"/>
        <v/>
      </c>
    </row>
    <row r="28" spans="1:16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9">SUM(I29:I30)</f>
        <v>2000</v>
      </c>
      <c r="J28" s="539">
        <f t="shared" si="9"/>
        <v>2000</v>
      </c>
      <c r="K28" s="539">
        <f>SUM(K29:K30)</f>
        <v>5982</v>
      </c>
      <c r="L28" s="576">
        <f>SUM(L29:L30)</f>
        <v>0</v>
      </c>
      <c r="M28" s="320">
        <f>SUM(M29:M30)</f>
        <v>0</v>
      </c>
      <c r="N28" s="736">
        <f>SUM(N29:N30)</f>
        <v>0</v>
      </c>
      <c r="O28" s="718">
        <f t="shared" si="3"/>
        <v>0</v>
      </c>
      <c r="P28" s="723">
        <f t="shared" si="1"/>
        <v>0</v>
      </c>
    </row>
    <row r="29" spans="1:16" ht="12.95" customHeight="1">
      <c r="B29" s="10"/>
      <c r="C29" s="11"/>
      <c r="D29" s="11"/>
      <c r="E29" s="311"/>
      <c r="F29" s="330">
        <v>821200</v>
      </c>
      <c r="G29" s="356"/>
      <c r="H29" s="11" t="s">
        <v>90</v>
      </c>
      <c r="I29" s="540">
        <f t="shared" ref="I29:J29" si="10">SUM(G29:H29)</f>
        <v>0</v>
      </c>
      <c r="J29" s="540">
        <f t="shared" si="10"/>
        <v>0</v>
      </c>
      <c r="K29" s="540">
        <v>0</v>
      </c>
      <c r="L29" s="610">
        <v>0</v>
      </c>
      <c r="M29" s="321">
        <v>0</v>
      </c>
      <c r="N29" s="746">
        <f t="shared" ref="N29:N30" si="11">SUM(L29:M29)</f>
        <v>0</v>
      </c>
      <c r="O29" s="719" t="str">
        <f t="shared" si="3"/>
        <v/>
      </c>
      <c r="P29" s="724" t="str">
        <f t="shared" si="1"/>
        <v/>
      </c>
    </row>
    <row r="30" spans="1:16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2000</v>
      </c>
      <c r="J30" s="540">
        <v>2000</v>
      </c>
      <c r="K30" s="540">
        <v>5982</v>
      </c>
      <c r="L30" s="610">
        <v>0</v>
      </c>
      <c r="M30" s="321">
        <v>0</v>
      </c>
      <c r="N30" s="746">
        <f t="shared" si="11"/>
        <v>0</v>
      </c>
      <c r="O30" s="719">
        <f t="shared" si="3"/>
        <v>0</v>
      </c>
      <c r="P30" s="724">
        <f t="shared" si="1"/>
        <v>0</v>
      </c>
    </row>
    <row r="31" spans="1:16" ht="12.95" customHeight="1">
      <c r="B31" s="10"/>
      <c r="C31" s="11"/>
      <c r="D31" s="11"/>
      <c r="E31" s="311"/>
      <c r="F31" s="330"/>
      <c r="G31" s="356"/>
      <c r="H31" s="11"/>
      <c r="I31" s="540"/>
      <c r="J31" s="540"/>
      <c r="K31" s="540"/>
      <c r="L31" s="609"/>
      <c r="M31" s="316"/>
      <c r="N31" s="747"/>
      <c r="O31" s="719" t="str">
        <f t="shared" si="3"/>
        <v/>
      </c>
      <c r="P31" s="724" t="str">
        <f t="shared" si="1"/>
        <v/>
      </c>
    </row>
    <row r="32" spans="1:16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41" t="s">
        <v>832</v>
      </c>
      <c r="J32" s="541" t="s">
        <v>832</v>
      </c>
      <c r="K32" s="541" t="s">
        <v>687</v>
      </c>
      <c r="L32" s="614" t="s">
        <v>927</v>
      </c>
      <c r="M32" s="303"/>
      <c r="N32" s="748" t="s">
        <v>927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>I8+I13+I16+I28</f>
        <v>406590</v>
      </c>
      <c r="J33" s="313">
        <f>J8+J13+J16+J28</f>
        <v>406590</v>
      </c>
      <c r="K33" s="563">
        <f t="shared" ref="K33" si="12">K8+K13+K16+K28</f>
        <v>346803</v>
      </c>
      <c r="L33" s="570">
        <f>L8+L13+L16+L28</f>
        <v>292798</v>
      </c>
      <c r="M33" s="313">
        <f>M8+M13+M16+M28</f>
        <v>0</v>
      </c>
      <c r="N33" s="736">
        <f>N8+N13+N16+N28</f>
        <v>292798</v>
      </c>
      <c r="O33" s="718">
        <f t="shared" si="3"/>
        <v>72.013084433950652</v>
      </c>
      <c r="P33" s="723">
        <f t="shared" si="1"/>
        <v>84.427758698742522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563"/>
      <c r="J34" s="313"/>
      <c r="K34" s="563"/>
      <c r="L34" s="570"/>
      <c r="M34" s="313"/>
      <c r="N34" s="736"/>
      <c r="O34" s="719" t="str">
        <f>IF(J34=0,"",N34/J34*100)</f>
        <v/>
      </c>
      <c r="P34" s="724" t="str">
        <f>IF(K34=0,"",O34/K34*100)</f>
        <v/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30"/>
      <c r="J35" s="30"/>
      <c r="K35" s="574"/>
      <c r="L35" s="568"/>
      <c r="M35" s="304"/>
      <c r="N35" s="747"/>
      <c r="O35" s="719" t="str">
        <f t="shared" si="3"/>
        <v/>
      </c>
      <c r="P35" s="724" t="str">
        <f t="shared" si="3"/>
        <v/>
      </c>
    </row>
    <row r="36" spans="1:16" ht="12.95" customHeight="1" thickBot="1">
      <c r="B36" s="16"/>
      <c r="C36" s="17"/>
      <c r="D36" s="17"/>
      <c r="E36" s="17"/>
      <c r="F36" s="331"/>
      <c r="G36" s="357"/>
      <c r="H36" s="17"/>
      <c r="I36" s="32"/>
      <c r="J36" s="32"/>
      <c r="K36" s="564"/>
      <c r="L36" s="573"/>
      <c r="M36" s="32"/>
      <c r="N36" s="749"/>
      <c r="O36" s="720"/>
      <c r="P36" s="725"/>
    </row>
    <row r="37" spans="1:16" ht="12.95" customHeight="1">
      <c r="F37" s="332"/>
      <c r="G37" s="358"/>
      <c r="N37" s="412"/>
    </row>
    <row r="38" spans="1:16" ht="12.95" customHeight="1">
      <c r="F38" s="332"/>
      <c r="G38" s="358"/>
      <c r="N38" s="412"/>
    </row>
    <row r="39" spans="1:16" ht="12.95" customHeight="1">
      <c r="B39" s="55"/>
      <c r="F39" s="332"/>
      <c r="G39" s="358"/>
      <c r="N39" s="412"/>
    </row>
    <row r="40" spans="1:16" ht="12.95" customHeight="1">
      <c r="B40" s="55"/>
      <c r="F40" s="332"/>
      <c r="G40" s="358"/>
      <c r="N40" s="412"/>
    </row>
    <row r="41" spans="1:16" ht="12.95" customHeight="1">
      <c r="B41" s="55"/>
      <c r="F41" s="332"/>
      <c r="G41" s="358"/>
      <c r="N41" s="412"/>
    </row>
    <row r="42" spans="1:16" ht="12.95" customHeight="1">
      <c r="B42" s="55"/>
      <c r="F42" s="332"/>
      <c r="G42" s="358"/>
      <c r="N42" s="412"/>
    </row>
    <row r="43" spans="1:16" ht="12.95" customHeight="1">
      <c r="B43" s="55"/>
      <c r="F43" s="332"/>
      <c r="G43" s="358"/>
      <c r="N43" s="412"/>
    </row>
    <row r="44" spans="1:16" ht="12.95" customHeight="1">
      <c r="B44" s="55"/>
      <c r="F44" s="332"/>
      <c r="G44" s="358"/>
      <c r="N44" s="412"/>
    </row>
    <row r="45" spans="1:16" ht="12.95" customHeight="1">
      <c r="B45" s="55"/>
      <c r="F45" s="332"/>
      <c r="G45" s="358"/>
      <c r="N45" s="412"/>
    </row>
    <row r="46" spans="1:16" ht="12.95" customHeight="1">
      <c r="F46" s="332"/>
      <c r="G46" s="358"/>
      <c r="N46" s="412"/>
    </row>
    <row r="47" spans="1:16" ht="12.95" customHeight="1">
      <c r="F47" s="332"/>
      <c r="G47" s="358"/>
      <c r="N47" s="412"/>
    </row>
    <row r="48" spans="1:16" ht="12.95" customHeight="1">
      <c r="F48" s="332"/>
      <c r="G48" s="358"/>
      <c r="N48" s="412"/>
    </row>
    <row r="49" spans="6:14" ht="12.95" customHeight="1">
      <c r="F49" s="332"/>
      <c r="G49" s="358"/>
      <c r="N49" s="412"/>
    </row>
    <row r="50" spans="6:14" ht="12.95" customHeight="1">
      <c r="F50" s="332"/>
      <c r="G50" s="358"/>
      <c r="N50" s="412"/>
    </row>
    <row r="51" spans="6:14" ht="12.95" customHeight="1">
      <c r="F51" s="332"/>
      <c r="G51" s="358"/>
      <c r="N51" s="412"/>
    </row>
    <row r="52" spans="6:14" ht="12.95" customHeight="1">
      <c r="F52" s="332"/>
      <c r="G52" s="358"/>
      <c r="N52" s="412"/>
    </row>
    <row r="53" spans="6:14" ht="12.95" customHeight="1">
      <c r="F53" s="332"/>
      <c r="G53" s="358"/>
      <c r="N53" s="412"/>
    </row>
    <row r="54" spans="6:14" ht="12.95" customHeight="1">
      <c r="F54" s="332"/>
      <c r="G54" s="358"/>
      <c r="N54" s="412"/>
    </row>
    <row r="55" spans="6:14" ht="12.95" customHeight="1">
      <c r="F55" s="332"/>
      <c r="G55" s="358"/>
      <c r="N55" s="412"/>
    </row>
    <row r="56" spans="6:14" ht="12.95" customHeight="1">
      <c r="F56" s="332"/>
      <c r="G56" s="358"/>
      <c r="N56" s="412"/>
    </row>
    <row r="57" spans="6:14" ht="12.95" customHeight="1">
      <c r="F57" s="332"/>
      <c r="G57" s="358"/>
      <c r="N57" s="412"/>
    </row>
    <row r="58" spans="6:14" ht="12.95" customHeight="1">
      <c r="F58" s="332"/>
      <c r="G58" s="358"/>
      <c r="N58" s="412"/>
    </row>
    <row r="59" spans="6:14" ht="12.95" customHeight="1">
      <c r="F59" s="332"/>
      <c r="G59" s="358"/>
      <c r="N59" s="412"/>
    </row>
    <row r="60" spans="6:14" ht="17.100000000000001" customHeight="1">
      <c r="F60" s="332"/>
      <c r="G60" s="358"/>
      <c r="N60" s="412"/>
    </row>
    <row r="61" spans="6:14" ht="14.25">
      <c r="F61" s="332"/>
      <c r="G61" s="358"/>
      <c r="N61" s="412"/>
    </row>
    <row r="62" spans="6:14" ht="14.25">
      <c r="F62" s="332"/>
      <c r="G62" s="358"/>
      <c r="N62" s="412"/>
    </row>
    <row r="63" spans="6:14" ht="14.25">
      <c r="F63" s="332"/>
      <c r="G63" s="358"/>
      <c r="N63" s="412"/>
    </row>
    <row r="64" spans="6:14" ht="14.25">
      <c r="F64" s="332"/>
      <c r="G64" s="358"/>
      <c r="N64" s="412"/>
    </row>
    <row r="65" spans="6:14" ht="14.25">
      <c r="F65" s="332"/>
      <c r="G65" s="358"/>
      <c r="N65" s="412"/>
    </row>
    <row r="66" spans="6:14" ht="14.25">
      <c r="F66" s="332"/>
      <c r="G66" s="358"/>
      <c r="N66" s="412"/>
    </row>
    <row r="67" spans="6:14" ht="14.25">
      <c r="F67" s="332"/>
      <c r="G67" s="358"/>
      <c r="N67" s="412"/>
    </row>
    <row r="68" spans="6:14" ht="14.25">
      <c r="F68" s="332"/>
      <c r="G68" s="358"/>
      <c r="N68" s="412"/>
    </row>
    <row r="69" spans="6:14" ht="14.25">
      <c r="F69" s="332"/>
      <c r="G69" s="358"/>
      <c r="N69" s="412"/>
    </row>
    <row r="70" spans="6:14" ht="14.25">
      <c r="F70" s="332"/>
      <c r="G70" s="358"/>
      <c r="N70" s="412"/>
    </row>
    <row r="71" spans="6:14" ht="14.25">
      <c r="F71" s="332"/>
      <c r="G71" s="358"/>
      <c r="N71" s="412"/>
    </row>
    <row r="72" spans="6:14" ht="14.25">
      <c r="F72" s="332"/>
      <c r="G72" s="358"/>
      <c r="N72" s="412"/>
    </row>
    <row r="73" spans="6:14" ht="14.25">
      <c r="F73" s="332"/>
      <c r="G73" s="358"/>
      <c r="N73" s="412"/>
    </row>
    <row r="74" spans="6:14" ht="14.25">
      <c r="F74" s="332"/>
      <c r="G74" s="332"/>
      <c r="N74" s="412"/>
    </row>
    <row r="75" spans="6:14" ht="14.25">
      <c r="F75" s="332"/>
      <c r="G75" s="332"/>
      <c r="N75" s="412"/>
    </row>
    <row r="76" spans="6:14" ht="14.25">
      <c r="F76" s="332"/>
      <c r="G76" s="332"/>
      <c r="N76" s="412"/>
    </row>
    <row r="77" spans="6:14" ht="14.25">
      <c r="F77" s="332"/>
      <c r="G77" s="332"/>
      <c r="N77" s="412"/>
    </row>
    <row r="78" spans="6:14" ht="14.25">
      <c r="F78" s="332"/>
      <c r="G78" s="332"/>
      <c r="N78" s="412"/>
    </row>
    <row r="79" spans="6:14" ht="14.25">
      <c r="F79" s="332"/>
      <c r="G79" s="332"/>
      <c r="N79" s="412"/>
    </row>
    <row r="80" spans="6:14" ht="14.25">
      <c r="F80" s="332"/>
      <c r="G80" s="332"/>
      <c r="N80" s="412"/>
    </row>
    <row r="81" spans="6:14" ht="14.25">
      <c r="F81" s="332"/>
      <c r="G81" s="332"/>
      <c r="N81" s="412"/>
    </row>
    <row r="82" spans="6:14" ht="14.25">
      <c r="F82" s="332"/>
      <c r="G82" s="332"/>
      <c r="N82" s="412"/>
    </row>
    <row r="83" spans="6:14" ht="14.25">
      <c r="F83" s="332"/>
      <c r="G83" s="332"/>
      <c r="N83" s="412"/>
    </row>
    <row r="84" spans="6:14" ht="14.25">
      <c r="F84" s="332"/>
      <c r="G84" s="332"/>
      <c r="N84" s="412"/>
    </row>
    <row r="85" spans="6:14" ht="14.25">
      <c r="F85" s="332"/>
      <c r="G85" s="332"/>
      <c r="N85" s="412"/>
    </row>
    <row r="86" spans="6:14" ht="14.25">
      <c r="F86" s="332"/>
      <c r="G86" s="332"/>
      <c r="N86" s="412"/>
    </row>
    <row r="87" spans="6:14" ht="14.25">
      <c r="F87" s="332"/>
      <c r="G87" s="332"/>
      <c r="N87" s="412"/>
    </row>
    <row r="88" spans="6:14" ht="14.25">
      <c r="F88" s="332"/>
      <c r="G88" s="332"/>
      <c r="N88" s="412"/>
    </row>
    <row r="89" spans="6:14" ht="14.25">
      <c r="F89" s="332"/>
      <c r="G89" s="332"/>
      <c r="N89" s="412"/>
    </row>
    <row r="90" spans="6:14" ht="14.25">
      <c r="F90" s="332"/>
      <c r="G90" s="332"/>
      <c r="N90" s="412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2"/>
  <dimension ref="A1:R96"/>
  <sheetViews>
    <sheetView zoomScaleNormal="100" workbookViewId="0">
      <selection activeCell="L9" sqref="L9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4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5"/>
      <c r="B2" s="900" t="s">
        <v>766</v>
      </c>
      <c r="C2" s="901"/>
      <c r="D2" s="901"/>
      <c r="E2" s="901"/>
      <c r="F2" s="901"/>
      <c r="G2" s="901"/>
      <c r="H2" s="901"/>
      <c r="I2" s="901"/>
      <c r="J2" s="934"/>
      <c r="K2" s="934"/>
      <c r="L2" s="934"/>
      <c r="M2" s="934"/>
      <c r="N2" s="934"/>
      <c r="O2" s="934"/>
      <c r="P2" s="902"/>
      <c r="R2" s="405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131</v>
      </c>
      <c r="C7" s="7" t="s">
        <v>132</v>
      </c>
      <c r="D7" s="7" t="s">
        <v>135</v>
      </c>
      <c r="E7" s="655" t="s">
        <v>806</v>
      </c>
      <c r="F7" s="5"/>
      <c r="G7" s="308"/>
      <c r="H7" s="5"/>
      <c r="I7" s="580"/>
      <c r="J7" s="97"/>
      <c r="K7" s="580"/>
      <c r="L7" s="607"/>
      <c r="M7" s="97"/>
      <c r="N7" s="767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SUM(I9:I11)</f>
        <v>539750</v>
      </c>
      <c r="J8" s="539">
        <f t="shared" si="0"/>
        <v>539750</v>
      </c>
      <c r="K8" s="539">
        <f>SUM(K9:K11)</f>
        <v>419939</v>
      </c>
      <c r="L8" s="566">
        <f>SUM(L9:L11)</f>
        <v>386083</v>
      </c>
      <c r="M8" s="235">
        <f>SUM(M9:M11)</f>
        <v>0</v>
      </c>
      <c r="N8" s="745">
        <f>SUM(N9:N11)</f>
        <v>386083</v>
      </c>
      <c r="O8" s="718">
        <f>IF(J8=0,"",N8/J8*100)</f>
        <v>71.529967577582212</v>
      </c>
      <c r="P8" s="723">
        <f>IF(K8=0,"",N8/K8*100)</f>
        <v>91.937876691614733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436210</v>
      </c>
      <c r="J9" s="540">
        <v>436210</v>
      </c>
      <c r="K9" s="540">
        <v>348864</v>
      </c>
      <c r="L9" s="613">
        <v>316711</v>
      </c>
      <c r="M9" s="237">
        <v>0</v>
      </c>
      <c r="N9" s="746">
        <f>SUM(L9:M9)</f>
        <v>316711</v>
      </c>
      <c r="O9" s="719">
        <f>IF(J9=0,"",N9/J9*100)</f>
        <v>72.605167235964331</v>
      </c>
      <c r="P9" s="724">
        <f t="shared" ref="P9:P35" si="1">IF(K9=0,"",N9/K9*100)</f>
        <v>90.783514492753625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103540</v>
      </c>
      <c r="J10" s="540">
        <v>103540</v>
      </c>
      <c r="K10" s="540">
        <v>71075</v>
      </c>
      <c r="L10" s="613">
        <v>69372</v>
      </c>
      <c r="M10" s="237">
        <v>0</v>
      </c>
      <c r="N10" s="746">
        <f t="shared" ref="N10:N11" si="2">SUM(L10:M10)</f>
        <v>69372</v>
      </c>
      <c r="O10" s="719">
        <f t="shared" ref="O10:O35" si="3">IF(J10=0,"",N10/J10*100)</f>
        <v>67.00019316206297</v>
      </c>
      <c r="P10" s="724">
        <f t="shared" si="1"/>
        <v>97.603939500527616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11"/>
      <c r="I12" s="539"/>
      <c r="J12" s="539"/>
      <c r="K12" s="539"/>
      <c r="L12" s="566"/>
      <c r="M12" s="235"/>
      <c r="N12" s="745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46450</v>
      </c>
      <c r="J13" s="539">
        <f t="shared" si="5"/>
        <v>46450</v>
      </c>
      <c r="K13" s="539">
        <f>K14</f>
        <v>37216</v>
      </c>
      <c r="L13" s="566">
        <f>L14</f>
        <v>33771</v>
      </c>
      <c r="M13" s="235">
        <f>M14</f>
        <v>0</v>
      </c>
      <c r="N13" s="745">
        <f>N14</f>
        <v>33771</v>
      </c>
      <c r="O13" s="718">
        <f t="shared" si="3"/>
        <v>72.70398277717976</v>
      </c>
      <c r="P13" s="723">
        <f t="shared" si="1"/>
        <v>90.743228718830622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46450</v>
      </c>
      <c r="J14" s="540">
        <v>46450</v>
      </c>
      <c r="K14" s="540">
        <v>37216</v>
      </c>
      <c r="L14" s="613">
        <v>33771</v>
      </c>
      <c r="M14" s="237">
        <v>0</v>
      </c>
      <c r="N14" s="746">
        <f>SUM(L14:M14)</f>
        <v>33771</v>
      </c>
      <c r="O14" s="719">
        <f t="shared" si="3"/>
        <v>72.70398277717976</v>
      </c>
      <c r="P14" s="724">
        <f t="shared" si="1"/>
        <v>90.743228718830622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39"/>
      <c r="J15" s="539"/>
      <c r="K15" s="539"/>
      <c r="L15" s="570"/>
      <c r="M15" s="313"/>
      <c r="N15" s="736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55240</v>
      </c>
      <c r="J16" s="539">
        <f t="shared" si="6"/>
        <v>55240</v>
      </c>
      <c r="K16" s="539">
        <f>SUM(K17:K26)</f>
        <v>43905</v>
      </c>
      <c r="L16" s="569">
        <f>SUM(L17:L26)</f>
        <v>36323</v>
      </c>
      <c r="M16" s="318">
        <f>SUM(M17:M26)</f>
        <v>0</v>
      </c>
      <c r="N16" s="736">
        <f>SUM(N17:N26)</f>
        <v>36323</v>
      </c>
      <c r="O16" s="718">
        <f t="shared" si="3"/>
        <v>65.754887762490938</v>
      </c>
      <c r="P16" s="723">
        <f t="shared" si="1"/>
        <v>82.730896253274111</v>
      </c>
    </row>
    <row r="17" spans="1:16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3000</v>
      </c>
      <c r="J17" s="540">
        <v>3000</v>
      </c>
      <c r="K17" s="540">
        <v>1712</v>
      </c>
      <c r="L17" s="553">
        <v>1443</v>
      </c>
      <c r="M17" s="388">
        <v>0</v>
      </c>
      <c r="N17" s="746">
        <f t="shared" ref="N17:N26" si="7">SUM(L17:M17)</f>
        <v>1443</v>
      </c>
      <c r="O17" s="719">
        <f t="shared" si="3"/>
        <v>48.1</v>
      </c>
      <c r="P17" s="724">
        <f t="shared" si="1"/>
        <v>84.287383177570092</v>
      </c>
    </row>
    <row r="18" spans="1:16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v>25500</v>
      </c>
      <c r="J18" s="540">
        <v>25500</v>
      </c>
      <c r="K18" s="540">
        <v>21526</v>
      </c>
      <c r="L18" s="553">
        <v>16957</v>
      </c>
      <c r="M18" s="388">
        <v>0</v>
      </c>
      <c r="N18" s="746">
        <f t="shared" si="7"/>
        <v>16957</v>
      </c>
      <c r="O18" s="719">
        <f t="shared" si="3"/>
        <v>66.498039215686276</v>
      </c>
      <c r="P18" s="724">
        <f t="shared" si="1"/>
        <v>78.774505249465761</v>
      </c>
    </row>
    <row r="19" spans="1:16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2400</v>
      </c>
      <c r="J19" s="540">
        <v>2400</v>
      </c>
      <c r="K19" s="540">
        <v>1996</v>
      </c>
      <c r="L19" s="553">
        <v>1434</v>
      </c>
      <c r="M19" s="388">
        <v>0</v>
      </c>
      <c r="N19" s="746">
        <f t="shared" si="7"/>
        <v>1434</v>
      </c>
      <c r="O19" s="719">
        <f t="shared" si="3"/>
        <v>59.75</v>
      </c>
      <c r="P19" s="724">
        <f t="shared" si="1"/>
        <v>71.843687374749493</v>
      </c>
    </row>
    <row r="20" spans="1:16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7500</v>
      </c>
      <c r="J20" s="540">
        <v>7500</v>
      </c>
      <c r="K20" s="540">
        <v>6831</v>
      </c>
      <c r="L20" s="554">
        <v>6101</v>
      </c>
      <c r="M20" s="390">
        <v>0</v>
      </c>
      <c r="N20" s="746">
        <f t="shared" si="7"/>
        <v>6101</v>
      </c>
      <c r="O20" s="719">
        <f t="shared" si="3"/>
        <v>81.346666666666664</v>
      </c>
      <c r="P20" s="724">
        <f t="shared" si="1"/>
        <v>89.31342409603279</v>
      </c>
    </row>
    <row r="21" spans="1:16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v>600</v>
      </c>
      <c r="J21" s="540">
        <v>600</v>
      </c>
      <c r="K21" s="540">
        <v>713</v>
      </c>
      <c r="L21" s="554">
        <v>512</v>
      </c>
      <c r="M21" s="390">
        <v>0</v>
      </c>
      <c r="N21" s="746">
        <f t="shared" si="7"/>
        <v>512</v>
      </c>
      <c r="O21" s="719">
        <f t="shared" si="3"/>
        <v>85.333333333333343</v>
      </c>
      <c r="P21" s="724">
        <f t="shared" si="1"/>
        <v>71.809256661991583</v>
      </c>
    </row>
    <row r="22" spans="1:16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ref="I22:J26" si="8">SUM(G22:H22)</f>
        <v>0</v>
      </c>
      <c r="J22" s="540">
        <f t="shared" si="8"/>
        <v>0</v>
      </c>
      <c r="K22" s="540">
        <v>0</v>
      </c>
      <c r="L22" s="554">
        <v>0</v>
      </c>
      <c r="M22" s="390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6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9000</v>
      </c>
      <c r="J23" s="540">
        <v>9000</v>
      </c>
      <c r="K23" s="540">
        <v>6048</v>
      </c>
      <c r="L23" s="554">
        <v>4738</v>
      </c>
      <c r="M23" s="390">
        <v>0</v>
      </c>
      <c r="N23" s="746">
        <f t="shared" si="7"/>
        <v>4738</v>
      </c>
      <c r="O23" s="719">
        <f t="shared" si="3"/>
        <v>52.644444444444446</v>
      </c>
      <c r="P23" s="724">
        <f t="shared" si="1"/>
        <v>78.339947089947088</v>
      </c>
    </row>
    <row r="24" spans="1:16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8"/>
        <v>0</v>
      </c>
      <c r="J24" s="540">
        <f t="shared" si="8"/>
        <v>0</v>
      </c>
      <c r="K24" s="540">
        <v>0</v>
      </c>
      <c r="L24" s="554">
        <v>0</v>
      </c>
      <c r="M24" s="390">
        <v>0</v>
      </c>
      <c r="N24" s="746">
        <f t="shared" si="7"/>
        <v>0</v>
      </c>
      <c r="O24" s="719" t="str">
        <f t="shared" si="3"/>
        <v/>
      </c>
      <c r="P24" s="724" t="str">
        <f t="shared" si="1"/>
        <v/>
      </c>
    </row>
    <row r="25" spans="1:16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7240</v>
      </c>
      <c r="J25" s="540">
        <v>7240</v>
      </c>
      <c r="K25" s="540">
        <v>5079</v>
      </c>
      <c r="L25" s="554">
        <v>5138</v>
      </c>
      <c r="M25" s="390">
        <v>0</v>
      </c>
      <c r="N25" s="746">
        <f t="shared" si="7"/>
        <v>5138</v>
      </c>
      <c r="O25" s="719">
        <f t="shared" si="3"/>
        <v>70.966850828729278</v>
      </c>
      <c r="P25" s="724">
        <f t="shared" si="1"/>
        <v>101.16164599330577</v>
      </c>
    </row>
    <row r="26" spans="1:16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4">
        <v>0</v>
      </c>
      <c r="M26" s="390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6" s="1" customFormat="1" ht="12.95" customHeight="1">
      <c r="A27" s="306"/>
      <c r="B27" s="12"/>
      <c r="C27" s="8"/>
      <c r="D27" s="8"/>
      <c r="E27" s="8"/>
      <c r="F27" s="329"/>
      <c r="G27" s="355"/>
      <c r="H27" s="8"/>
      <c r="I27" s="540"/>
      <c r="J27" s="540"/>
      <c r="K27" s="540"/>
      <c r="L27" s="610"/>
      <c r="M27" s="321"/>
      <c r="N27" s="747"/>
      <c r="O27" s="719" t="str">
        <f t="shared" si="3"/>
        <v/>
      </c>
      <c r="P27" s="724" t="str">
        <f t="shared" si="1"/>
        <v/>
      </c>
    </row>
    <row r="28" spans="1:16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9">SUM(I29:I31)</f>
        <v>3000</v>
      </c>
      <c r="J28" s="539">
        <f t="shared" si="9"/>
        <v>3000</v>
      </c>
      <c r="K28" s="539">
        <f>SUM(K29:K30)</f>
        <v>2899</v>
      </c>
      <c r="L28" s="576">
        <f>SUM(L29:L31)</f>
        <v>973</v>
      </c>
      <c r="M28" s="320">
        <f>SUM(M29:M31)</f>
        <v>0</v>
      </c>
      <c r="N28" s="736">
        <f>SUM(N29:N31)</f>
        <v>973</v>
      </c>
      <c r="O28" s="718">
        <f t="shared" si="3"/>
        <v>32.43333333333333</v>
      </c>
      <c r="P28" s="723">
        <f t="shared" si="1"/>
        <v>33.563297688858228</v>
      </c>
    </row>
    <row r="29" spans="1:16" ht="12.95" customHeight="1">
      <c r="B29" s="10"/>
      <c r="C29" s="11"/>
      <c r="D29" s="11"/>
      <c r="E29" s="311"/>
      <c r="F29" s="330">
        <v>821200</v>
      </c>
      <c r="G29" s="356"/>
      <c r="H29" s="11" t="s">
        <v>90</v>
      </c>
      <c r="I29" s="540">
        <f t="shared" ref="I29:J29" si="10">SUM(G29:H29)</f>
        <v>0</v>
      </c>
      <c r="J29" s="540">
        <f t="shared" si="10"/>
        <v>0</v>
      </c>
      <c r="K29" s="540">
        <v>0</v>
      </c>
      <c r="L29" s="610">
        <v>0</v>
      </c>
      <c r="M29" s="321">
        <v>0</v>
      </c>
      <c r="N29" s="746">
        <f t="shared" ref="N29:N30" si="11">SUM(L29:M29)</f>
        <v>0</v>
      </c>
      <c r="O29" s="719" t="str">
        <f t="shared" si="3"/>
        <v/>
      </c>
      <c r="P29" s="724" t="str">
        <f t="shared" si="1"/>
        <v/>
      </c>
    </row>
    <row r="30" spans="1:16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3000</v>
      </c>
      <c r="J30" s="540">
        <v>3000</v>
      </c>
      <c r="K30" s="540">
        <v>2899</v>
      </c>
      <c r="L30" s="610">
        <v>973</v>
      </c>
      <c r="M30" s="321">
        <v>0</v>
      </c>
      <c r="N30" s="746">
        <f t="shared" si="11"/>
        <v>973</v>
      </c>
      <c r="O30" s="719">
        <f t="shared" si="3"/>
        <v>32.43333333333333</v>
      </c>
      <c r="P30" s="724">
        <f t="shared" si="1"/>
        <v>33.563297688858228</v>
      </c>
    </row>
    <row r="31" spans="1:16" ht="12.95" customHeight="1">
      <c r="B31" s="10"/>
      <c r="C31" s="11"/>
      <c r="D31" s="11"/>
      <c r="E31" s="311"/>
      <c r="F31" s="330"/>
      <c r="G31" s="356"/>
      <c r="H31" s="20"/>
      <c r="I31" s="540"/>
      <c r="J31" s="540"/>
      <c r="K31" s="540"/>
      <c r="L31" s="610"/>
      <c r="M31" s="321"/>
      <c r="N31" s="747"/>
      <c r="O31" s="719" t="str">
        <f t="shared" si="3"/>
        <v/>
      </c>
      <c r="P31" s="724" t="str">
        <f t="shared" si="1"/>
        <v/>
      </c>
    </row>
    <row r="32" spans="1:16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41" t="s">
        <v>833</v>
      </c>
      <c r="J32" s="541" t="s">
        <v>833</v>
      </c>
      <c r="K32" s="541" t="s">
        <v>916</v>
      </c>
      <c r="L32" s="614" t="s">
        <v>928</v>
      </c>
      <c r="M32" s="303"/>
      <c r="N32" s="748" t="s">
        <v>928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>I8+I13+I16+I28</f>
        <v>644440</v>
      </c>
      <c r="J33" s="313">
        <f>J8+J13+J16+J28</f>
        <v>644440</v>
      </c>
      <c r="K33" s="563">
        <f t="shared" ref="K33" si="12">K8+K13+K16+K28</f>
        <v>503959</v>
      </c>
      <c r="L33" s="570">
        <f>L8+L13+L16+L28</f>
        <v>457150</v>
      </c>
      <c r="M33" s="313">
        <f>M8+M13+M16+M28</f>
        <v>0</v>
      </c>
      <c r="N33" s="736">
        <f>N8+N13+N16+N28</f>
        <v>457150</v>
      </c>
      <c r="O33" s="718">
        <f t="shared" si="3"/>
        <v>70.937558190056478</v>
      </c>
      <c r="P33" s="723">
        <f t="shared" si="1"/>
        <v>90.711744407779207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563">
        <f>I33+'29'!I33+'28'!I33+'27'!I33+'26'!I33+'25'!I33+'24'!I33</f>
        <v>7625270</v>
      </c>
      <c r="J34" s="313">
        <f>J33+'29'!J33+'28'!J33+'27'!J33+'26'!J33+'25'!J33+'24'!J33</f>
        <v>7631092</v>
      </c>
      <c r="K34" s="563">
        <f>K33+'29'!K33+'28'!K33+'27'!K33+'26'!K33+'25'!K33+'24'!K33</f>
        <v>5642922</v>
      </c>
      <c r="L34" s="570">
        <f>L33+'29'!L33+'28'!L33+'27'!L33+'26'!L33+'25'!L33+'24'!L33</f>
        <v>5485607</v>
      </c>
      <c r="M34" s="313">
        <f>M33+'29'!M33+'28'!M33+'27'!M33+'26'!M33+'25'!M33+'24'!M33</f>
        <v>0</v>
      </c>
      <c r="N34" s="736">
        <f>N33+'29'!N33+'28'!N33+'27'!N33+'26'!N33+'25'!N33+'24'!N33</f>
        <v>5485607</v>
      </c>
      <c r="O34" s="718">
        <f>IF(J34=0,"",N34/J34*100)</f>
        <v>71.884954342052225</v>
      </c>
      <c r="P34" s="723">
        <f t="shared" si="1"/>
        <v>97.212171282892086</v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15">
        <f>I34+'23'!I34+'20'!I53</f>
        <v>13391920</v>
      </c>
      <c r="J35" s="15">
        <f>J34+'23'!J34+'20'!J53</f>
        <v>13405086</v>
      </c>
      <c r="K35" s="563">
        <f>K34+'23'!K34+'20'!K53</f>
        <v>9656992</v>
      </c>
      <c r="L35" s="570">
        <f>L34+'23'!L34+'20'!L53</f>
        <v>9197613</v>
      </c>
      <c r="M35" s="313">
        <f>M34+'23'!M34+'20'!M53</f>
        <v>257737</v>
      </c>
      <c r="N35" s="736">
        <f>N34+'23'!N34+'20'!N53</f>
        <v>9455350</v>
      </c>
      <c r="O35" s="718">
        <f t="shared" si="3"/>
        <v>70.535541510140249</v>
      </c>
      <c r="P35" s="723">
        <f t="shared" si="1"/>
        <v>97.911958506334059</v>
      </c>
    </row>
    <row r="36" spans="1:16" ht="12.95" customHeight="1" thickBot="1">
      <c r="B36" s="16"/>
      <c r="C36" s="17"/>
      <c r="D36" s="17"/>
      <c r="E36" s="17"/>
      <c r="F36" s="331"/>
      <c r="G36" s="357"/>
      <c r="H36" s="17"/>
      <c r="I36" s="32"/>
      <c r="J36" s="32"/>
      <c r="K36" s="564"/>
      <c r="L36" s="573"/>
      <c r="M36" s="32"/>
      <c r="N36" s="749"/>
      <c r="O36" s="720"/>
      <c r="P36" s="725"/>
    </row>
    <row r="37" spans="1:16" ht="12.95" customHeight="1">
      <c r="F37" s="332"/>
      <c r="G37" s="358"/>
      <c r="N37" s="412"/>
    </row>
    <row r="38" spans="1:16" ht="12.95" customHeight="1">
      <c r="B38" s="55"/>
      <c r="F38" s="332"/>
      <c r="G38" s="358"/>
      <c r="N38" s="412"/>
    </row>
    <row r="39" spans="1:16" ht="12.95" customHeight="1">
      <c r="B39" s="55"/>
      <c r="F39" s="332"/>
      <c r="G39" s="358"/>
      <c r="N39" s="412"/>
    </row>
    <row r="40" spans="1:16" ht="12.95" customHeight="1">
      <c r="B40" s="55"/>
      <c r="F40" s="332"/>
      <c r="G40" s="358"/>
      <c r="N40" s="412"/>
    </row>
    <row r="41" spans="1:16" ht="12.95" customHeight="1">
      <c r="B41" s="55"/>
      <c r="F41" s="332"/>
      <c r="G41" s="358"/>
      <c r="N41" s="412"/>
    </row>
    <row r="42" spans="1:16" ht="12.95" customHeight="1">
      <c r="B42" s="55"/>
      <c r="F42" s="332"/>
      <c r="G42" s="358"/>
      <c r="N42" s="412"/>
    </row>
    <row r="43" spans="1:16" ht="12.95" customHeight="1">
      <c r="B43" s="55"/>
      <c r="F43" s="332"/>
      <c r="G43" s="358"/>
      <c r="N43" s="412"/>
    </row>
    <row r="44" spans="1:16" ht="12.95" customHeight="1">
      <c r="B44" s="55"/>
      <c r="F44" s="332"/>
      <c r="G44" s="358"/>
      <c r="N44" s="412"/>
    </row>
    <row r="45" spans="1:16" ht="12.95" customHeight="1">
      <c r="F45" s="332"/>
      <c r="G45" s="358"/>
      <c r="N45" s="412"/>
    </row>
    <row r="46" spans="1:16" ht="12.95" customHeight="1">
      <c r="F46" s="332"/>
      <c r="G46" s="358"/>
      <c r="N46" s="412"/>
    </row>
    <row r="47" spans="1:16" ht="12.95" customHeight="1">
      <c r="F47" s="332"/>
      <c r="G47" s="358"/>
      <c r="N47" s="412"/>
    </row>
    <row r="48" spans="1:16" ht="12.95" customHeight="1">
      <c r="F48" s="332"/>
      <c r="G48" s="358"/>
      <c r="N48" s="412"/>
    </row>
    <row r="49" spans="6:14" ht="12.95" customHeight="1">
      <c r="F49" s="332"/>
      <c r="G49" s="358"/>
      <c r="N49" s="412"/>
    </row>
    <row r="50" spans="6:14" ht="12.95" customHeight="1">
      <c r="F50" s="332"/>
      <c r="G50" s="358"/>
      <c r="N50" s="412"/>
    </row>
    <row r="51" spans="6:14" ht="12.95" customHeight="1">
      <c r="F51" s="332"/>
      <c r="G51" s="358"/>
      <c r="N51" s="412"/>
    </row>
    <row r="52" spans="6:14" ht="12.95" customHeight="1">
      <c r="F52" s="332"/>
      <c r="G52" s="358"/>
      <c r="N52" s="412"/>
    </row>
    <row r="53" spans="6:14" ht="12.95" customHeight="1">
      <c r="F53" s="332"/>
      <c r="G53" s="358"/>
      <c r="N53" s="412"/>
    </row>
    <row r="54" spans="6:14" ht="12.95" customHeight="1">
      <c r="F54" s="332"/>
      <c r="G54" s="358"/>
      <c r="N54" s="412"/>
    </row>
    <row r="55" spans="6:14" ht="12.95" customHeight="1">
      <c r="F55" s="332"/>
      <c r="G55" s="358"/>
      <c r="N55" s="412"/>
    </row>
    <row r="56" spans="6:14" ht="12.95" customHeight="1">
      <c r="F56" s="332"/>
      <c r="G56" s="358"/>
      <c r="N56" s="412"/>
    </row>
    <row r="57" spans="6:14" ht="12.95" customHeight="1">
      <c r="F57" s="332"/>
      <c r="G57" s="358"/>
      <c r="N57" s="412"/>
    </row>
    <row r="58" spans="6:14" ht="12.95" customHeight="1">
      <c r="F58" s="332"/>
      <c r="G58" s="358"/>
      <c r="N58" s="412"/>
    </row>
    <row r="59" spans="6:14" ht="12.95" customHeight="1">
      <c r="F59" s="332"/>
      <c r="G59" s="358"/>
      <c r="N59" s="412"/>
    </row>
    <row r="60" spans="6:14" ht="17.100000000000001" customHeight="1">
      <c r="F60" s="332"/>
      <c r="G60" s="358"/>
      <c r="N60" s="412"/>
    </row>
    <row r="61" spans="6:14" ht="14.25">
      <c r="F61" s="332"/>
      <c r="G61" s="358"/>
      <c r="N61" s="412"/>
    </row>
    <row r="62" spans="6:14" ht="14.25">
      <c r="F62" s="332"/>
      <c r="G62" s="358"/>
      <c r="N62" s="412"/>
    </row>
    <row r="63" spans="6:14" ht="14.25">
      <c r="F63" s="332"/>
      <c r="G63" s="358"/>
      <c r="N63" s="412"/>
    </row>
    <row r="64" spans="6:14" ht="14.25">
      <c r="F64" s="332"/>
      <c r="G64" s="358"/>
      <c r="N64" s="412"/>
    </row>
    <row r="65" spans="6:14" ht="14.25">
      <c r="F65" s="332"/>
      <c r="G65" s="358"/>
      <c r="N65" s="412"/>
    </row>
    <row r="66" spans="6:14" ht="14.25">
      <c r="F66" s="332"/>
      <c r="G66" s="358"/>
      <c r="N66" s="412"/>
    </row>
    <row r="67" spans="6:14" ht="14.25">
      <c r="F67" s="332"/>
      <c r="G67" s="358"/>
      <c r="N67" s="412"/>
    </row>
    <row r="68" spans="6:14" ht="14.25">
      <c r="F68" s="332"/>
      <c r="G68" s="358"/>
      <c r="N68" s="412"/>
    </row>
    <row r="69" spans="6:14" ht="14.25">
      <c r="F69" s="332"/>
      <c r="G69" s="358"/>
      <c r="N69" s="412"/>
    </row>
    <row r="70" spans="6:14" ht="14.25">
      <c r="F70" s="332"/>
      <c r="G70" s="358"/>
      <c r="N70" s="412"/>
    </row>
    <row r="71" spans="6:14" ht="14.25">
      <c r="F71" s="332"/>
      <c r="G71" s="358"/>
      <c r="N71" s="412"/>
    </row>
    <row r="72" spans="6:14" ht="14.25">
      <c r="F72" s="332"/>
      <c r="G72" s="358"/>
      <c r="N72" s="412"/>
    </row>
    <row r="73" spans="6:14" ht="14.25">
      <c r="F73" s="332"/>
      <c r="G73" s="358"/>
      <c r="N73" s="412"/>
    </row>
    <row r="74" spans="6:14" ht="14.25">
      <c r="F74" s="332"/>
      <c r="G74" s="332"/>
      <c r="N74" s="412"/>
    </row>
    <row r="75" spans="6:14" ht="14.25">
      <c r="F75" s="332"/>
      <c r="G75" s="332"/>
      <c r="N75" s="412"/>
    </row>
    <row r="76" spans="6:14" ht="14.25">
      <c r="F76" s="332"/>
      <c r="G76" s="332"/>
      <c r="N76" s="412"/>
    </row>
    <row r="77" spans="6:14" ht="14.25">
      <c r="F77" s="332"/>
      <c r="G77" s="332"/>
      <c r="N77" s="412"/>
    </row>
    <row r="78" spans="6:14" ht="14.25">
      <c r="F78" s="332"/>
      <c r="G78" s="332"/>
      <c r="N78" s="412"/>
    </row>
    <row r="79" spans="6:14" ht="14.25">
      <c r="F79" s="332"/>
      <c r="G79" s="332"/>
      <c r="N79" s="412"/>
    </row>
    <row r="80" spans="6:14" ht="14.25">
      <c r="F80" s="332"/>
      <c r="G80" s="332"/>
      <c r="N80" s="412"/>
    </row>
    <row r="81" spans="6:14" ht="14.25">
      <c r="F81" s="332"/>
      <c r="G81" s="332"/>
      <c r="N81" s="412"/>
    </row>
    <row r="82" spans="6:14" ht="14.25">
      <c r="F82" s="332"/>
      <c r="G82" s="332"/>
      <c r="N82" s="412"/>
    </row>
    <row r="83" spans="6:14" ht="14.25">
      <c r="F83" s="332"/>
      <c r="G83" s="332"/>
      <c r="N83" s="412"/>
    </row>
    <row r="84" spans="6:14" ht="14.25">
      <c r="F84" s="332"/>
      <c r="G84" s="332"/>
      <c r="N84" s="412"/>
    </row>
    <row r="85" spans="6:14" ht="14.25">
      <c r="F85" s="332"/>
      <c r="G85" s="332"/>
      <c r="N85" s="412"/>
    </row>
    <row r="86" spans="6:14" ht="14.25">
      <c r="F86" s="332"/>
      <c r="G86" s="332"/>
      <c r="N86" s="412"/>
    </row>
    <row r="87" spans="6:14" ht="14.25">
      <c r="F87" s="332"/>
      <c r="G87" s="332"/>
      <c r="N87" s="412"/>
    </row>
    <row r="88" spans="6:14" ht="14.25">
      <c r="F88" s="332"/>
      <c r="G88" s="332"/>
      <c r="N88" s="412"/>
    </row>
    <row r="89" spans="6:14" ht="14.25">
      <c r="F89" s="332"/>
      <c r="G89" s="332"/>
      <c r="N89" s="412"/>
    </row>
    <row r="90" spans="6:14" ht="14.25">
      <c r="F90" s="332"/>
      <c r="G90" s="332"/>
      <c r="N90" s="412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6"/>
  <dimension ref="A1:R96"/>
  <sheetViews>
    <sheetView zoomScaleNormal="100" workbookViewId="0">
      <selection activeCell="L26" sqref="L26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4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5"/>
      <c r="B2" s="900" t="s">
        <v>724</v>
      </c>
      <c r="C2" s="901"/>
      <c r="D2" s="901"/>
      <c r="E2" s="901"/>
      <c r="F2" s="901"/>
      <c r="G2" s="901"/>
      <c r="H2" s="901"/>
      <c r="I2" s="901"/>
      <c r="J2" s="921"/>
      <c r="K2" s="921"/>
      <c r="L2" s="921"/>
      <c r="M2" s="921"/>
      <c r="N2" s="921"/>
      <c r="O2" s="921"/>
      <c r="P2" s="902"/>
      <c r="R2" s="405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136</v>
      </c>
      <c r="C7" s="7" t="s">
        <v>80</v>
      </c>
      <c r="D7" s="7" t="s">
        <v>81</v>
      </c>
      <c r="E7" s="655" t="s">
        <v>796</v>
      </c>
      <c r="F7" s="5"/>
      <c r="G7" s="308"/>
      <c r="H7" s="5"/>
      <c r="I7" s="580"/>
      <c r="J7" s="97"/>
      <c r="K7" s="580"/>
      <c r="L7" s="607"/>
      <c r="M7" s="97"/>
      <c r="N7" s="767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SUM(I9:I11)</f>
        <v>231740</v>
      </c>
      <c r="J8" s="539">
        <f t="shared" si="0"/>
        <v>231740</v>
      </c>
      <c r="K8" s="539">
        <f>SUM(K9:K11)</f>
        <v>193085</v>
      </c>
      <c r="L8" s="566">
        <f>SUM(L9:L11)</f>
        <v>168960</v>
      </c>
      <c r="M8" s="235">
        <f>SUM(M9:M11)</f>
        <v>0</v>
      </c>
      <c r="N8" s="745">
        <f>SUM(N9:N11)</f>
        <v>168960</v>
      </c>
      <c r="O8" s="718">
        <f>IF(J8=0,"",N8/J8*100)</f>
        <v>72.909294899456285</v>
      </c>
      <c r="P8" s="723">
        <f>IF(K8=0,"",N8/K8*100)</f>
        <v>87.505502757852753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185510</v>
      </c>
      <c r="J9" s="540">
        <v>185510</v>
      </c>
      <c r="K9" s="540">
        <v>151670</v>
      </c>
      <c r="L9" s="613">
        <v>135608</v>
      </c>
      <c r="M9" s="237">
        <v>0</v>
      </c>
      <c r="N9" s="746">
        <f>SUM(L9:M9)</f>
        <v>135608</v>
      </c>
      <c r="O9" s="719">
        <f>IF(J9=0,"",N9/J9*100)</f>
        <v>73.100102420354702</v>
      </c>
      <c r="P9" s="724">
        <f t="shared" ref="P9:P38" si="1">IF(K9=0,"",N9/K9*100)</f>
        <v>89.409903079053208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46230</v>
      </c>
      <c r="J10" s="540">
        <v>46230</v>
      </c>
      <c r="K10" s="540">
        <v>41415</v>
      </c>
      <c r="L10" s="613">
        <v>33352</v>
      </c>
      <c r="M10" s="237">
        <v>0</v>
      </c>
      <c r="N10" s="746">
        <f t="shared" ref="N10:N11" si="2">SUM(L10:M10)</f>
        <v>33352</v>
      </c>
      <c r="O10" s="719">
        <f t="shared" ref="O10:O38" si="3">IF(J10=0,"",N10/J10*100)</f>
        <v>72.143629677698456</v>
      </c>
      <c r="P10" s="724">
        <f t="shared" si="1"/>
        <v>80.531208499335989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11"/>
      <c r="I12" s="539"/>
      <c r="J12" s="539"/>
      <c r="K12" s="539"/>
      <c r="L12" s="566"/>
      <c r="M12" s="235"/>
      <c r="N12" s="745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19950</v>
      </c>
      <c r="J13" s="539">
        <f t="shared" si="5"/>
        <v>19950</v>
      </c>
      <c r="K13" s="539">
        <f>K14</f>
        <v>16089</v>
      </c>
      <c r="L13" s="566">
        <f>L14</f>
        <v>14330</v>
      </c>
      <c r="M13" s="235">
        <f>M14</f>
        <v>0</v>
      </c>
      <c r="N13" s="745">
        <f>N14</f>
        <v>14330</v>
      </c>
      <c r="O13" s="718">
        <f t="shared" si="3"/>
        <v>71.829573934837086</v>
      </c>
      <c r="P13" s="723">
        <f t="shared" si="1"/>
        <v>89.067064453974766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19950</v>
      </c>
      <c r="J14" s="540">
        <v>19950</v>
      </c>
      <c r="K14" s="540">
        <v>16089</v>
      </c>
      <c r="L14" s="613">
        <v>14330</v>
      </c>
      <c r="M14" s="237">
        <v>0</v>
      </c>
      <c r="N14" s="746">
        <f>SUM(L14:M14)</f>
        <v>14330</v>
      </c>
      <c r="O14" s="719">
        <f t="shared" si="3"/>
        <v>71.829573934837086</v>
      </c>
      <c r="P14" s="724">
        <f t="shared" si="1"/>
        <v>89.067064453974766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39"/>
      <c r="J15" s="539"/>
      <c r="K15" s="539"/>
      <c r="L15" s="576"/>
      <c r="M15" s="320"/>
      <c r="N15" s="736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44100</v>
      </c>
      <c r="J16" s="539">
        <f t="shared" si="6"/>
        <v>44100</v>
      </c>
      <c r="K16" s="539">
        <f>SUM(K17:K26)</f>
        <v>28337</v>
      </c>
      <c r="L16" s="557">
        <f t="shared" ref="L16" si="7">SUM(L17:L26)</f>
        <v>29735</v>
      </c>
      <c r="M16" s="320">
        <f>SUM(M17:M26)</f>
        <v>0</v>
      </c>
      <c r="N16" s="736">
        <f>SUM(N17:N26)</f>
        <v>29735</v>
      </c>
      <c r="O16" s="718">
        <f t="shared" si="3"/>
        <v>67.426303854875286</v>
      </c>
      <c r="P16" s="723">
        <f t="shared" si="1"/>
        <v>104.93347919680983</v>
      </c>
    </row>
    <row r="17" spans="1:17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2800</v>
      </c>
      <c r="J17" s="540">
        <v>2800</v>
      </c>
      <c r="K17" s="540">
        <v>1128</v>
      </c>
      <c r="L17" s="554">
        <v>558</v>
      </c>
      <c r="M17" s="390">
        <v>0</v>
      </c>
      <c r="N17" s="746">
        <f t="shared" ref="N17:N26" si="8">SUM(L17:M17)</f>
        <v>558</v>
      </c>
      <c r="O17" s="719">
        <f t="shared" si="3"/>
        <v>19.928571428571431</v>
      </c>
      <c r="P17" s="724">
        <f t="shared" si="1"/>
        <v>49.468085106382979</v>
      </c>
    </row>
    <row r="18" spans="1:17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f t="shared" ref="I18:J26" si="9">SUM(G18:H18)</f>
        <v>0</v>
      </c>
      <c r="J18" s="540">
        <f t="shared" si="9"/>
        <v>0</v>
      </c>
      <c r="K18" s="540">
        <v>0</v>
      </c>
      <c r="L18" s="554">
        <v>0</v>
      </c>
      <c r="M18" s="390">
        <v>0</v>
      </c>
      <c r="N18" s="746">
        <f t="shared" si="8"/>
        <v>0</v>
      </c>
      <c r="O18" s="719" t="str">
        <f t="shared" si="3"/>
        <v/>
      </c>
      <c r="P18" s="724" t="str">
        <f t="shared" si="1"/>
        <v/>
      </c>
    </row>
    <row r="19" spans="1:17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3300</v>
      </c>
      <c r="J19" s="540">
        <v>3300</v>
      </c>
      <c r="K19" s="540">
        <v>2413</v>
      </c>
      <c r="L19" s="554">
        <v>2206</v>
      </c>
      <c r="M19" s="390">
        <v>0</v>
      </c>
      <c r="N19" s="746">
        <f t="shared" si="8"/>
        <v>2206</v>
      </c>
      <c r="O19" s="719">
        <f t="shared" si="3"/>
        <v>66.848484848484844</v>
      </c>
      <c r="P19" s="724">
        <f t="shared" si="1"/>
        <v>91.421467053460432</v>
      </c>
    </row>
    <row r="20" spans="1:17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1500</v>
      </c>
      <c r="J20" s="540">
        <v>1500</v>
      </c>
      <c r="K20" s="540">
        <v>584</v>
      </c>
      <c r="L20" s="554">
        <v>384</v>
      </c>
      <c r="M20" s="390">
        <v>0</v>
      </c>
      <c r="N20" s="746">
        <f t="shared" si="8"/>
        <v>384</v>
      </c>
      <c r="O20" s="719">
        <f t="shared" si="3"/>
        <v>25.6</v>
      </c>
      <c r="P20" s="724">
        <f t="shared" si="1"/>
        <v>65.753424657534239</v>
      </c>
    </row>
    <row r="21" spans="1:17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f t="shared" si="9"/>
        <v>0</v>
      </c>
      <c r="J21" s="540">
        <f t="shared" si="9"/>
        <v>0</v>
      </c>
      <c r="K21" s="540">
        <v>0</v>
      </c>
      <c r="L21" s="554">
        <v>0</v>
      </c>
      <c r="M21" s="390">
        <v>0</v>
      </c>
      <c r="N21" s="746">
        <f t="shared" si="8"/>
        <v>0</v>
      </c>
      <c r="O21" s="719" t="str">
        <f t="shared" si="3"/>
        <v/>
      </c>
      <c r="P21" s="724" t="str">
        <f t="shared" si="1"/>
        <v/>
      </c>
    </row>
    <row r="22" spans="1:17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si="9"/>
        <v>0</v>
      </c>
      <c r="J22" s="540">
        <f t="shared" si="9"/>
        <v>0</v>
      </c>
      <c r="K22" s="540">
        <v>0</v>
      </c>
      <c r="L22" s="554">
        <v>0</v>
      </c>
      <c r="M22" s="390">
        <v>0</v>
      </c>
      <c r="N22" s="746">
        <f t="shared" si="8"/>
        <v>0</v>
      </c>
      <c r="O22" s="719" t="str">
        <f t="shared" si="3"/>
        <v/>
      </c>
      <c r="P22" s="724" t="str">
        <f t="shared" si="1"/>
        <v/>
      </c>
    </row>
    <row r="23" spans="1:17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2500</v>
      </c>
      <c r="J23" s="540">
        <v>2500</v>
      </c>
      <c r="K23" s="540">
        <v>433</v>
      </c>
      <c r="L23" s="554">
        <v>0</v>
      </c>
      <c r="M23" s="390">
        <v>0</v>
      </c>
      <c r="N23" s="746">
        <f t="shared" si="8"/>
        <v>0</v>
      </c>
      <c r="O23" s="719">
        <f t="shared" si="3"/>
        <v>0</v>
      </c>
      <c r="P23" s="724">
        <f t="shared" si="1"/>
        <v>0</v>
      </c>
    </row>
    <row r="24" spans="1:17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9"/>
        <v>0</v>
      </c>
      <c r="J24" s="540">
        <f t="shared" si="9"/>
        <v>0</v>
      </c>
      <c r="K24" s="540">
        <v>0</v>
      </c>
      <c r="L24" s="554">
        <v>0</v>
      </c>
      <c r="M24" s="390">
        <v>0</v>
      </c>
      <c r="N24" s="746">
        <f t="shared" si="8"/>
        <v>0</v>
      </c>
      <c r="O24" s="719" t="str">
        <f t="shared" si="3"/>
        <v/>
      </c>
      <c r="P24" s="724" t="str">
        <f t="shared" si="1"/>
        <v/>
      </c>
    </row>
    <row r="25" spans="1:17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34000</v>
      </c>
      <c r="J25" s="540">
        <v>34000</v>
      </c>
      <c r="K25" s="540">
        <v>23779</v>
      </c>
      <c r="L25" s="554">
        <v>26587</v>
      </c>
      <c r="M25" s="390">
        <v>0</v>
      </c>
      <c r="N25" s="746">
        <f t="shared" si="8"/>
        <v>26587</v>
      </c>
      <c r="O25" s="719">
        <f t="shared" si="3"/>
        <v>78.197058823529403</v>
      </c>
      <c r="P25" s="724">
        <f t="shared" si="1"/>
        <v>111.80873880314563</v>
      </c>
      <c r="Q25" s="77"/>
    </row>
    <row r="26" spans="1:17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9"/>
        <v>0</v>
      </c>
      <c r="J26" s="540">
        <f t="shared" si="9"/>
        <v>0</v>
      </c>
      <c r="K26" s="540">
        <v>0</v>
      </c>
      <c r="L26" s="554">
        <v>0</v>
      </c>
      <c r="M26" s="390">
        <v>0</v>
      </c>
      <c r="N26" s="746">
        <f t="shared" si="8"/>
        <v>0</v>
      </c>
      <c r="O26" s="719" t="str">
        <f t="shared" si="3"/>
        <v/>
      </c>
      <c r="P26" s="724" t="str">
        <f t="shared" si="1"/>
        <v/>
      </c>
    </row>
    <row r="27" spans="1:17" ht="12.95" customHeight="1">
      <c r="B27" s="10"/>
      <c r="C27" s="11"/>
      <c r="D27" s="11"/>
      <c r="E27" s="311"/>
      <c r="F27" s="330"/>
      <c r="G27" s="356"/>
      <c r="H27" s="11"/>
      <c r="I27" s="539"/>
      <c r="J27" s="539"/>
      <c r="K27" s="539"/>
      <c r="L27" s="576"/>
      <c r="M27" s="320"/>
      <c r="N27" s="736"/>
      <c r="O27" s="719" t="str">
        <f t="shared" si="3"/>
        <v/>
      </c>
      <c r="P27" s="724" t="str">
        <f t="shared" si="1"/>
        <v/>
      </c>
    </row>
    <row r="28" spans="1:17" s="1" customFormat="1" ht="12.95" customHeight="1">
      <c r="A28" s="306"/>
      <c r="B28" s="12"/>
      <c r="C28" s="8"/>
      <c r="D28" s="8"/>
      <c r="E28" s="8"/>
      <c r="F28" s="329">
        <v>614000</v>
      </c>
      <c r="G28" s="355"/>
      <c r="H28" s="8" t="s">
        <v>173</v>
      </c>
      <c r="I28" s="539">
        <f t="shared" ref="I28:J28" si="10">I29</f>
        <v>1100000</v>
      </c>
      <c r="J28" s="539">
        <f t="shared" si="10"/>
        <v>1100000</v>
      </c>
      <c r="K28" s="539">
        <f>K29</f>
        <v>738134</v>
      </c>
      <c r="L28" s="623">
        <f>SUM(L29:L29)</f>
        <v>637164</v>
      </c>
      <c r="M28" s="320">
        <f>SUM(M29:M29)</f>
        <v>0</v>
      </c>
      <c r="N28" s="736">
        <f>SUM(N29:N29)</f>
        <v>637164</v>
      </c>
      <c r="O28" s="718">
        <f t="shared" si="3"/>
        <v>57.923999999999999</v>
      </c>
      <c r="P28" s="723">
        <f t="shared" si="1"/>
        <v>86.320911921141686</v>
      </c>
    </row>
    <row r="29" spans="1:17" s="309" customFormat="1" ht="12.95" customHeight="1">
      <c r="B29" s="310"/>
      <c r="C29" s="311"/>
      <c r="D29" s="311"/>
      <c r="E29" s="311"/>
      <c r="F29" s="330">
        <v>614200</v>
      </c>
      <c r="G29" s="356" t="s">
        <v>574</v>
      </c>
      <c r="H29" s="23" t="s">
        <v>690</v>
      </c>
      <c r="I29" s="540">
        <v>1100000</v>
      </c>
      <c r="J29" s="540">
        <v>1100000</v>
      </c>
      <c r="K29" s="540">
        <v>738134</v>
      </c>
      <c r="L29" s="610">
        <v>637164</v>
      </c>
      <c r="M29" s="321">
        <v>0</v>
      </c>
      <c r="N29" s="746">
        <f>SUM(L29:M29)</f>
        <v>637164</v>
      </c>
      <c r="O29" s="719">
        <f t="shared" si="3"/>
        <v>57.923999999999999</v>
      </c>
      <c r="P29" s="724">
        <f t="shared" si="1"/>
        <v>86.320911921141686</v>
      </c>
    </row>
    <row r="30" spans="1:17" ht="12.95" customHeight="1">
      <c r="B30" s="10"/>
      <c r="C30" s="11"/>
      <c r="D30" s="11"/>
      <c r="E30" s="311"/>
      <c r="F30" s="330"/>
      <c r="G30" s="356"/>
      <c r="H30" s="11"/>
      <c r="I30" s="619"/>
      <c r="J30" s="619"/>
      <c r="K30" s="619"/>
      <c r="L30" s="610"/>
      <c r="M30" s="321"/>
      <c r="N30" s="747"/>
      <c r="O30" s="719" t="str">
        <f t="shared" si="3"/>
        <v/>
      </c>
      <c r="P30" s="724" t="str">
        <f t="shared" si="1"/>
        <v/>
      </c>
    </row>
    <row r="31" spans="1:17" s="1" customFormat="1" ht="12.95" customHeight="1">
      <c r="A31" s="306"/>
      <c r="B31" s="12"/>
      <c r="C31" s="8"/>
      <c r="D31" s="8"/>
      <c r="E31" s="8"/>
      <c r="F31" s="329">
        <v>821000</v>
      </c>
      <c r="G31" s="355"/>
      <c r="H31" s="8" t="s">
        <v>89</v>
      </c>
      <c r="I31" s="620">
        <f>SUM(I32:I33)</f>
        <v>3000</v>
      </c>
      <c r="J31" s="620">
        <f>SUM(J32:J33)</f>
        <v>3000</v>
      </c>
      <c r="K31" s="620">
        <f>SUM(K32:K33)</f>
        <v>1846</v>
      </c>
      <c r="L31" s="576">
        <f t="shared" ref="L31" si="11">SUM(L32:L33)</f>
        <v>1658</v>
      </c>
      <c r="M31" s="320">
        <f>SUM(M32:M33)</f>
        <v>0</v>
      </c>
      <c r="N31" s="736">
        <f>SUM(N32:N33)</f>
        <v>1658</v>
      </c>
      <c r="O31" s="719">
        <f t="shared" si="3"/>
        <v>55.266666666666666</v>
      </c>
      <c r="P31" s="724">
        <f t="shared" si="1"/>
        <v>89.815817984832066</v>
      </c>
    </row>
    <row r="32" spans="1:17" ht="12.95" customHeight="1">
      <c r="B32" s="10"/>
      <c r="C32" s="11"/>
      <c r="D32" s="11"/>
      <c r="E32" s="311"/>
      <c r="F32" s="330">
        <v>821200</v>
      </c>
      <c r="G32" s="356"/>
      <c r="H32" s="11" t="s">
        <v>90</v>
      </c>
      <c r="I32" s="619">
        <v>0</v>
      </c>
      <c r="J32" s="619">
        <v>0</v>
      </c>
      <c r="K32" s="619">
        <v>0</v>
      </c>
      <c r="L32" s="610">
        <v>0</v>
      </c>
      <c r="M32" s="321">
        <v>0</v>
      </c>
      <c r="N32" s="746">
        <f t="shared" ref="N32:N33" si="12">SUM(L32:M32)</f>
        <v>0</v>
      </c>
      <c r="O32" s="741" t="str">
        <f t="shared" si="3"/>
        <v/>
      </c>
      <c r="P32" s="371" t="str">
        <f t="shared" si="1"/>
        <v/>
      </c>
    </row>
    <row r="33" spans="1:16" ht="12.95" customHeight="1">
      <c r="B33" s="10"/>
      <c r="C33" s="11"/>
      <c r="D33" s="11"/>
      <c r="E33" s="311"/>
      <c r="F33" s="330">
        <v>821300</v>
      </c>
      <c r="G33" s="356"/>
      <c r="H33" s="11" t="s">
        <v>91</v>
      </c>
      <c r="I33" s="321">
        <v>3000</v>
      </c>
      <c r="J33" s="321">
        <v>3000</v>
      </c>
      <c r="K33" s="619">
        <v>1846</v>
      </c>
      <c r="L33" s="610">
        <v>1658</v>
      </c>
      <c r="M33" s="321">
        <v>0</v>
      </c>
      <c r="N33" s="746">
        <f t="shared" si="12"/>
        <v>1658</v>
      </c>
      <c r="O33" s="741">
        <f t="shared" si="3"/>
        <v>55.266666666666666</v>
      </c>
      <c r="P33" s="371">
        <f t="shared" si="1"/>
        <v>89.815817984832066</v>
      </c>
    </row>
    <row r="34" spans="1:16" ht="12.95" customHeight="1">
      <c r="B34" s="10"/>
      <c r="C34" s="11"/>
      <c r="D34" s="11"/>
      <c r="E34" s="311"/>
      <c r="F34" s="330"/>
      <c r="G34" s="356"/>
      <c r="H34" s="11"/>
      <c r="I34" s="321"/>
      <c r="J34" s="321"/>
      <c r="K34" s="619"/>
      <c r="L34" s="610"/>
      <c r="M34" s="321"/>
      <c r="N34" s="747"/>
      <c r="O34" s="741" t="str">
        <f t="shared" si="3"/>
        <v/>
      </c>
      <c r="P34" s="371" t="str">
        <f t="shared" si="1"/>
        <v/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92</v>
      </c>
      <c r="I35" s="303" t="s">
        <v>851</v>
      </c>
      <c r="J35" s="303" t="s">
        <v>851</v>
      </c>
      <c r="K35" s="563">
        <v>12</v>
      </c>
      <c r="L35" s="614">
        <v>11</v>
      </c>
      <c r="M35" s="313"/>
      <c r="N35" s="748">
        <v>11</v>
      </c>
      <c r="O35" s="741"/>
      <c r="P35" s="371"/>
    </row>
    <row r="36" spans="1:16" s="1" customFormat="1" ht="12.95" customHeight="1">
      <c r="A36" s="306"/>
      <c r="B36" s="12"/>
      <c r="C36" s="8"/>
      <c r="D36" s="8"/>
      <c r="E36" s="8"/>
      <c r="F36" s="329"/>
      <c r="G36" s="355"/>
      <c r="H36" s="8" t="s">
        <v>110</v>
      </c>
      <c r="I36" s="15">
        <f t="shared" ref="I36:N36" si="13">I8+I13+I16+I28+I31</f>
        <v>1398790</v>
      </c>
      <c r="J36" s="15">
        <f t="shared" si="13"/>
        <v>1398790</v>
      </c>
      <c r="K36" s="563">
        <f t="shared" si="13"/>
        <v>977491</v>
      </c>
      <c r="L36" s="570">
        <f t="shared" si="13"/>
        <v>851847</v>
      </c>
      <c r="M36" s="313">
        <f t="shared" si="13"/>
        <v>0</v>
      </c>
      <c r="N36" s="736">
        <f t="shared" si="13"/>
        <v>851847</v>
      </c>
      <c r="O36" s="740">
        <f t="shared" si="3"/>
        <v>60.898848290308052</v>
      </c>
      <c r="P36" s="370">
        <f t="shared" si="1"/>
        <v>87.1462755155802</v>
      </c>
    </row>
    <row r="37" spans="1:16" s="1" customFormat="1" ht="12.95" customHeight="1">
      <c r="A37" s="306"/>
      <c r="B37" s="12"/>
      <c r="C37" s="8"/>
      <c r="D37" s="8"/>
      <c r="E37" s="8"/>
      <c r="F37" s="329"/>
      <c r="G37" s="355"/>
      <c r="H37" s="8" t="s">
        <v>93</v>
      </c>
      <c r="I37" s="15">
        <f>I36</f>
        <v>1398790</v>
      </c>
      <c r="J37" s="15">
        <f>J36</f>
        <v>1398790</v>
      </c>
      <c r="K37" s="563">
        <f t="shared" ref="K37" si="14">K36</f>
        <v>977491</v>
      </c>
      <c r="L37" s="570">
        <f t="shared" ref="L37:N38" si="15">L36</f>
        <v>851847</v>
      </c>
      <c r="M37" s="313">
        <f t="shared" si="15"/>
        <v>0</v>
      </c>
      <c r="N37" s="736">
        <f t="shared" si="15"/>
        <v>851847</v>
      </c>
      <c r="O37" s="740">
        <f t="shared" si="3"/>
        <v>60.898848290308052</v>
      </c>
      <c r="P37" s="370">
        <f t="shared" si="1"/>
        <v>87.1462755155802</v>
      </c>
    </row>
    <row r="38" spans="1:16" s="1" customFormat="1" ht="12.95" customHeight="1">
      <c r="A38" s="306"/>
      <c r="B38" s="12"/>
      <c r="C38" s="8"/>
      <c r="D38" s="8"/>
      <c r="E38" s="8"/>
      <c r="F38" s="329"/>
      <c r="G38" s="355"/>
      <c r="H38" s="8" t="s">
        <v>94</v>
      </c>
      <c r="I38" s="15">
        <f>I37</f>
        <v>1398790</v>
      </c>
      <c r="J38" s="15">
        <f>J37</f>
        <v>1398790</v>
      </c>
      <c r="K38" s="563">
        <f t="shared" ref="K38" si="16">K37</f>
        <v>977491</v>
      </c>
      <c r="L38" s="570">
        <f t="shared" si="15"/>
        <v>851847</v>
      </c>
      <c r="M38" s="313">
        <f t="shared" si="15"/>
        <v>0</v>
      </c>
      <c r="N38" s="736">
        <f t="shared" si="15"/>
        <v>851847</v>
      </c>
      <c r="O38" s="740">
        <f t="shared" si="3"/>
        <v>60.898848290308052</v>
      </c>
      <c r="P38" s="370">
        <f t="shared" si="1"/>
        <v>87.1462755155802</v>
      </c>
    </row>
    <row r="39" spans="1:16" ht="12.95" customHeight="1" thickBot="1">
      <c r="B39" s="16"/>
      <c r="C39" s="17"/>
      <c r="D39" s="17"/>
      <c r="E39" s="17"/>
      <c r="F39" s="331"/>
      <c r="G39" s="357"/>
      <c r="H39" s="17"/>
      <c r="I39" s="32"/>
      <c r="J39" s="32"/>
      <c r="K39" s="564"/>
      <c r="L39" s="573"/>
      <c r="M39" s="32"/>
      <c r="N39" s="749"/>
      <c r="O39" s="743"/>
      <c r="P39" s="373"/>
    </row>
    <row r="40" spans="1:16" ht="12.95" customHeight="1">
      <c r="F40" s="332"/>
      <c r="G40" s="358"/>
      <c r="I40" s="67"/>
      <c r="J40" s="67"/>
      <c r="K40" s="67"/>
      <c r="L40" s="67"/>
      <c r="M40" s="67"/>
      <c r="N40" s="412"/>
    </row>
    <row r="41" spans="1:16" ht="12.95" customHeight="1">
      <c r="F41" s="332"/>
      <c r="G41" s="358"/>
      <c r="N41" s="412"/>
    </row>
    <row r="42" spans="1:16" ht="12.95" customHeight="1">
      <c r="F42" s="332"/>
      <c r="G42" s="358"/>
      <c r="N42" s="412"/>
    </row>
    <row r="43" spans="1:16" ht="12.95" customHeight="1">
      <c r="F43" s="332"/>
      <c r="G43" s="358"/>
      <c r="N43" s="412"/>
    </row>
    <row r="44" spans="1:16" ht="12.95" customHeight="1">
      <c r="F44" s="332"/>
      <c r="G44" s="358"/>
      <c r="N44" s="412"/>
    </row>
    <row r="45" spans="1:16" ht="12.95" customHeight="1">
      <c r="F45" s="332"/>
      <c r="G45" s="358"/>
      <c r="N45" s="412"/>
    </row>
    <row r="46" spans="1:16" ht="12.95" customHeight="1">
      <c r="F46" s="332"/>
      <c r="G46" s="358"/>
      <c r="N46" s="412"/>
    </row>
    <row r="47" spans="1:16" ht="12.95" customHeight="1">
      <c r="F47" s="332"/>
      <c r="G47" s="358"/>
      <c r="N47" s="412"/>
    </row>
    <row r="48" spans="1:16" ht="12.95" customHeight="1">
      <c r="F48" s="332"/>
      <c r="G48" s="358"/>
      <c r="N48" s="412"/>
    </row>
    <row r="49" spans="6:14" ht="12.95" customHeight="1">
      <c r="F49" s="332"/>
      <c r="G49" s="358"/>
      <c r="N49" s="412"/>
    </row>
    <row r="50" spans="6:14" ht="12.95" customHeight="1">
      <c r="F50" s="332"/>
      <c r="G50" s="358"/>
      <c r="N50" s="412"/>
    </row>
    <row r="51" spans="6:14" ht="12.95" customHeight="1">
      <c r="F51" s="332"/>
      <c r="G51" s="358"/>
      <c r="N51" s="412"/>
    </row>
    <row r="52" spans="6:14" ht="12.95" customHeight="1">
      <c r="F52" s="332"/>
      <c r="G52" s="358"/>
      <c r="N52" s="412"/>
    </row>
    <row r="53" spans="6:14" ht="12.95" customHeight="1">
      <c r="F53" s="332"/>
      <c r="G53" s="358"/>
      <c r="N53" s="412"/>
    </row>
    <row r="54" spans="6:14" ht="12.95" customHeight="1">
      <c r="F54" s="332"/>
      <c r="G54" s="358"/>
      <c r="N54" s="412"/>
    </row>
    <row r="55" spans="6:14" ht="12.95" customHeight="1">
      <c r="F55" s="332"/>
      <c r="G55" s="358"/>
      <c r="N55" s="412"/>
    </row>
    <row r="56" spans="6:14" ht="12.95" customHeight="1">
      <c r="F56" s="332"/>
      <c r="G56" s="358"/>
      <c r="N56" s="412"/>
    </row>
    <row r="57" spans="6:14" ht="12.95" customHeight="1">
      <c r="F57" s="332"/>
      <c r="G57" s="358"/>
      <c r="N57" s="412"/>
    </row>
    <row r="58" spans="6:14" ht="12.95" customHeight="1">
      <c r="F58" s="332"/>
      <c r="G58" s="358"/>
      <c r="N58" s="412"/>
    </row>
    <row r="59" spans="6:14" ht="12.95" customHeight="1">
      <c r="F59" s="332"/>
      <c r="G59" s="358"/>
      <c r="N59" s="412"/>
    </row>
    <row r="60" spans="6:14" ht="17.100000000000001" customHeight="1">
      <c r="F60" s="332"/>
      <c r="G60" s="358"/>
      <c r="N60" s="412"/>
    </row>
    <row r="61" spans="6:14" ht="14.25">
      <c r="F61" s="332"/>
      <c r="G61" s="358"/>
      <c r="N61" s="412"/>
    </row>
    <row r="62" spans="6:14" ht="14.25">
      <c r="F62" s="332"/>
      <c r="G62" s="358"/>
      <c r="N62" s="412"/>
    </row>
    <row r="63" spans="6:14" ht="14.25">
      <c r="F63" s="332"/>
      <c r="G63" s="358"/>
      <c r="N63" s="412"/>
    </row>
    <row r="64" spans="6:14" ht="14.25">
      <c r="F64" s="332"/>
      <c r="G64" s="358"/>
      <c r="N64" s="412"/>
    </row>
    <row r="65" spans="6:14" ht="14.25">
      <c r="F65" s="332"/>
      <c r="G65" s="358"/>
      <c r="N65" s="412"/>
    </row>
    <row r="66" spans="6:14" ht="14.25">
      <c r="F66" s="332"/>
      <c r="G66" s="358"/>
      <c r="N66" s="412"/>
    </row>
    <row r="67" spans="6:14" ht="14.25">
      <c r="F67" s="332"/>
      <c r="G67" s="358"/>
      <c r="N67" s="412"/>
    </row>
    <row r="68" spans="6:14" ht="14.25">
      <c r="F68" s="332"/>
      <c r="G68" s="358"/>
      <c r="N68" s="412"/>
    </row>
    <row r="69" spans="6:14" ht="14.25">
      <c r="F69" s="332"/>
      <c r="G69" s="358"/>
      <c r="N69" s="412"/>
    </row>
    <row r="70" spans="6:14" ht="14.25">
      <c r="F70" s="332"/>
      <c r="G70" s="358"/>
      <c r="N70" s="412"/>
    </row>
    <row r="71" spans="6:14" ht="14.25">
      <c r="F71" s="332"/>
      <c r="G71" s="358"/>
      <c r="N71" s="412"/>
    </row>
    <row r="72" spans="6:14" ht="14.25">
      <c r="F72" s="332"/>
      <c r="G72" s="358"/>
      <c r="N72" s="412"/>
    </row>
    <row r="73" spans="6:14" ht="14.25">
      <c r="F73" s="332"/>
      <c r="G73" s="358"/>
      <c r="N73" s="412"/>
    </row>
    <row r="74" spans="6:14" ht="14.25">
      <c r="F74" s="332"/>
      <c r="G74" s="332"/>
      <c r="N74" s="412"/>
    </row>
    <row r="75" spans="6:14" ht="14.25">
      <c r="F75" s="332"/>
      <c r="G75" s="332"/>
      <c r="N75" s="412"/>
    </row>
    <row r="76" spans="6:14" ht="14.25">
      <c r="F76" s="332"/>
      <c r="G76" s="332"/>
      <c r="N76" s="412"/>
    </row>
    <row r="77" spans="6:14" ht="14.25">
      <c r="F77" s="332"/>
      <c r="G77" s="332"/>
      <c r="N77" s="412"/>
    </row>
    <row r="78" spans="6:14" ht="14.25">
      <c r="F78" s="332"/>
      <c r="G78" s="332"/>
      <c r="N78" s="412"/>
    </row>
    <row r="79" spans="6:14" ht="14.25">
      <c r="F79" s="332"/>
      <c r="G79" s="332"/>
      <c r="N79" s="412"/>
    </row>
    <row r="80" spans="6:14" ht="14.25">
      <c r="F80" s="332"/>
      <c r="G80" s="332"/>
      <c r="N80" s="412"/>
    </row>
    <row r="81" spans="6:14" ht="14.25">
      <c r="F81" s="332"/>
      <c r="G81" s="332"/>
      <c r="N81" s="412"/>
    </row>
    <row r="82" spans="6:14" ht="14.25">
      <c r="F82" s="332"/>
      <c r="G82" s="332"/>
      <c r="N82" s="412"/>
    </row>
    <row r="83" spans="6:14" ht="14.25">
      <c r="F83" s="332"/>
      <c r="G83" s="332"/>
      <c r="N83" s="412"/>
    </row>
    <row r="84" spans="6:14" ht="14.25">
      <c r="F84" s="332"/>
      <c r="G84" s="332"/>
      <c r="N84" s="412"/>
    </row>
    <row r="85" spans="6:14" ht="14.25">
      <c r="F85" s="332"/>
      <c r="G85" s="332"/>
      <c r="N85" s="412"/>
    </row>
    <row r="86" spans="6:14" ht="14.25">
      <c r="F86" s="332"/>
      <c r="G86" s="332"/>
      <c r="N86" s="412"/>
    </row>
    <row r="87" spans="6:14" ht="14.25">
      <c r="F87" s="332"/>
      <c r="G87" s="332"/>
      <c r="N87" s="412"/>
    </row>
    <row r="88" spans="6:14" ht="14.25">
      <c r="F88" s="332"/>
      <c r="G88" s="332"/>
      <c r="N88" s="412"/>
    </row>
    <row r="89" spans="6:14" ht="14.25">
      <c r="F89" s="332"/>
      <c r="G89" s="332"/>
      <c r="N89" s="412"/>
    </row>
    <row r="90" spans="6:14" ht="14.25">
      <c r="F90" s="332"/>
      <c r="G90" s="332"/>
      <c r="N90" s="412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7"/>
  <dimension ref="A1:R96"/>
  <sheetViews>
    <sheetView zoomScaleNormal="100" workbookViewId="0">
      <selection activeCell="L14" sqref="L14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1" width="14.7109375" style="9" customWidth="1"/>
    <col min="12" max="13" width="14.7109375" style="309" customWidth="1"/>
    <col min="14" max="14" width="15.7109375" style="9" customWidth="1"/>
    <col min="15" max="16" width="7.7109375" style="374" customWidth="1"/>
    <col min="17" max="16384" width="9.140625" style="9"/>
  </cols>
  <sheetData>
    <row r="1" spans="1:18" ht="13.5" thickBot="1"/>
    <row r="2" spans="1:18" s="405" customFormat="1" ht="20.100000000000001" customHeight="1" thickTop="1" thickBot="1">
      <c r="B2" s="900" t="s">
        <v>739</v>
      </c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21"/>
      <c r="P2" s="902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137</v>
      </c>
      <c r="C7" s="7" t="s">
        <v>80</v>
      </c>
      <c r="D7" s="7" t="s">
        <v>81</v>
      </c>
      <c r="E7" s="655" t="s">
        <v>794</v>
      </c>
      <c r="F7" s="5"/>
      <c r="G7" s="308"/>
      <c r="H7" s="5"/>
      <c r="I7" s="562"/>
      <c r="J7" s="308"/>
      <c r="K7" s="562"/>
      <c r="L7" s="4"/>
      <c r="M7" s="308"/>
      <c r="N7" s="744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SUM(I9:I11)</f>
        <v>104840</v>
      </c>
      <c r="J8" s="539">
        <f t="shared" si="0"/>
        <v>104840</v>
      </c>
      <c r="K8" s="539">
        <f>SUM(K9:K11)</f>
        <v>78849</v>
      </c>
      <c r="L8" s="566">
        <f>SUM(L9:L11)</f>
        <v>73225</v>
      </c>
      <c r="M8" s="235">
        <f>SUM(M9:M11)</f>
        <v>0</v>
      </c>
      <c r="N8" s="745">
        <f>SUM(N9:N11)</f>
        <v>73225</v>
      </c>
      <c r="O8" s="718">
        <f>IF(J8=0,"",N8/J8*100)</f>
        <v>69.84452499046165</v>
      </c>
      <c r="P8" s="723">
        <f>IF(K8=0,"",N8/K8*100)</f>
        <v>92.867379421425767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83090</v>
      </c>
      <c r="J9" s="540">
        <v>83090</v>
      </c>
      <c r="K9" s="540">
        <v>63382</v>
      </c>
      <c r="L9" s="567">
        <v>57466</v>
      </c>
      <c r="M9" s="234">
        <v>0</v>
      </c>
      <c r="N9" s="746">
        <f>SUM(L9:M9)</f>
        <v>57466</v>
      </c>
      <c r="O9" s="719">
        <f>IF(J9=0,"",N9/J9*100)</f>
        <v>69.161150559634137</v>
      </c>
      <c r="P9" s="724">
        <f t="shared" ref="P9:P35" si="1">IF(K9=0,"",N9/K9*100)</f>
        <v>90.666119718532073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21750</v>
      </c>
      <c r="J10" s="540">
        <v>21750</v>
      </c>
      <c r="K10" s="540">
        <v>15467</v>
      </c>
      <c r="L10" s="567">
        <v>15759</v>
      </c>
      <c r="M10" s="234">
        <v>0</v>
      </c>
      <c r="N10" s="746">
        <f t="shared" ref="N10:N11" si="2">SUM(L10:M10)</f>
        <v>15759</v>
      </c>
      <c r="O10" s="719">
        <f t="shared" ref="O10:O35" si="3">IF(J10=0,"",N10/J10*100)</f>
        <v>72.455172413793107</v>
      </c>
      <c r="P10" s="724">
        <f t="shared" si="1"/>
        <v>101.88789034719079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11"/>
      <c r="I12" s="540"/>
      <c r="J12" s="540"/>
      <c r="K12" s="540"/>
      <c r="L12" s="567"/>
      <c r="M12" s="234"/>
      <c r="N12" s="746"/>
      <c r="O12" s="719" t="str">
        <f t="shared" si="3"/>
        <v/>
      </c>
      <c r="P12" s="724" t="str">
        <f t="shared" si="1"/>
        <v/>
      </c>
    </row>
    <row r="13" spans="1:18" ht="12.95" customHeight="1"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8580</v>
      </c>
      <c r="J13" s="539">
        <f t="shared" si="5"/>
        <v>8580</v>
      </c>
      <c r="K13" s="539">
        <f>K14</f>
        <v>6884</v>
      </c>
      <c r="L13" s="566">
        <f>L14</f>
        <v>6025</v>
      </c>
      <c r="M13" s="235">
        <f>M14</f>
        <v>0</v>
      </c>
      <c r="N13" s="745">
        <f>N14</f>
        <v>6025</v>
      </c>
      <c r="O13" s="718">
        <f t="shared" si="3"/>
        <v>70.221445221445222</v>
      </c>
      <c r="P13" s="723">
        <f t="shared" si="1"/>
        <v>87.521789657176058</v>
      </c>
    </row>
    <row r="14" spans="1:18" s="1" customFormat="1" ht="12.95" customHeight="1">
      <c r="A14" s="306"/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8580</v>
      </c>
      <c r="J14" s="540">
        <v>8580</v>
      </c>
      <c r="K14" s="540">
        <v>6884</v>
      </c>
      <c r="L14" s="567">
        <v>6025</v>
      </c>
      <c r="M14" s="234">
        <v>0</v>
      </c>
      <c r="N14" s="746">
        <f>SUM(L14:M14)</f>
        <v>6025</v>
      </c>
      <c r="O14" s="719">
        <f t="shared" si="3"/>
        <v>70.221445221445222</v>
      </c>
      <c r="P14" s="724">
        <f t="shared" si="1"/>
        <v>87.521789657176058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40"/>
      <c r="J15" s="540"/>
      <c r="K15" s="540"/>
      <c r="L15" s="568"/>
      <c r="M15" s="304"/>
      <c r="N15" s="747"/>
      <c r="O15" s="719" t="str">
        <f t="shared" si="3"/>
        <v/>
      </c>
      <c r="P15" s="724" t="str">
        <f t="shared" si="1"/>
        <v/>
      </c>
    </row>
    <row r="16" spans="1:18" ht="12.95" customHeight="1"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24120</v>
      </c>
      <c r="J16" s="539">
        <f t="shared" si="6"/>
        <v>24120</v>
      </c>
      <c r="K16" s="539">
        <f>SUM(K17:K26)</f>
        <v>9143</v>
      </c>
      <c r="L16" s="569">
        <f>SUM(L17:L26)</f>
        <v>11824</v>
      </c>
      <c r="M16" s="318">
        <f>SUM(M17:M26)</f>
        <v>0</v>
      </c>
      <c r="N16" s="736">
        <f>SUM(N17:N26)</f>
        <v>11824</v>
      </c>
      <c r="O16" s="718">
        <f t="shared" si="3"/>
        <v>49.021558872305143</v>
      </c>
      <c r="P16" s="723">
        <f t="shared" si="1"/>
        <v>129.32297932844799</v>
      </c>
    </row>
    <row r="17" spans="1:16" s="1" customFormat="1" ht="12.95" customHeight="1">
      <c r="A17" s="306"/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320</v>
      </c>
      <c r="J17" s="540">
        <v>320</v>
      </c>
      <c r="K17" s="540">
        <v>0</v>
      </c>
      <c r="L17" s="551">
        <v>0</v>
      </c>
      <c r="M17" s="389">
        <v>0</v>
      </c>
      <c r="N17" s="746">
        <f t="shared" ref="N17:N26" si="7">SUM(L17:M17)</f>
        <v>0</v>
      </c>
      <c r="O17" s="719">
        <f t="shared" si="3"/>
        <v>0</v>
      </c>
      <c r="P17" s="724" t="str">
        <f t="shared" si="1"/>
        <v/>
      </c>
    </row>
    <row r="18" spans="1:16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v>5500</v>
      </c>
      <c r="J18" s="540">
        <v>5500</v>
      </c>
      <c r="K18" s="540">
        <v>3351</v>
      </c>
      <c r="L18" s="551">
        <v>791</v>
      </c>
      <c r="M18" s="389">
        <v>0</v>
      </c>
      <c r="N18" s="746">
        <f t="shared" si="7"/>
        <v>791</v>
      </c>
      <c r="O18" s="719">
        <f t="shared" si="3"/>
        <v>14.381818181818181</v>
      </c>
      <c r="P18" s="724">
        <f t="shared" si="1"/>
        <v>23.604894061474187</v>
      </c>
    </row>
    <row r="19" spans="1:16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3300</v>
      </c>
      <c r="J19" s="540">
        <v>3300</v>
      </c>
      <c r="K19" s="540">
        <v>1956</v>
      </c>
      <c r="L19" s="551">
        <v>2021</v>
      </c>
      <c r="M19" s="389">
        <v>0</v>
      </c>
      <c r="N19" s="746">
        <f t="shared" si="7"/>
        <v>2021</v>
      </c>
      <c r="O19" s="719">
        <f t="shared" si="3"/>
        <v>61.242424242424242</v>
      </c>
      <c r="P19" s="724">
        <f t="shared" si="1"/>
        <v>103.32310838445808</v>
      </c>
    </row>
    <row r="20" spans="1:16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1000</v>
      </c>
      <c r="J20" s="540">
        <v>1000</v>
      </c>
      <c r="K20" s="540">
        <v>743</v>
      </c>
      <c r="L20" s="551">
        <v>637</v>
      </c>
      <c r="M20" s="389">
        <v>0</v>
      </c>
      <c r="N20" s="746">
        <f t="shared" si="7"/>
        <v>637</v>
      </c>
      <c r="O20" s="719">
        <f t="shared" si="3"/>
        <v>63.7</v>
      </c>
      <c r="P20" s="724">
        <f t="shared" si="1"/>
        <v>85.733512786002692</v>
      </c>
    </row>
    <row r="21" spans="1:16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f t="shared" ref="I21:J26" si="8">SUM(G21:H21)</f>
        <v>0</v>
      </c>
      <c r="J21" s="540">
        <f t="shared" si="8"/>
        <v>0</v>
      </c>
      <c r="K21" s="540">
        <v>0</v>
      </c>
      <c r="L21" s="551">
        <v>0</v>
      </c>
      <c r="M21" s="389">
        <v>0</v>
      </c>
      <c r="N21" s="746">
        <f t="shared" si="7"/>
        <v>0</v>
      </c>
      <c r="O21" s="719" t="str">
        <f t="shared" si="3"/>
        <v/>
      </c>
      <c r="P21" s="724" t="str">
        <f t="shared" si="1"/>
        <v/>
      </c>
    </row>
    <row r="22" spans="1:16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si="8"/>
        <v>0</v>
      </c>
      <c r="J22" s="540">
        <f t="shared" si="8"/>
        <v>0</v>
      </c>
      <c r="K22" s="540">
        <v>0</v>
      </c>
      <c r="L22" s="551">
        <v>0</v>
      </c>
      <c r="M22" s="389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6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1000</v>
      </c>
      <c r="J23" s="540">
        <v>1000</v>
      </c>
      <c r="K23" s="540">
        <v>31</v>
      </c>
      <c r="L23" s="551">
        <v>332</v>
      </c>
      <c r="M23" s="389">
        <v>0</v>
      </c>
      <c r="N23" s="746">
        <f t="shared" si="7"/>
        <v>332</v>
      </c>
      <c r="O23" s="719">
        <f t="shared" si="3"/>
        <v>33.200000000000003</v>
      </c>
      <c r="P23" s="724">
        <f t="shared" si="1"/>
        <v>1070.9677419354839</v>
      </c>
    </row>
    <row r="24" spans="1:16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8"/>
        <v>0</v>
      </c>
      <c r="J24" s="540">
        <f t="shared" si="8"/>
        <v>0</v>
      </c>
      <c r="K24" s="540">
        <v>0</v>
      </c>
      <c r="L24" s="551">
        <v>0</v>
      </c>
      <c r="M24" s="389">
        <v>0</v>
      </c>
      <c r="N24" s="746">
        <f t="shared" si="7"/>
        <v>0</v>
      </c>
      <c r="O24" s="719" t="str">
        <f t="shared" si="3"/>
        <v/>
      </c>
      <c r="P24" s="724" t="str">
        <f t="shared" si="1"/>
        <v/>
      </c>
    </row>
    <row r="25" spans="1:16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13000</v>
      </c>
      <c r="J25" s="540">
        <v>13000</v>
      </c>
      <c r="K25" s="540">
        <v>3062</v>
      </c>
      <c r="L25" s="551">
        <v>8043</v>
      </c>
      <c r="M25" s="389">
        <v>0</v>
      </c>
      <c r="N25" s="746">
        <f t="shared" si="7"/>
        <v>8043</v>
      </c>
      <c r="O25" s="719">
        <f t="shared" si="3"/>
        <v>61.869230769230768</v>
      </c>
      <c r="P25" s="724">
        <f t="shared" si="1"/>
        <v>262.67145656433701</v>
      </c>
    </row>
    <row r="26" spans="1:16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1">
        <v>0</v>
      </c>
      <c r="M26" s="389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6" ht="12.95" customHeight="1">
      <c r="B27" s="12"/>
      <c r="C27" s="8"/>
      <c r="D27" s="8"/>
      <c r="E27" s="8"/>
      <c r="F27" s="329"/>
      <c r="G27" s="355"/>
      <c r="H27" s="8"/>
      <c r="I27" s="539"/>
      <c r="J27" s="539"/>
      <c r="K27" s="539"/>
      <c r="L27" s="576"/>
      <c r="M27" s="320"/>
      <c r="N27" s="736"/>
      <c r="O27" s="719" t="str">
        <f t="shared" si="3"/>
        <v/>
      </c>
      <c r="P27" s="724" t="str">
        <f t="shared" si="1"/>
        <v/>
      </c>
    </row>
    <row r="28" spans="1:16" ht="12.95" customHeight="1"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9">SUM(I29:I30)</f>
        <v>2500</v>
      </c>
      <c r="J28" s="539">
        <f t="shared" si="9"/>
        <v>2500</v>
      </c>
      <c r="K28" s="539">
        <f>SUM(K29:K30)</f>
        <v>0</v>
      </c>
      <c r="L28" s="576">
        <f>SUM(L29:L30)</f>
        <v>0</v>
      </c>
      <c r="M28" s="320">
        <f>SUM(M29:M30)</f>
        <v>0</v>
      </c>
      <c r="N28" s="736">
        <f>SUM(N29:N30)</f>
        <v>0</v>
      </c>
      <c r="O28" s="718">
        <f t="shared" si="3"/>
        <v>0</v>
      </c>
      <c r="P28" s="723" t="str">
        <f t="shared" si="1"/>
        <v/>
      </c>
    </row>
    <row r="29" spans="1:16" s="1" customFormat="1" ht="12.95" customHeight="1">
      <c r="A29" s="306"/>
      <c r="B29" s="10"/>
      <c r="C29" s="11"/>
      <c r="D29" s="11"/>
      <c r="E29" s="311"/>
      <c r="F29" s="330">
        <v>821200</v>
      </c>
      <c r="G29" s="356"/>
      <c r="H29" s="11" t="s">
        <v>90</v>
      </c>
      <c r="I29" s="540">
        <f t="shared" ref="I29:J29" si="10">SUM(G29:H29)</f>
        <v>0</v>
      </c>
      <c r="J29" s="540">
        <f t="shared" si="10"/>
        <v>0</v>
      </c>
      <c r="K29" s="540">
        <v>0</v>
      </c>
      <c r="L29" s="571">
        <v>0</v>
      </c>
      <c r="M29" s="305">
        <v>0</v>
      </c>
      <c r="N29" s="746">
        <f t="shared" ref="N29:N30" si="11">SUM(L29:M29)</f>
        <v>0</v>
      </c>
      <c r="O29" s="719" t="str">
        <f t="shared" si="3"/>
        <v/>
      </c>
      <c r="P29" s="724" t="str">
        <f t="shared" si="1"/>
        <v/>
      </c>
    </row>
    <row r="30" spans="1:16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2500</v>
      </c>
      <c r="J30" s="540">
        <v>2500</v>
      </c>
      <c r="K30" s="540">
        <v>0</v>
      </c>
      <c r="L30" s="571">
        <v>0</v>
      </c>
      <c r="M30" s="305">
        <v>0</v>
      </c>
      <c r="N30" s="746">
        <f t="shared" si="11"/>
        <v>0</v>
      </c>
      <c r="O30" s="719">
        <f t="shared" si="3"/>
        <v>0</v>
      </c>
      <c r="P30" s="724" t="str">
        <f t="shared" si="1"/>
        <v/>
      </c>
    </row>
    <row r="31" spans="1:16" ht="12.95" customHeight="1">
      <c r="B31" s="10"/>
      <c r="C31" s="11"/>
      <c r="D31" s="11"/>
      <c r="E31" s="311"/>
      <c r="F31" s="330"/>
      <c r="G31" s="356"/>
      <c r="H31" s="11"/>
      <c r="I31" s="540"/>
      <c r="J31" s="540"/>
      <c r="K31" s="540"/>
      <c r="L31" s="571"/>
      <c r="M31" s="305"/>
      <c r="N31" s="747"/>
      <c r="O31" s="719" t="str">
        <f t="shared" si="3"/>
        <v/>
      </c>
      <c r="P31" s="724" t="str">
        <f t="shared" si="1"/>
        <v/>
      </c>
    </row>
    <row r="32" spans="1:16" ht="12.95" customHeight="1">
      <c r="B32" s="12"/>
      <c r="C32" s="8"/>
      <c r="D32" s="8"/>
      <c r="E32" s="8"/>
      <c r="F32" s="329"/>
      <c r="G32" s="355"/>
      <c r="H32" s="8" t="s">
        <v>92</v>
      </c>
      <c r="I32" s="539">
        <v>5</v>
      </c>
      <c r="J32" s="539">
        <v>5</v>
      </c>
      <c r="K32" s="539">
        <v>4</v>
      </c>
      <c r="L32" s="576">
        <v>3</v>
      </c>
      <c r="M32" s="320"/>
      <c r="N32" s="736">
        <v>3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>I8+I13+I16+I28</f>
        <v>140040</v>
      </c>
      <c r="J33" s="313">
        <f>J8+J13+J16+J28</f>
        <v>140040</v>
      </c>
      <c r="K33" s="563">
        <f t="shared" ref="K33" si="12">K8+K13+K16+K28</f>
        <v>94876</v>
      </c>
      <c r="L33" s="570">
        <f>L8+L13+L16+L28</f>
        <v>91074</v>
      </c>
      <c r="M33" s="313">
        <f>M8+M13+M16+M28</f>
        <v>0</v>
      </c>
      <c r="N33" s="736">
        <f>L33+M33</f>
        <v>91074</v>
      </c>
      <c r="O33" s="718">
        <f t="shared" si="3"/>
        <v>65.034275921165388</v>
      </c>
      <c r="P33" s="723">
        <f t="shared" si="1"/>
        <v>95.992664108942193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15">
        <f>I33</f>
        <v>140040</v>
      </c>
      <c r="J34" s="15">
        <f>J33</f>
        <v>140040</v>
      </c>
      <c r="K34" s="563">
        <f t="shared" ref="K34" si="13">K33</f>
        <v>94876</v>
      </c>
      <c r="L34" s="570">
        <f t="shared" ref="L34:N35" si="14">L33</f>
        <v>91074</v>
      </c>
      <c r="M34" s="313">
        <f t="shared" si="14"/>
        <v>0</v>
      </c>
      <c r="N34" s="736">
        <f t="shared" si="14"/>
        <v>91074</v>
      </c>
      <c r="O34" s="718">
        <f>IF(J34=0,"",N34/J34*100)</f>
        <v>65.034275921165388</v>
      </c>
      <c r="P34" s="723">
        <f t="shared" si="1"/>
        <v>95.992664108942193</v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15">
        <f>I34</f>
        <v>140040</v>
      </c>
      <c r="J35" s="15">
        <f>J34</f>
        <v>140040</v>
      </c>
      <c r="K35" s="563">
        <f t="shared" ref="K35" si="15">K34</f>
        <v>94876</v>
      </c>
      <c r="L35" s="570">
        <f t="shared" si="14"/>
        <v>91074</v>
      </c>
      <c r="M35" s="313">
        <f t="shared" si="14"/>
        <v>0</v>
      </c>
      <c r="N35" s="736">
        <f t="shared" si="14"/>
        <v>91074</v>
      </c>
      <c r="O35" s="718">
        <f t="shared" si="3"/>
        <v>65.034275921165388</v>
      </c>
      <c r="P35" s="723">
        <f t="shared" si="1"/>
        <v>95.992664108942193</v>
      </c>
    </row>
    <row r="36" spans="1:16" s="1" customFormat="1" ht="12.95" customHeight="1" thickBot="1">
      <c r="A36" s="306"/>
      <c r="B36" s="16"/>
      <c r="C36" s="17"/>
      <c r="D36" s="17"/>
      <c r="E36" s="17"/>
      <c r="F36" s="331"/>
      <c r="G36" s="357"/>
      <c r="H36" s="17"/>
      <c r="I36" s="32"/>
      <c r="J36" s="32"/>
      <c r="K36" s="564"/>
      <c r="L36" s="573"/>
      <c r="M36" s="32"/>
      <c r="N36" s="749"/>
      <c r="O36" s="720"/>
      <c r="P36" s="725"/>
    </row>
    <row r="37" spans="1:16" ht="12.95" customHeight="1">
      <c r="F37" s="332"/>
      <c r="G37" s="358"/>
      <c r="L37" s="626"/>
      <c r="N37" s="411"/>
    </row>
    <row r="38" spans="1:16" ht="12.95" customHeight="1">
      <c r="B38" s="55"/>
      <c r="F38" s="332"/>
      <c r="G38" s="358"/>
      <c r="N38" s="411"/>
    </row>
    <row r="39" spans="1:16" ht="12.95" customHeight="1">
      <c r="B39" s="55"/>
      <c r="F39" s="332"/>
      <c r="G39" s="358"/>
      <c r="N39" s="411"/>
    </row>
    <row r="40" spans="1:16" ht="12.95" customHeight="1">
      <c r="B40" s="55"/>
      <c r="F40" s="332"/>
      <c r="G40" s="358"/>
      <c r="N40" s="411"/>
    </row>
    <row r="41" spans="1:16" ht="12.95" customHeight="1">
      <c r="B41" s="55"/>
      <c r="F41" s="332"/>
      <c r="G41" s="358"/>
      <c r="N41" s="411"/>
    </row>
    <row r="42" spans="1:16" ht="12.95" customHeight="1">
      <c r="F42" s="332"/>
      <c r="G42" s="358"/>
      <c r="N42" s="411"/>
    </row>
    <row r="43" spans="1:16" ht="12.95" customHeight="1">
      <c r="F43" s="332"/>
      <c r="G43" s="358"/>
      <c r="N43" s="411"/>
    </row>
    <row r="44" spans="1:16" ht="12.95" customHeight="1">
      <c r="F44" s="332"/>
      <c r="G44" s="358"/>
      <c r="N44" s="411"/>
    </row>
    <row r="45" spans="1:16" ht="12.95" customHeight="1">
      <c r="F45" s="332"/>
      <c r="G45" s="358"/>
      <c r="N45" s="411"/>
    </row>
    <row r="46" spans="1:16" ht="12.95" customHeight="1">
      <c r="F46" s="332"/>
      <c r="G46" s="358"/>
      <c r="N46" s="411"/>
    </row>
    <row r="47" spans="1:16" ht="12.95" customHeight="1">
      <c r="F47" s="332"/>
      <c r="G47" s="358"/>
      <c r="N47" s="411"/>
    </row>
    <row r="48" spans="1:16" ht="12.95" customHeight="1">
      <c r="F48" s="332"/>
      <c r="G48" s="358"/>
      <c r="N48" s="411"/>
    </row>
    <row r="49" spans="6:14" ht="12.95" customHeight="1">
      <c r="F49" s="332"/>
      <c r="G49" s="358"/>
      <c r="N49" s="411"/>
    </row>
    <row r="50" spans="6:14" ht="12.95" customHeight="1">
      <c r="F50" s="332"/>
      <c r="G50" s="358"/>
      <c r="N50" s="411"/>
    </row>
    <row r="51" spans="6:14" ht="12.95" customHeight="1">
      <c r="F51" s="332"/>
      <c r="G51" s="358"/>
      <c r="N51" s="411"/>
    </row>
    <row r="52" spans="6:14" ht="12.95" customHeight="1">
      <c r="F52" s="332"/>
      <c r="G52" s="358"/>
      <c r="N52" s="411"/>
    </row>
    <row r="53" spans="6:14" ht="12.95" customHeight="1">
      <c r="F53" s="332"/>
      <c r="G53" s="358"/>
      <c r="N53" s="411"/>
    </row>
    <row r="54" spans="6:14" ht="12.95" customHeight="1">
      <c r="F54" s="332"/>
      <c r="G54" s="358"/>
      <c r="N54" s="411"/>
    </row>
    <row r="55" spans="6:14" ht="12.95" customHeight="1">
      <c r="F55" s="332"/>
      <c r="G55" s="358"/>
      <c r="N55" s="411"/>
    </row>
    <row r="56" spans="6:14" ht="12.95" customHeight="1">
      <c r="F56" s="332"/>
      <c r="G56" s="358"/>
      <c r="N56" s="411"/>
    </row>
    <row r="57" spans="6:14" ht="12.95" customHeight="1">
      <c r="F57" s="332"/>
      <c r="G57" s="358"/>
      <c r="N57" s="411"/>
    </row>
    <row r="58" spans="6:14" ht="12.95" customHeight="1">
      <c r="F58" s="332"/>
      <c r="G58" s="358"/>
      <c r="N58" s="411"/>
    </row>
    <row r="59" spans="6:14" ht="12.95" customHeight="1">
      <c r="F59" s="332"/>
      <c r="G59" s="358"/>
      <c r="N59" s="411"/>
    </row>
    <row r="60" spans="6:14" ht="17.100000000000001" customHeight="1">
      <c r="F60" s="332"/>
      <c r="G60" s="358"/>
      <c r="N60" s="411"/>
    </row>
    <row r="61" spans="6:14" ht="14.25">
      <c r="F61" s="332"/>
      <c r="G61" s="358"/>
      <c r="N61" s="411"/>
    </row>
    <row r="62" spans="6:14" ht="14.25">
      <c r="F62" s="332"/>
      <c r="G62" s="358"/>
      <c r="N62" s="411"/>
    </row>
    <row r="63" spans="6:14" ht="14.25">
      <c r="F63" s="332"/>
      <c r="G63" s="358"/>
      <c r="N63" s="411"/>
    </row>
    <row r="64" spans="6:14" ht="14.25">
      <c r="F64" s="332"/>
      <c r="G64" s="358"/>
      <c r="N64" s="411"/>
    </row>
    <row r="65" spans="6:14" ht="14.25">
      <c r="F65" s="332"/>
      <c r="G65" s="358"/>
      <c r="N65" s="411"/>
    </row>
    <row r="66" spans="6:14" ht="14.25">
      <c r="F66" s="332"/>
      <c r="G66" s="358"/>
      <c r="N66" s="411"/>
    </row>
    <row r="67" spans="6:14" ht="14.25">
      <c r="F67" s="332"/>
      <c r="G67" s="358"/>
      <c r="N67" s="411"/>
    </row>
    <row r="68" spans="6:14" ht="14.25">
      <c r="F68" s="332"/>
      <c r="G68" s="358"/>
      <c r="N68" s="411"/>
    </row>
    <row r="69" spans="6:14" ht="14.25">
      <c r="F69" s="332"/>
      <c r="G69" s="358"/>
      <c r="N69" s="411"/>
    </row>
    <row r="70" spans="6:14" ht="14.25">
      <c r="F70" s="332"/>
      <c r="G70" s="358"/>
      <c r="N70" s="411"/>
    </row>
    <row r="71" spans="6:14" ht="14.25">
      <c r="F71" s="332"/>
      <c r="G71" s="358"/>
      <c r="N71" s="411"/>
    </row>
    <row r="72" spans="6:14" ht="14.25">
      <c r="F72" s="332"/>
      <c r="G72" s="358"/>
      <c r="N72" s="411"/>
    </row>
    <row r="73" spans="6:14" ht="14.25">
      <c r="F73" s="332"/>
      <c r="G73" s="358"/>
      <c r="N73" s="411"/>
    </row>
    <row r="74" spans="6:14" ht="14.25">
      <c r="F74" s="332"/>
      <c r="G74" s="332"/>
      <c r="N74" s="411"/>
    </row>
    <row r="75" spans="6:14" ht="14.25">
      <c r="F75" s="332"/>
      <c r="G75" s="332"/>
      <c r="N75" s="411"/>
    </row>
    <row r="76" spans="6:14" ht="14.25">
      <c r="F76" s="332"/>
      <c r="G76" s="332"/>
      <c r="N76" s="411"/>
    </row>
    <row r="77" spans="6:14" ht="14.25">
      <c r="F77" s="332"/>
      <c r="G77" s="332"/>
      <c r="N77" s="411"/>
    </row>
    <row r="78" spans="6:14" ht="14.25">
      <c r="F78" s="332"/>
      <c r="G78" s="332"/>
      <c r="N78" s="411"/>
    </row>
    <row r="79" spans="6:14" ht="14.25">
      <c r="F79" s="332"/>
      <c r="G79" s="332"/>
      <c r="N79" s="411"/>
    </row>
    <row r="80" spans="6:14" ht="14.25">
      <c r="F80" s="332"/>
      <c r="G80" s="332"/>
      <c r="N80" s="411"/>
    </row>
    <row r="81" spans="6:14" ht="14.25">
      <c r="F81" s="332"/>
      <c r="G81" s="332"/>
      <c r="N81" s="411"/>
    </row>
    <row r="82" spans="6:14" ht="14.25">
      <c r="F82" s="332"/>
      <c r="G82" s="332"/>
      <c r="N82" s="411"/>
    </row>
    <row r="83" spans="6:14" ht="14.25">
      <c r="F83" s="332"/>
      <c r="G83" s="332"/>
      <c r="N83" s="411"/>
    </row>
    <row r="84" spans="6:14" ht="14.25">
      <c r="F84" s="332"/>
      <c r="G84" s="332"/>
      <c r="N84" s="411"/>
    </row>
    <row r="85" spans="6:14" ht="14.25">
      <c r="F85" s="332"/>
      <c r="G85" s="332"/>
      <c r="N85" s="411"/>
    </row>
    <row r="86" spans="6:14" ht="14.25">
      <c r="F86" s="332"/>
      <c r="G86" s="332"/>
      <c r="N86" s="411"/>
    </row>
    <row r="87" spans="6:14" ht="14.25">
      <c r="F87" s="332"/>
      <c r="G87" s="332"/>
      <c r="N87" s="411"/>
    </row>
    <row r="88" spans="6:14" ht="14.25">
      <c r="F88" s="332"/>
      <c r="G88" s="332"/>
      <c r="N88" s="411"/>
    </row>
    <row r="89" spans="6:14" ht="14.25">
      <c r="F89" s="332"/>
      <c r="G89" s="332"/>
      <c r="N89" s="411"/>
    </row>
    <row r="90" spans="6:14" ht="14.25">
      <c r="F90" s="332"/>
      <c r="G90" s="332"/>
      <c r="N90" s="411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8"/>
  <dimension ref="A1:R96"/>
  <sheetViews>
    <sheetView zoomScaleNormal="100" workbookViewId="0">
      <selection activeCell="T19" sqref="T19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1" width="14.7109375" style="9" customWidth="1"/>
    <col min="12" max="13" width="14.7109375" style="309" customWidth="1"/>
    <col min="14" max="14" width="15.7109375" style="9" customWidth="1"/>
    <col min="15" max="16" width="7.7109375" style="374" customWidth="1"/>
    <col min="17" max="16384" width="9.140625" style="9"/>
  </cols>
  <sheetData>
    <row r="1" spans="1:18" ht="13.5" thickBot="1"/>
    <row r="2" spans="1:18" s="405" customFormat="1" ht="20.100000000000001" customHeight="1" thickTop="1" thickBot="1">
      <c r="B2" s="900" t="s">
        <v>725</v>
      </c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21"/>
      <c r="P2" s="902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138</v>
      </c>
      <c r="C7" s="7" t="s">
        <v>80</v>
      </c>
      <c r="D7" s="7" t="s">
        <v>81</v>
      </c>
      <c r="E7" s="655" t="s">
        <v>807</v>
      </c>
      <c r="F7" s="5"/>
      <c r="G7" s="308"/>
      <c r="H7" s="5"/>
      <c r="I7" s="562"/>
      <c r="J7" s="308"/>
      <c r="K7" s="562"/>
      <c r="L7" s="4"/>
      <c r="M7" s="308"/>
      <c r="N7" s="744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SUM(I9:I12)</f>
        <v>253450</v>
      </c>
      <c r="J8" s="539">
        <f t="shared" si="0"/>
        <v>253450</v>
      </c>
      <c r="K8" s="539">
        <f>SUM(K9:K11)</f>
        <v>164076</v>
      </c>
      <c r="L8" s="566">
        <f>SUM(L9:L12)</f>
        <v>189152</v>
      </c>
      <c r="M8" s="235">
        <f>SUM(M9:M12)</f>
        <v>0</v>
      </c>
      <c r="N8" s="745">
        <f>SUM(N9:N12)</f>
        <v>189152</v>
      </c>
      <c r="O8" s="718">
        <f>IF(J8=0,"",N8/J8*100)</f>
        <v>74.630893667390012</v>
      </c>
      <c r="P8" s="723">
        <f>IF(K8=0,"",N8/K8*100)</f>
        <v>115.28316146176164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207650</v>
      </c>
      <c r="J9" s="540">
        <v>207650</v>
      </c>
      <c r="K9" s="540">
        <v>131061</v>
      </c>
      <c r="L9" s="567">
        <v>153991</v>
      </c>
      <c r="M9" s="234">
        <v>0</v>
      </c>
      <c r="N9" s="746">
        <f>SUM(L9:M9)</f>
        <v>153991</v>
      </c>
      <c r="O9" s="719">
        <f>IF(J9=0,"",N9/J9*100)</f>
        <v>74.158921261738499</v>
      </c>
      <c r="P9" s="724">
        <f t="shared" ref="P9:P39" si="1">IF(K9=0,"",N9/K9*100)</f>
        <v>117.4956699552117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45800</v>
      </c>
      <c r="J10" s="540">
        <v>45800</v>
      </c>
      <c r="K10" s="540">
        <v>33015</v>
      </c>
      <c r="L10" s="567">
        <v>35161</v>
      </c>
      <c r="M10" s="234">
        <v>0</v>
      </c>
      <c r="N10" s="746">
        <f t="shared" ref="N10:N11" si="2">SUM(L10:M10)</f>
        <v>35161</v>
      </c>
      <c r="O10" s="719">
        <f t="shared" ref="O10:O39" si="3">IF(J10=0,"",N10/J10*100)</f>
        <v>76.770742358078607</v>
      </c>
      <c r="P10" s="724">
        <f t="shared" si="1"/>
        <v>106.50007572315614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20"/>
      <c r="I12" s="540"/>
      <c r="J12" s="540"/>
      <c r="K12" s="540"/>
      <c r="L12" s="567"/>
      <c r="M12" s="234"/>
      <c r="N12" s="746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22040</v>
      </c>
      <c r="J13" s="539">
        <f t="shared" si="5"/>
        <v>22040</v>
      </c>
      <c r="K13" s="539">
        <f>K14</f>
        <v>14794</v>
      </c>
      <c r="L13" s="566">
        <f>L14</f>
        <v>16289</v>
      </c>
      <c r="M13" s="235">
        <f>M14</f>
        <v>0</v>
      </c>
      <c r="N13" s="745">
        <f>N14</f>
        <v>16289</v>
      </c>
      <c r="O13" s="718">
        <f t="shared" si="3"/>
        <v>73.906533575317596</v>
      </c>
      <c r="P13" s="723">
        <f t="shared" si="1"/>
        <v>110.10544815465731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22040</v>
      </c>
      <c r="J14" s="540">
        <v>22040</v>
      </c>
      <c r="K14" s="540">
        <v>14794</v>
      </c>
      <c r="L14" s="567">
        <v>16289</v>
      </c>
      <c r="M14" s="234">
        <v>0</v>
      </c>
      <c r="N14" s="746">
        <f>SUM(L14:M14)</f>
        <v>16289</v>
      </c>
      <c r="O14" s="719">
        <f t="shared" si="3"/>
        <v>73.906533575317596</v>
      </c>
      <c r="P14" s="724">
        <f t="shared" si="1"/>
        <v>110.10544815465731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39"/>
      <c r="J15" s="539"/>
      <c r="K15" s="539"/>
      <c r="L15" s="569"/>
      <c r="M15" s="318"/>
      <c r="N15" s="736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45300</v>
      </c>
      <c r="J16" s="539">
        <f t="shared" si="6"/>
        <v>45300</v>
      </c>
      <c r="K16" s="539">
        <f>SUM(K17:K26)</f>
        <v>39187</v>
      </c>
      <c r="L16" s="569">
        <f>SUM(L17:L26)</f>
        <v>30816</v>
      </c>
      <c r="M16" s="318">
        <f>SUM(M17:M26)</f>
        <v>0</v>
      </c>
      <c r="N16" s="736">
        <f>SUM(N17:N26)</f>
        <v>30816</v>
      </c>
      <c r="O16" s="718">
        <f t="shared" si="3"/>
        <v>68.026490066225165</v>
      </c>
      <c r="P16" s="723">
        <f t="shared" si="1"/>
        <v>78.638323933957693</v>
      </c>
    </row>
    <row r="17" spans="1:18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1200</v>
      </c>
      <c r="J17" s="540">
        <v>1200</v>
      </c>
      <c r="K17" s="540">
        <v>943</v>
      </c>
      <c r="L17" s="552">
        <v>1093</v>
      </c>
      <c r="M17" s="387">
        <v>0</v>
      </c>
      <c r="N17" s="746">
        <f t="shared" ref="N17:N26" si="7">SUM(L17:M17)</f>
        <v>1093</v>
      </c>
      <c r="O17" s="719">
        <f t="shared" si="3"/>
        <v>91.083333333333343</v>
      </c>
      <c r="P17" s="724">
        <f t="shared" si="1"/>
        <v>115.90668080593849</v>
      </c>
    </row>
    <row r="18" spans="1:18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v>8500</v>
      </c>
      <c r="J18" s="540">
        <v>8500</v>
      </c>
      <c r="K18" s="540">
        <v>7501</v>
      </c>
      <c r="L18" s="552">
        <v>8470</v>
      </c>
      <c r="M18" s="387">
        <v>0</v>
      </c>
      <c r="N18" s="746">
        <f t="shared" si="7"/>
        <v>8470</v>
      </c>
      <c r="O18" s="719">
        <f t="shared" si="3"/>
        <v>99.647058823529406</v>
      </c>
      <c r="P18" s="724">
        <f t="shared" si="1"/>
        <v>112.91827756299159</v>
      </c>
    </row>
    <row r="19" spans="1:18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4500</v>
      </c>
      <c r="J19" s="540">
        <v>4500</v>
      </c>
      <c r="K19" s="540">
        <v>3513</v>
      </c>
      <c r="L19" s="551">
        <v>3919</v>
      </c>
      <c r="M19" s="389">
        <v>0</v>
      </c>
      <c r="N19" s="746">
        <f t="shared" si="7"/>
        <v>3919</v>
      </c>
      <c r="O19" s="719">
        <f t="shared" si="3"/>
        <v>87.088888888888889</v>
      </c>
      <c r="P19" s="724">
        <f t="shared" si="1"/>
        <v>111.55707372615997</v>
      </c>
    </row>
    <row r="20" spans="1:18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1000</v>
      </c>
      <c r="J20" s="540">
        <v>1000</v>
      </c>
      <c r="K20" s="540">
        <v>536</v>
      </c>
      <c r="L20" s="551">
        <v>459</v>
      </c>
      <c r="M20" s="389">
        <v>0</v>
      </c>
      <c r="N20" s="746">
        <f t="shared" si="7"/>
        <v>459</v>
      </c>
      <c r="O20" s="719">
        <f t="shared" si="3"/>
        <v>45.9</v>
      </c>
      <c r="P20" s="724">
        <f t="shared" si="1"/>
        <v>85.634328358208961</v>
      </c>
    </row>
    <row r="21" spans="1:18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v>1100</v>
      </c>
      <c r="J21" s="540">
        <v>1100</v>
      </c>
      <c r="K21" s="540">
        <v>647</v>
      </c>
      <c r="L21" s="551">
        <v>36</v>
      </c>
      <c r="M21" s="389">
        <v>0</v>
      </c>
      <c r="N21" s="746">
        <f t="shared" si="7"/>
        <v>36</v>
      </c>
      <c r="O21" s="719">
        <f t="shared" si="3"/>
        <v>3.2727272727272729</v>
      </c>
      <c r="P21" s="724">
        <f t="shared" si="1"/>
        <v>5.564142194744977</v>
      </c>
    </row>
    <row r="22" spans="1:18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ref="I22:J26" si="8">SUM(G22:H22)</f>
        <v>0</v>
      </c>
      <c r="J22" s="540">
        <f t="shared" si="8"/>
        <v>0</v>
      </c>
      <c r="K22" s="540">
        <v>0</v>
      </c>
      <c r="L22" s="551">
        <v>0</v>
      </c>
      <c r="M22" s="389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8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4000</v>
      </c>
      <c r="J23" s="540">
        <v>4000</v>
      </c>
      <c r="K23" s="540">
        <v>1311</v>
      </c>
      <c r="L23" s="551">
        <v>1649</v>
      </c>
      <c r="M23" s="389">
        <v>0</v>
      </c>
      <c r="N23" s="746">
        <f t="shared" si="7"/>
        <v>1649</v>
      </c>
      <c r="O23" s="719">
        <f t="shared" si="3"/>
        <v>41.225000000000001</v>
      </c>
      <c r="P23" s="724">
        <f t="shared" si="1"/>
        <v>125.7818459191457</v>
      </c>
    </row>
    <row r="24" spans="1:18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v>400</v>
      </c>
      <c r="J24" s="540">
        <v>400</v>
      </c>
      <c r="K24" s="540">
        <v>0</v>
      </c>
      <c r="L24" s="551">
        <v>0</v>
      </c>
      <c r="M24" s="389">
        <v>0</v>
      </c>
      <c r="N24" s="746">
        <f t="shared" si="7"/>
        <v>0</v>
      </c>
      <c r="O24" s="719">
        <f t="shared" si="3"/>
        <v>0</v>
      </c>
      <c r="P24" s="724" t="str">
        <f t="shared" si="1"/>
        <v/>
      </c>
    </row>
    <row r="25" spans="1:18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24600</v>
      </c>
      <c r="J25" s="540">
        <v>24600</v>
      </c>
      <c r="K25" s="540">
        <v>24736</v>
      </c>
      <c r="L25" s="551">
        <v>15190</v>
      </c>
      <c r="M25" s="389">
        <v>0</v>
      </c>
      <c r="N25" s="746">
        <f t="shared" si="7"/>
        <v>15190</v>
      </c>
      <c r="O25" s="719">
        <f t="shared" si="3"/>
        <v>61.747967479674791</v>
      </c>
      <c r="P25" s="724">
        <f t="shared" si="1"/>
        <v>61.408473479948256</v>
      </c>
      <c r="Q25" s="55"/>
    </row>
    <row r="26" spans="1:18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1">
        <v>0</v>
      </c>
      <c r="M26" s="389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8" ht="12.95" customHeight="1">
      <c r="B27" s="10"/>
      <c r="C27" s="11"/>
      <c r="D27" s="11"/>
      <c r="E27" s="311"/>
      <c r="F27" s="330"/>
      <c r="G27" s="356"/>
      <c r="H27" s="11"/>
      <c r="I27" s="539"/>
      <c r="J27" s="539"/>
      <c r="K27" s="539"/>
      <c r="L27" s="576"/>
      <c r="M27" s="320"/>
      <c r="N27" s="736"/>
      <c r="O27" s="719" t="str">
        <f t="shared" si="3"/>
        <v/>
      </c>
      <c r="P27" s="724" t="str">
        <f t="shared" si="1"/>
        <v/>
      </c>
    </row>
    <row r="28" spans="1:18" s="1" customFormat="1" ht="12.95" customHeight="1">
      <c r="A28" s="306"/>
      <c r="B28" s="12"/>
      <c r="C28" s="8"/>
      <c r="D28" s="8"/>
      <c r="E28" s="8"/>
      <c r="F28" s="329">
        <v>614000</v>
      </c>
      <c r="G28" s="355"/>
      <c r="H28" s="8" t="s">
        <v>173</v>
      </c>
      <c r="I28" s="539">
        <f t="shared" ref="I28:J28" si="9">I29+I30</f>
        <v>150000</v>
      </c>
      <c r="J28" s="539">
        <f t="shared" si="9"/>
        <v>150000</v>
      </c>
      <c r="K28" s="539">
        <f>SUM(K29:K30)</f>
        <v>1324</v>
      </c>
      <c r="L28" s="576">
        <f t="shared" ref="L28" si="10">L29+L30</f>
        <v>0</v>
      </c>
      <c r="M28" s="320">
        <f t="shared" ref="M28:N28" si="11">M29+M30</f>
        <v>54513</v>
      </c>
      <c r="N28" s="736">
        <f t="shared" si="11"/>
        <v>54513</v>
      </c>
      <c r="O28" s="718">
        <f t="shared" si="3"/>
        <v>36.341999999999999</v>
      </c>
      <c r="P28" s="723">
        <f t="shared" si="1"/>
        <v>4117.2960725075527</v>
      </c>
    </row>
    <row r="29" spans="1:18" ht="12.95" customHeight="1">
      <c r="B29" s="10"/>
      <c r="C29" s="11"/>
      <c r="D29" s="11"/>
      <c r="E29" s="311"/>
      <c r="F29" s="330">
        <v>614200</v>
      </c>
      <c r="G29" s="356" t="s">
        <v>575</v>
      </c>
      <c r="H29" s="20" t="s">
        <v>111</v>
      </c>
      <c r="I29" s="540">
        <v>100000</v>
      </c>
      <c r="J29" s="540">
        <v>100000</v>
      </c>
      <c r="K29" s="540">
        <v>1324</v>
      </c>
      <c r="L29" s="571">
        <v>0</v>
      </c>
      <c r="M29" s="305">
        <v>54513</v>
      </c>
      <c r="N29" s="746">
        <f t="shared" ref="N29:N30" si="12">SUM(L29:M29)</f>
        <v>54513</v>
      </c>
      <c r="O29" s="719">
        <f t="shared" si="3"/>
        <v>54.512999999999998</v>
      </c>
      <c r="P29" s="724">
        <f t="shared" si="1"/>
        <v>4117.2960725075527</v>
      </c>
    </row>
    <row r="30" spans="1:18" ht="12.75" customHeight="1">
      <c r="B30" s="10"/>
      <c r="C30" s="11"/>
      <c r="D30" s="11"/>
      <c r="E30" s="311"/>
      <c r="F30" s="330">
        <v>614300</v>
      </c>
      <c r="G30" s="356" t="s">
        <v>576</v>
      </c>
      <c r="H30" s="526" t="s">
        <v>655</v>
      </c>
      <c r="I30" s="540">
        <v>50000</v>
      </c>
      <c r="J30" s="540">
        <v>50000</v>
      </c>
      <c r="K30" s="540">
        <v>0</v>
      </c>
      <c r="L30" s="571">
        <v>0</v>
      </c>
      <c r="M30" s="305">
        <v>0</v>
      </c>
      <c r="N30" s="746">
        <f t="shared" si="12"/>
        <v>0</v>
      </c>
      <c r="O30" s="719">
        <f t="shared" si="3"/>
        <v>0</v>
      </c>
      <c r="P30" s="724" t="str">
        <f t="shared" si="1"/>
        <v/>
      </c>
      <c r="R30" s="63"/>
    </row>
    <row r="31" spans="1:18" ht="12.95" customHeight="1">
      <c r="B31" s="10"/>
      <c r="C31" s="11"/>
      <c r="D31" s="11"/>
      <c r="E31" s="311"/>
      <c r="F31" s="329"/>
      <c r="G31" s="355"/>
      <c r="H31" s="8"/>
      <c r="I31" s="540"/>
      <c r="J31" s="540"/>
      <c r="K31" s="540"/>
      <c r="L31" s="571"/>
      <c r="M31" s="305"/>
      <c r="N31" s="747"/>
      <c r="O31" s="719" t="str">
        <f t="shared" si="3"/>
        <v/>
      </c>
      <c r="P31" s="724" t="str">
        <f t="shared" si="1"/>
        <v/>
      </c>
    </row>
    <row r="32" spans="1:18" ht="12.95" customHeight="1">
      <c r="B32" s="12"/>
      <c r="C32" s="8"/>
      <c r="D32" s="8"/>
      <c r="E32" s="8"/>
      <c r="F32" s="329">
        <v>821000</v>
      </c>
      <c r="G32" s="355"/>
      <c r="H32" s="8" t="s">
        <v>89</v>
      </c>
      <c r="I32" s="539">
        <f t="shared" ref="I32:J32" si="13">SUM(I33:I35)</f>
        <v>5000</v>
      </c>
      <c r="J32" s="539">
        <f t="shared" si="13"/>
        <v>5000</v>
      </c>
      <c r="K32" s="539">
        <f>SUM(K33:K34)</f>
        <v>0</v>
      </c>
      <c r="L32" s="576">
        <f>SUM(L33:L35)</f>
        <v>0</v>
      </c>
      <c r="M32" s="320">
        <f>SUM(M33:M35)</f>
        <v>2999</v>
      </c>
      <c r="N32" s="736">
        <f>SUM(N33:N35)</f>
        <v>2999</v>
      </c>
      <c r="O32" s="718">
        <f t="shared" si="3"/>
        <v>59.98</v>
      </c>
      <c r="P32" s="723" t="str">
        <f t="shared" si="1"/>
        <v/>
      </c>
    </row>
    <row r="33" spans="1:16" ht="12.95" customHeight="1">
      <c r="B33" s="10"/>
      <c r="C33" s="11"/>
      <c r="D33" s="11"/>
      <c r="E33" s="311"/>
      <c r="F33" s="330">
        <v>821200</v>
      </c>
      <c r="G33" s="356"/>
      <c r="H33" s="11" t="s">
        <v>90</v>
      </c>
      <c r="I33" s="540">
        <v>0</v>
      </c>
      <c r="J33" s="540">
        <v>0</v>
      </c>
      <c r="K33" s="540">
        <v>0</v>
      </c>
      <c r="L33" s="610">
        <v>0</v>
      </c>
      <c r="M33" s="321">
        <v>0</v>
      </c>
      <c r="N33" s="746">
        <f t="shared" ref="N33:N34" si="14">SUM(L33:M33)</f>
        <v>0</v>
      </c>
      <c r="O33" s="719" t="str">
        <f t="shared" si="3"/>
        <v/>
      </c>
      <c r="P33" s="724" t="str">
        <f t="shared" si="1"/>
        <v/>
      </c>
    </row>
    <row r="34" spans="1:16" s="1" customFormat="1" ht="12.95" customHeight="1">
      <c r="A34" s="306"/>
      <c r="B34" s="10"/>
      <c r="C34" s="11"/>
      <c r="D34" s="11"/>
      <c r="E34" s="311"/>
      <c r="F34" s="330">
        <v>821300</v>
      </c>
      <c r="G34" s="356"/>
      <c r="H34" s="11" t="s">
        <v>91</v>
      </c>
      <c r="I34" s="540">
        <v>5000</v>
      </c>
      <c r="J34" s="540">
        <v>5000</v>
      </c>
      <c r="K34" s="540">
        <v>0</v>
      </c>
      <c r="L34" s="571">
        <v>0</v>
      </c>
      <c r="M34" s="305">
        <v>2999</v>
      </c>
      <c r="N34" s="746">
        <f t="shared" si="14"/>
        <v>2999</v>
      </c>
      <c r="O34" s="741">
        <f t="shared" si="3"/>
        <v>59.98</v>
      </c>
      <c r="P34" s="371" t="str">
        <f t="shared" si="1"/>
        <v/>
      </c>
    </row>
    <row r="35" spans="1:16" ht="12.95" customHeight="1">
      <c r="B35" s="10"/>
      <c r="C35" s="11"/>
      <c r="D35" s="11"/>
      <c r="E35" s="311"/>
      <c r="F35" s="330"/>
      <c r="G35" s="356"/>
      <c r="H35" s="20"/>
      <c r="I35" s="540"/>
      <c r="J35" s="540"/>
      <c r="K35" s="540"/>
      <c r="L35" s="571"/>
      <c r="M35" s="305"/>
      <c r="N35" s="747"/>
      <c r="O35" s="741" t="str">
        <f t="shared" si="3"/>
        <v/>
      </c>
      <c r="P35" s="371" t="str">
        <f t="shared" si="1"/>
        <v/>
      </c>
    </row>
    <row r="36" spans="1:16" ht="12.95" customHeight="1">
      <c r="B36" s="12"/>
      <c r="C36" s="8"/>
      <c r="D36" s="8"/>
      <c r="E36" s="8"/>
      <c r="F36" s="329"/>
      <c r="G36" s="355"/>
      <c r="H36" s="8" t="s">
        <v>92</v>
      </c>
      <c r="I36" s="539">
        <v>13</v>
      </c>
      <c r="J36" s="539">
        <v>13</v>
      </c>
      <c r="K36" s="539">
        <v>12</v>
      </c>
      <c r="L36" s="570">
        <v>13</v>
      </c>
      <c r="M36" s="313"/>
      <c r="N36" s="736">
        <v>13</v>
      </c>
      <c r="O36" s="741"/>
      <c r="P36" s="371"/>
    </row>
    <row r="37" spans="1:16" ht="12.95" customHeight="1">
      <c r="B37" s="12"/>
      <c r="C37" s="8"/>
      <c r="D37" s="8"/>
      <c r="E37" s="8"/>
      <c r="F37" s="329"/>
      <c r="G37" s="355"/>
      <c r="H37" s="8" t="s">
        <v>110</v>
      </c>
      <c r="I37" s="563">
        <f>I8+I13+I16+I28+I32</f>
        <v>475790</v>
      </c>
      <c r="J37" s="313">
        <f>J8+J13+J16+J28+J32</f>
        <v>475790</v>
      </c>
      <c r="K37" s="563">
        <f t="shared" ref="K37" si="15">K8+K13+K16+K28+K32</f>
        <v>219381</v>
      </c>
      <c r="L37" s="570">
        <f>L8+L13+L16+L28+L32</f>
        <v>236257</v>
      </c>
      <c r="M37" s="313">
        <f>M8+M13+M16+M28+M32</f>
        <v>57512</v>
      </c>
      <c r="N37" s="736">
        <f>N8+N13+N16+N28+N32</f>
        <v>293769</v>
      </c>
      <c r="O37" s="740">
        <f t="shared" si="3"/>
        <v>61.743416213035161</v>
      </c>
      <c r="P37" s="370">
        <f t="shared" si="1"/>
        <v>133.90813242714731</v>
      </c>
    </row>
    <row r="38" spans="1:16" s="1" customFormat="1" ht="12.95" customHeight="1">
      <c r="A38" s="306"/>
      <c r="B38" s="12"/>
      <c r="C38" s="8"/>
      <c r="D38" s="8"/>
      <c r="E38" s="8"/>
      <c r="F38" s="329"/>
      <c r="G38" s="355"/>
      <c r="H38" s="8" t="s">
        <v>93</v>
      </c>
      <c r="I38" s="563">
        <f>I37</f>
        <v>475790</v>
      </c>
      <c r="J38" s="313">
        <f>J37</f>
        <v>475790</v>
      </c>
      <c r="K38" s="563">
        <f t="shared" ref="K38" si="16">K37</f>
        <v>219381</v>
      </c>
      <c r="L38" s="570">
        <f t="shared" ref="L38:N39" si="17">L37</f>
        <v>236257</v>
      </c>
      <c r="M38" s="313">
        <f t="shared" si="17"/>
        <v>57512</v>
      </c>
      <c r="N38" s="736">
        <f t="shared" si="17"/>
        <v>293769</v>
      </c>
      <c r="O38" s="740">
        <f t="shared" si="3"/>
        <v>61.743416213035161</v>
      </c>
      <c r="P38" s="370">
        <f t="shared" si="1"/>
        <v>133.90813242714731</v>
      </c>
    </row>
    <row r="39" spans="1:16" s="1" customFormat="1" ht="12.95" customHeight="1">
      <c r="A39" s="306"/>
      <c r="B39" s="12"/>
      <c r="C39" s="8"/>
      <c r="D39" s="8"/>
      <c r="E39" s="8"/>
      <c r="F39" s="329"/>
      <c r="G39" s="355"/>
      <c r="H39" s="8" t="s">
        <v>94</v>
      </c>
      <c r="I39" s="15">
        <f>I38</f>
        <v>475790</v>
      </c>
      <c r="J39" s="15">
        <f>J38</f>
        <v>475790</v>
      </c>
      <c r="K39" s="563">
        <f t="shared" ref="K39" si="18">K38</f>
        <v>219381</v>
      </c>
      <c r="L39" s="570">
        <f t="shared" si="17"/>
        <v>236257</v>
      </c>
      <c r="M39" s="313">
        <f t="shared" si="17"/>
        <v>57512</v>
      </c>
      <c r="N39" s="736">
        <f t="shared" si="17"/>
        <v>293769</v>
      </c>
      <c r="O39" s="740">
        <f t="shared" si="3"/>
        <v>61.743416213035161</v>
      </c>
      <c r="P39" s="370">
        <f t="shared" si="1"/>
        <v>133.90813242714731</v>
      </c>
    </row>
    <row r="40" spans="1:16" s="1" customFormat="1" ht="12.95" customHeight="1" thickBot="1">
      <c r="A40" s="306"/>
      <c r="B40" s="16"/>
      <c r="C40" s="17"/>
      <c r="D40" s="17"/>
      <c r="E40" s="17"/>
      <c r="F40" s="331"/>
      <c r="G40" s="357"/>
      <c r="H40" s="17"/>
      <c r="I40" s="100"/>
      <c r="J40" s="100"/>
      <c r="K40" s="621"/>
      <c r="L40" s="622"/>
      <c r="M40" s="100"/>
      <c r="N40" s="810"/>
      <c r="O40" s="811"/>
      <c r="P40" s="375"/>
    </row>
    <row r="41" spans="1:16" s="1" customFormat="1" ht="12.95" customHeight="1">
      <c r="A41" s="306"/>
      <c r="B41" s="9"/>
      <c r="C41" s="9"/>
      <c r="D41" s="9"/>
      <c r="E41" s="309"/>
      <c r="F41" s="332"/>
      <c r="G41" s="358"/>
      <c r="H41" s="9"/>
      <c r="I41" s="61"/>
      <c r="J41" s="61"/>
      <c r="K41" s="61"/>
      <c r="L41" s="61"/>
      <c r="M41" s="61"/>
      <c r="N41" s="414"/>
      <c r="O41" s="376"/>
      <c r="P41" s="376"/>
    </row>
    <row r="42" spans="1:16" ht="12.95" customHeight="1">
      <c r="B42" s="55"/>
      <c r="F42" s="332"/>
      <c r="G42" s="358"/>
      <c r="N42" s="411"/>
    </row>
    <row r="43" spans="1:16" ht="12.95" customHeight="1">
      <c r="B43" s="55"/>
      <c r="F43" s="332"/>
      <c r="G43" s="358"/>
      <c r="N43" s="411"/>
    </row>
    <row r="44" spans="1:16" ht="12.95" customHeight="1">
      <c r="B44" s="55"/>
      <c r="F44" s="332"/>
      <c r="G44" s="358"/>
      <c r="N44" s="411"/>
    </row>
    <row r="45" spans="1:16" ht="12.95" customHeight="1">
      <c r="B45" s="55"/>
      <c r="F45" s="332"/>
      <c r="G45" s="358"/>
      <c r="N45" s="411"/>
    </row>
    <row r="46" spans="1:16" ht="12.95" customHeight="1">
      <c r="B46" s="55"/>
      <c r="F46" s="332"/>
      <c r="G46" s="358"/>
      <c r="N46" s="411"/>
    </row>
    <row r="47" spans="1:16" ht="12.95" customHeight="1">
      <c r="B47" s="55"/>
      <c r="F47" s="332"/>
      <c r="G47" s="358"/>
      <c r="N47" s="411"/>
    </row>
    <row r="48" spans="1:16" ht="12.95" customHeight="1">
      <c r="B48" s="55"/>
      <c r="F48" s="332"/>
      <c r="G48" s="358"/>
      <c r="N48" s="411"/>
    </row>
    <row r="49" spans="2:14" ht="12.95" customHeight="1">
      <c r="B49" s="55"/>
      <c r="F49" s="332"/>
      <c r="G49" s="358"/>
      <c r="N49" s="411"/>
    </row>
    <row r="50" spans="2:14" ht="12.95" customHeight="1">
      <c r="B50" s="55"/>
      <c r="F50" s="332"/>
      <c r="G50" s="358"/>
      <c r="N50" s="411"/>
    </row>
    <row r="51" spans="2:14" ht="12.95" customHeight="1">
      <c r="B51" s="55"/>
      <c r="F51" s="332"/>
      <c r="G51" s="358"/>
      <c r="N51" s="411"/>
    </row>
    <row r="52" spans="2:14" ht="12.95" customHeight="1">
      <c r="F52" s="332"/>
      <c r="G52" s="358"/>
      <c r="N52" s="411"/>
    </row>
    <row r="53" spans="2:14" ht="12.95" customHeight="1">
      <c r="F53" s="332"/>
      <c r="G53" s="358"/>
      <c r="N53" s="411"/>
    </row>
    <row r="54" spans="2:14" ht="12.95" customHeight="1">
      <c r="F54" s="332"/>
      <c r="G54" s="358"/>
      <c r="N54" s="411"/>
    </row>
    <row r="55" spans="2:14" ht="12.95" customHeight="1">
      <c r="F55" s="332"/>
      <c r="G55" s="358"/>
      <c r="N55" s="411"/>
    </row>
    <row r="56" spans="2:14" ht="12.95" customHeight="1">
      <c r="F56" s="332"/>
      <c r="G56" s="358"/>
      <c r="N56" s="411"/>
    </row>
    <row r="57" spans="2:14" ht="12.95" customHeight="1">
      <c r="F57" s="332"/>
      <c r="G57" s="358"/>
      <c r="N57" s="411"/>
    </row>
    <row r="58" spans="2:14" ht="12.95" customHeight="1">
      <c r="F58" s="332"/>
      <c r="G58" s="358"/>
      <c r="N58" s="411"/>
    </row>
    <row r="59" spans="2:14" ht="12.95" customHeight="1">
      <c r="F59" s="332"/>
      <c r="G59" s="358"/>
      <c r="N59" s="411"/>
    </row>
    <row r="60" spans="2:14" ht="17.100000000000001" customHeight="1">
      <c r="F60" s="332"/>
      <c r="G60" s="358"/>
      <c r="N60" s="411"/>
    </row>
    <row r="61" spans="2:14" ht="17.100000000000001" customHeight="1">
      <c r="F61" s="332"/>
      <c r="G61" s="358"/>
      <c r="N61" s="411"/>
    </row>
    <row r="62" spans="2:14" ht="14.25">
      <c r="F62" s="332"/>
      <c r="G62" s="358"/>
      <c r="N62" s="411"/>
    </row>
    <row r="63" spans="2:14" ht="14.25">
      <c r="F63" s="332"/>
      <c r="G63" s="358"/>
      <c r="N63" s="411"/>
    </row>
    <row r="64" spans="2:14" ht="14.25">
      <c r="F64" s="332"/>
      <c r="G64" s="358"/>
      <c r="N64" s="411"/>
    </row>
    <row r="65" spans="6:14" ht="14.25">
      <c r="F65" s="332"/>
      <c r="G65" s="358"/>
      <c r="N65" s="411"/>
    </row>
    <row r="66" spans="6:14" ht="14.25">
      <c r="F66" s="332"/>
      <c r="G66" s="358"/>
      <c r="N66" s="411"/>
    </row>
    <row r="67" spans="6:14" ht="14.25">
      <c r="F67" s="332"/>
      <c r="G67" s="358"/>
      <c r="N67" s="411"/>
    </row>
    <row r="68" spans="6:14" ht="14.25">
      <c r="F68" s="332"/>
      <c r="G68" s="358"/>
      <c r="N68" s="411"/>
    </row>
    <row r="69" spans="6:14" ht="14.25">
      <c r="F69" s="332"/>
      <c r="G69" s="358"/>
      <c r="N69" s="411"/>
    </row>
    <row r="70" spans="6:14" ht="14.25">
      <c r="F70" s="332"/>
      <c r="G70" s="358"/>
      <c r="N70" s="411"/>
    </row>
    <row r="71" spans="6:14" ht="14.25">
      <c r="F71" s="332"/>
      <c r="G71" s="358"/>
      <c r="N71" s="411"/>
    </row>
    <row r="72" spans="6:14" ht="14.25">
      <c r="F72" s="332"/>
      <c r="G72" s="358"/>
      <c r="N72" s="411"/>
    </row>
    <row r="73" spans="6:14" ht="14.25">
      <c r="F73" s="332"/>
      <c r="G73" s="358"/>
      <c r="N73" s="411"/>
    </row>
    <row r="74" spans="6:14" ht="14.25">
      <c r="F74" s="332"/>
      <c r="G74" s="332"/>
      <c r="N74" s="411"/>
    </row>
    <row r="75" spans="6:14" ht="14.25">
      <c r="F75" s="332"/>
      <c r="G75" s="332"/>
      <c r="N75" s="411"/>
    </row>
    <row r="76" spans="6:14" ht="14.25">
      <c r="F76" s="332"/>
      <c r="G76" s="332"/>
      <c r="N76" s="411"/>
    </row>
    <row r="77" spans="6:14" ht="14.25">
      <c r="F77" s="332"/>
      <c r="G77" s="332"/>
      <c r="N77" s="411"/>
    </row>
    <row r="78" spans="6:14" ht="14.25">
      <c r="F78" s="332"/>
      <c r="G78" s="332"/>
      <c r="N78" s="411"/>
    </row>
    <row r="79" spans="6:14" ht="14.25">
      <c r="F79" s="332"/>
      <c r="G79" s="332"/>
      <c r="N79" s="411"/>
    </row>
    <row r="80" spans="6:14" ht="14.25">
      <c r="F80" s="332"/>
      <c r="G80" s="332"/>
      <c r="N80" s="411"/>
    </row>
    <row r="81" spans="6:14" ht="14.25">
      <c r="F81" s="332"/>
      <c r="G81" s="332"/>
      <c r="N81" s="411"/>
    </row>
    <row r="82" spans="6:14" ht="14.25">
      <c r="F82" s="332"/>
      <c r="G82" s="332"/>
      <c r="N82" s="411"/>
    </row>
    <row r="83" spans="6:14" ht="14.25">
      <c r="F83" s="332"/>
      <c r="G83" s="332"/>
      <c r="N83" s="411"/>
    </row>
    <row r="84" spans="6:14" ht="14.25">
      <c r="F84" s="332"/>
      <c r="G84" s="332"/>
      <c r="N84" s="411"/>
    </row>
    <row r="85" spans="6:14" ht="14.25">
      <c r="F85" s="332"/>
      <c r="G85" s="332"/>
      <c r="N85" s="411"/>
    </row>
    <row r="86" spans="6:14" ht="14.25">
      <c r="F86" s="332"/>
      <c r="G86" s="332"/>
      <c r="N86" s="411"/>
    </row>
    <row r="87" spans="6:14" ht="14.25">
      <c r="F87" s="332"/>
      <c r="G87" s="332"/>
      <c r="N87" s="411"/>
    </row>
    <row r="88" spans="6:14" ht="14.25">
      <c r="F88" s="332"/>
      <c r="G88" s="332"/>
      <c r="N88" s="411"/>
    </row>
    <row r="89" spans="6:14" ht="14.25">
      <c r="F89" s="332"/>
      <c r="G89" s="332"/>
      <c r="N89" s="411"/>
    </row>
    <row r="90" spans="6:14" ht="14.25">
      <c r="F90" s="332"/>
      <c r="G90" s="332"/>
      <c r="N90" s="411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9"/>
  <dimension ref="A1:R96"/>
  <sheetViews>
    <sheetView zoomScaleNormal="100" workbookViewId="0">
      <selection activeCell="L20" sqref="L20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4" customWidth="1"/>
    <col min="17" max="16384" width="9.140625" style="9"/>
  </cols>
  <sheetData>
    <row r="1" spans="1:18" ht="13.5" thickBot="1"/>
    <row r="2" spans="1:18" s="405" customFormat="1" ht="20.100000000000001" customHeight="1" thickTop="1" thickBot="1">
      <c r="B2" s="900" t="s">
        <v>139</v>
      </c>
      <c r="C2" s="901"/>
      <c r="D2" s="901"/>
      <c r="E2" s="901"/>
      <c r="F2" s="901"/>
      <c r="G2" s="901"/>
      <c r="H2" s="901"/>
      <c r="I2" s="901"/>
      <c r="J2" s="921"/>
      <c r="K2" s="921"/>
      <c r="L2" s="921"/>
      <c r="M2" s="921"/>
      <c r="N2" s="921"/>
      <c r="O2" s="921"/>
      <c r="P2" s="902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140</v>
      </c>
      <c r="C7" s="7" t="s">
        <v>80</v>
      </c>
      <c r="D7" s="7" t="s">
        <v>81</v>
      </c>
      <c r="E7" s="655" t="s">
        <v>793</v>
      </c>
      <c r="F7" s="5"/>
      <c r="G7" s="308"/>
      <c r="H7" s="5"/>
      <c r="I7" s="580"/>
      <c r="J7" s="97"/>
      <c r="K7" s="580"/>
      <c r="L7" s="607"/>
      <c r="M7" s="97"/>
      <c r="N7" s="767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SUM(I9:I11)</f>
        <v>539380</v>
      </c>
      <c r="J8" s="539">
        <f t="shared" si="0"/>
        <v>539380</v>
      </c>
      <c r="K8" s="539">
        <f>SUM(K9:K11)</f>
        <v>385993</v>
      </c>
      <c r="L8" s="566">
        <f>SUM(L9:L11)</f>
        <v>396557</v>
      </c>
      <c r="M8" s="235">
        <f>SUM(M9:M11)</f>
        <v>0</v>
      </c>
      <c r="N8" s="745">
        <f>SUM(N9:N11)</f>
        <v>396557</v>
      </c>
      <c r="O8" s="718">
        <f>IF(J8=0,"",N8/J8*100)</f>
        <v>73.520894360191335</v>
      </c>
      <c r="P8" s="723">
        <f>IF(K8=0,"",N8/K8*100)</f>
        <v>102.73683719652946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469140</v>
      </c>
      <c r="J9" s="540">
        <v>469140</v>
      </c>
      <c r="K9" s="540">
        <v>335398</v>
      </c>
      <c r="L9" s="613">
        <v>350960</v>
      </c>
      <c r="M9" s="237">
        <v>0</v>
      </c>
      <c r="N9" s="746">
        <f>SUM(L9:M9)</f>
        <v>350960</v>
      </c>
      <c r="O9" s="719">
        <f>IF(J9=0,"",N9/J9*100)</f>
        <v>74.809225391141226</v>
      </c>
      <c r="P9" s="724">
        <f t="shared" ref="P9:P35" si="1">IF(K9=0,"",N9/K9*100)</f>
        <v>104.63986070280681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70240</v>
      </c>
      <c r="J10" s="540">
        <v>70240</v>
      </c>
      <c r="K10" s="540">
        <v>50595</v>
      </c>
      <c r="L10" s="613">
        <v>45597</v>
      </c>
      <c r="M10" s="237">
        <v>0</v>
      </c>
      <c r="N10" s="746">
        <f t="shared" ref="N10:N11" si="2">SUM(L10:M10)</f>
        <v>45597</v>
      </c>
      <c r="O10" s="719">
        <f t="shared" ref="O10:O35" si="3">IF(J10=0,"",N10/J10*100)</f>
        <v>64.916002277904326</v>
      </c>
      <c r="P10" s="724">
        <f t="shared" si="1"/>
        <v>90.121553513192993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11"/>
      <c r="I12" s="539"/>
      <c r="J12" s="539"/>
      <c r="K12" s="539"/>
      <c r="L12" s="566"/>
      <c r="M12" s="235"/>
      <c r="N12" s="745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49670</v>
      </c>
      <c r="J13" s="539">
        <f t="shared" si="5"/>
        <v>49670</v>
      </c>
      <c r="K13" s="539">
        <f>K14</f>
        <v>35785</v>
      </c>
      <c r="L13" s="566">
        <f>L14</f>
        <v>37359</v>
      </c>
      <c r="M13" s="235">
        <f>M14</f>
        <v>0</v>
      </c>
      <c r="N13" s="745">
        <f>N14</f>
        <v>37359</v>
      </c>
      <c r="O13" s="718">
        <f t="shared" si="3"/>
        <v>75.214415139923503</v>
      </c>
      <c r="P13" s="723">
        <f t="shared" si="1"/>
        <v>104.39849098784406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49670</v>
      </c>
      <c r="J14" s="540">
        <v>49670</v>
      </c>
      <c r="K14" s="540">
        <v>35785</v>
      </c>
      <c r="L14" s="613">
        <v>37359</v>
      </c>
      <c r="M14" s="237">
        <v>0</v>
      </c>
      <c r="N14" s="746">
        <f>SUM(L14:M14)</f>
        <v>37359</v>
      </c>
      <c r="O14" s="719">
        <f t="shared" si="3"/>
        <v>75.214415139923503</v>
      </c>
      <c r="P14" s="724">
        <f t="shared" si="1"/>
        <v>104.39849098784406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39"/>
      <c r="J15" s="539"/>
      <c r="K15" s="539"/>
      <c r="L15" s="570"/>
      <c r="M15" s="313"/>
      <c r="N15" s="736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95300</v>
      </c>
      <c r="J16" s="539">
        <f t="shared" si="6"/>
        <v>95300</v>
      </c>
      <c r="K16" s="539">
        <f>SUM(K17:K26)</f>
        <v>46883</v>
      </c>
      <c r="L16" s="569">
        <f>SUM(L17:L26)</f>
        <v>58364</v>
      </c>
      <c r="M16" s="318">
        <f>SUM(M17:M26)</f>
        <v>0</v>
      </c>
      <c r="N16" s="736">
        <f>SUM(N17:N26)</f>
        <v>58364</v>
      </c>
      <c r="O16" s="718">
        <f t="shared" si="3"/>
        <v>61.242392444910806</v>
      </c>
      <c r="P16" s="723">
        <f t="shared" si="1"/>
        <v>124.48862060874943</v>
      </c>
    </row>
    <row r="17" spans="1:17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3200</v>
      </c>
      <c r="J17" s="540">
        <v>3200</v>
      </c>
      <c r="K17" s="540">
        <v>2339</v>
      </c>
      <c r="L17" s="553">
        <v>402</v>
      </c>
      <c r="M17" s="388">
        <v>0</v>
      </c>
      <c r="N17" s="746">
        <f t="shared" ref="N17:N26" si="7">SUM(L17:M17)</f>
        <v>402</v>
      </c>
      <c r="O17" s="719">
        <f t="shared" si="3"/>
        <v>12.562499999999998</v>
      </c>
      <c r="P17" s="724">
        <f t="shared" si="1"/>
        <v>17.186831979478409</v>
      </c>
    </row>
    <row r="18" spans="1:17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v>24000</v>
      </c>
      <c r="J18" s="540">
        <v>24000</v>
      </c>
      <c r="K18" s="540">
        <v>11372</v>
      </c>
      <c r="L18" s="553">
        <v>10759</v>
      </c>
      <c r="M18" s="388">
        <v>0</v>
      </c>
      <c r="N18" s="746">
        <f t="shared" si="7"/>
        <v>10759</v>
      </c>
      <c r="O18" s="719">
        <f t="shared" si="3"/>
        <v>44.829166666666666</v>
      </c>
      <c r="P18" s="724">
        <f t="shared" si="1"/>
        <v>94.609567358424201</v>
      </c>
    </row>
    <row r="19" spans="1:17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12000</v>
      </c>
      <c r="J19" s="540">
        <v>12000</v>
      </c>
      <c r="K19" s="540">
        <v>8955</v>
      </c>
      <c r="L19" s="553">
        <v>8007</v>
      </c>
      <c r="M19" s="388">
        <v>0</v>
      </c>
      <c r="N19" s="746">
        <f t="shared" si="7"/>
        <v>8007</v>
      </c>
      <c r="O19" s="719">
        <f t="shared" si="3"/>
        <v>66.724999999999994</v>
      </c>
      <c r="P19" s="724">
        <f t="shared" si="1"/>
        <v>89.413735343383578</v>
      </c>
    </row>
    <row r="20" spans="1:17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6000</v>
      </c>
      <c r="J20" s="540">
        <v>6000</v>
      </c>
      <c r="K20" s="540">
        <v>4107</v>
      </c>
      <c r="L20" s="553">
        <v>5272</v>
      </c>
      <c r="M20" s="388">
        <v>0</v>
      </c>
      <c r="N20" s="746">
        <f t="shared" si="7"/>
        <v>5272</v>
      </c>
      <c r="O20" s="719">
        <f t="shared" si="3"/>
        <v>87.866666666666674</v>
      </c>
      <c r="P20" s="724">
        <f t="shared" si="1"/>
        <v>128.36620404187974</v>
      </c>
    </row>
    <row r="21" spans="1:17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v>4000</v>
      </c>
      <c r="J21" s="540">
        <v>4000</v>
      </c>
      <c r="K21" s="540">
        <v>2190</v>
      </c>
      <c r="L21" s="554">
        <v>1879</v>
      </c>
      <c r="M21" s="390">
        <v>0</v>
      </c>
      <c r="N21" s="746">
        <f t="shared" si="7"/>
        <v>1879</v>
      </c>
      <c r="O21" s="719">
        <f t="shared" si="3"/>
        <v>46.975000000000001</v>
      </c>
      <c r="P21" s="724">
        <f t="shared" si="1"/>
        <v>85.799086757990878</v>
      </c>
      <c r="Q21" s="55"/>
    </row>
    <row r="22" spans="1:17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ref="I22:J26" si="8">SUM(G22:H22)</f>
        <v>0</v>
      </c>
      <c r="J22" s="540">
        <f t="shared" si="8"/>
        <v>0</v>
      </c>
      <c r="K22" s="540">
        <v>0</v>
      </c>
      <c r="L22" s="553">
        <v>0</v>
      </c>
      <c r="M22" s="388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7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5500</v>
      </c>
      <c r="J23" s="540">
        <v>5500</v>
      </c>
      <c r="K23" s="540">
        <v>4995</v>
      </c>
      <c r="L23" s="554">
        <v>4472</v>
      </c>
      <c r="M23" s="390">
        <v>0</v>
      </c>
      <c r="N23" s="746">
        <f t="shared" si="7"/>
        <v>4472</v>
      </c>
      <c r="O23" s="719">
        <f t="shared" si="3"/>
        <v>81.309090909090912</v>
      </c>
      <c r="P23" s="724">
        <f t="shared" si="1"/>
        <v>89.529529529529526</v>
      </c>
    </row>
    <row r="24" spans="1:17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v>1600</v>
      </c>
      <c r="J24" s="540">
        <v>1600</v>
      </c>
      <c r="K24" s="540">
        <v>0</v>
      </c>
      <c r="L24" s="554">
        <v>0</v>
      </c>
      <c r="M24" s="390">
        <v>0</v>
      </c>
      <c r="N24" s="746">
        <f t="shared" si="7"/>
        <v>0</v>
      </c>
      <c r="O24" s="719">
        <f t="shared" si="3"/>
        <v>0</v>
      </c>
      <c r="P24" s="724" t="str">
        <f t="shared" si="1"/>
        <v/>
      </c>
    </row>
    <row r="25" spans="1:17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39000</v>
      </c>
      <c r="J25" s="540">
        <v>39000</v>
      </c>
      <c r="K25" s="540">
        <v>12925</v>
      </c>
      <c r="L25" s="554">
        <v>27573</v>
      </c>
      <c r="M25" s="390">
        <v>0</v>
      </c>
      <c r="N25" s="746">
        <f t="shared" si="7"/>
        <v>27573</v>
      </c>
      <c r="O25" s="719">
        <f t="shared" si="3"/>
        <v>70.7</v>
      </c>
      <c r="P25" s="724">
        <f t="shared" si="1"/>
        <v>213.33075435203094</v>
      </c>
    </row>
    <row r="26" spans="1:17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4">
        <v>0</v>
      </c>
      <c r="M26" s="390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7" s="1" customFormat="1" ht="12.95" customHeight="1">
      <c r="A27" s="306"/>
      <c r="B27" s="12"/>
      <c r="C27" s="8"/>
      <c r="D27" s="8"/>
      <c r="E27" s="8"/>
      <c r="F27" s="329"/>
      <c r="G27" s="355"/>
      <c r="H27" s="8"/>
      <c r="I27" s="540"/>
      <c r="J27" s="540"/>
      <c r="K27" s="540"/>
      <c r="L27" s="610"/>
      <c r="M27" s="321"/>
      <c r="N27" s="747"/>
      <c r="O27" s="719" t="str">
        <f t="shared" si="3"/>
        <v/>
      </c>
      <c r="P27" s="724" t="str">
        <f t="shared" si="1"/>
        <v/>
      </c>
    </row>
    <row r="28" spans="1:17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9">SUM(I29:I30)</f>
        <v>4900</v>
      </c>
      <c r="J28" s="539">
        <f t="shared" si="9"/>
        <v>4900</v>
      </c>
      <c r="K28" s="539">
        <f>SUM(K29:K30)</f>
        <v>2996</v>
      </c>
      <c r="L28" s="576">
        <f>SUM(L29:L30)</f>
        <v>2225</v>
      </c>
      <c r="M28" s="320">
        <f>SUM(M29:M30)</f>
        <v>0</v>
      </c>
      <c r="N28" s="736">
        <f>SUM(N29:N30)</f>
        <v>2225</v>
      </c>
      <c r="O28" s="718">
        <f t="shared" si="3"/>
        <v>45.408163265306122</v>
      </c>
      <c r="P28" s="723">
        <f t="shared" si="1"/>
        <v>74.265687583444588</v>
      </c>
    </row>
    <row r="29" spans="1:17" ht="12.95" customHeight="1">
      <c r="B29" s="10"/>
      <c r="C29" s="11"/>
      <c r="D29" s="11"/>
      <c r="E29" s="311"/>
      <c r="F29" s="330">
        <v>821200</v>
      </c>
      <c r="G29" s="356"/>
      <c r="H29" s="11" t="s">
        <v>90</v>
      </c>
      <c r="I29" s="540">
        <v>0</v>
      </c>
      <c r="J29" s="540">
        <v>0</v>
      </c>
      <c r="K29" s="540">
        <v>0</v>
      </c>
      <c r="L29" s="610">
        <v>0</v>
      </c>
      <c r="M29" s="321">
        <v>0</v>
      </c>
      <c r="N29" s="746">
        <f t="shared" ref="N29:N30" si="10">SUM(L29:M29)</f>
        <v>0</v>
      </c>
      <c r="O29" s="719" t="str">
        <f t="shared" si="3"/>
        <v/>
      </c>
      <c r="P29" s="724" t="str">
        <f t="shared" si="1"/>
        <v/>
      </c>
    </row>
    <row r="30" spans="1:17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4900</v>
      </c>
      <c r="J30" s="540">
        <v>4900</v>
      </c>
      <c r="K30" s="540">
        <v>2996</v>
      </c>
      <c r="L30" s="610">
        <v>2225</v>
      </c>
      <c r="M30" s="321">
        <v>0</v>
      </c>
      <c r="N30" s="746">
        <f t="shared" si="10"/>
        <v>2225</v>
      </c>
      <c r="O30" s="719">
        <f t="shared" si="3"/>
        <v>45.408163265306122</v>
      </c>
      <c r="P30" s="724">
        <f t="shared" si="1"/>
        <v>74.265687583444588</v>
      </c>
    </row>
    <row r="31" spans="1:17" ht="12.95" customHeight="1">
      <c r="B31" s="10"/>
      <c r="C31" s="11"/>
      <c r="D31" s="11"/>
      <c r="E31" s="311"/>
      <c r="F31" s="330"/>
      <c r="G31" s="356"/>
      <c r="H31" s="11"/>
      <c r="I31" s="540"/>
      <c r="J31" s="540"/>
      <c r="K31" s="540"/>
      <c r="L31" s="609"/>
      <c r="M31" s="316"/>
      <c r="N31" s="747"/>
      <c r="O31" s="719" t="str">
        <f t="shared" si="3"/>
        <v/>
      </c>
      <c r="P31" s="724" t="str">
        <f t="shared" si="1"/>
        <v/>
      </c>
    </row>
    <row r="32" spans="1:17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39">
        <v>17</v>
      </c>
      <c r="J32" s="539">
        <v>17</v>
      </c>
      <c r="K32" s="539">
        <v>16</v>
      </c>
      <c r="L32" s="570">
        <v>16</v>
      </c>
      <c r="M32" s="313"/>
      <c r="N32" s="736">
        <v>16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>I8+I13+I16+I28</f>
        <v>689250</v>
      </c>
      <c r="J33" s="313">
        <f>J8+J13+J16+J28</f>
        <v>689250</v>
      </c>
      <c r="K33" s="563">
        <f t="shared" ref="K33" si="11">K8+K13+K16+K28</f>
        <v>471657</v>
      </c>
      <c r="L33" s="570">
        <f>L8+L13+L16+L28</f>
        <v>494505</v>
      </c>
      <c r="M33" s="313">
        <f>M8+M13+M16+M28</f>
        <v>0</v>
      </c>
      <c r="N33" s="736">
        <f>N8+N13+N16+N28</f>
        <v>494505</v>
      </c>
      <c r="O33" s="718">
        <f t="shared" si="3"/>
        <v>71.745375408052226</v>
      </c>
      <c r="P33" s="723">
        <f t="shared" si="1"/>
        <v>104.84419822031687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563">
        <f>I33</f>
        <v>689250</v>
      </c>
      <c r="J34" s="313">
        <f>J33</f>
        <v>689250</v>
      </c>
      <c r="K34" s="563">
        <f t="shared" ref="K34" si="12">K33</f>
        <v>471657</v>
      </c>
      <c r="L34" s="570">
        <f t="shared" ref="L34:N35" si="13">L33</f>
        <v>494505</v>
      </c>
      <c r="M34" s="313">
        <f t="shared" si="13"/>
        <v>0</v>
      </c>
      <c r="N34" s="736">
        <f t="shared" si="13"/>
        <v>494505</v>
      </c>
      <c r="O34" s="718">
        <f>IF(J34=0,"",N34/J34*100)</f>
        <v>71.745375408052226</v>
      </c>
      <c r="P34" s="723">
        <f t="shared" si="1"/>
        <v>104.84419822031687</v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15">
        <f>I34</f>
        <v>689250</v>
      </c>
      <c r="J35" s="15">
        <f>J34</f>
        <v>689250</v>
      </c>
      <c r="K35" s="563">
        <f t="shared" ref="K35" si="14">K34</f>
        <v>471657</v>
      </c>
      <c r="L35" s="570">
        <f t="shared" si="13"/>
        <v>494505</v>
      </c>
      <c r="M35" s="313">
        <f t="shared" si="13"/>
        <v>0</v>
      </c>
      <c r="N35" s="736">
        <f t="shared" si="13"/>
        <v>494505</v>
      </c>
      <c r="O35" s="718">
        <f t="shared" si="3"/>
        <v>71.745375408052226</v>
      </c>
      <c r="P35" s="723">
        <f t="shared" si="1"/>
        <v>104.84419822031687</v>
      </c>
    </row>
    <row r="36" spans="1:16" ht="12.95" customHeight="1" thickBot="1">
      <c r="B36" s="16"/>
      <c r="C36" s="17"/>
      <c r="D36" s="17"/>
      <c r="E36" s="17"/>
      <c r="F36" s="331"/>
      <c r="G36" s="357"/>
      <c r="H36" s="17"/>
      <c r="I36" s="32"/>
      <c r="J36" s="32"/>
      <c r="K36" s="564"/>
      <c r="L36" s="573"/>
      <c r="M36" s="32"/>
      <c r="N36" s="749"/>
      <c r="O36" s="720"/>
      <c r="P36" s="725"/>
    </row>
    <row r="37" spans="1:16" ht="12.95" customHeight="1">
      <c r="F37" s="332"/>
      <c r="G37" s="358"/>
      <c r="N37" s="412"/>
    </row>
    <row r="38" spans="1:16" ht="12.95" customHeight="1">
      <c r="F38" s="332"/>
      <c r="G38" s="358"/>
      <c r="N38" s="412"/>
    </row>
    <row r="39" spans="1:16" ht="12.95" customHeight="1">
      <c r="B39" s="55"/>
      <c r="F39" s="332"/>
      <c r="G39" s="358"/>
      <c r="N39" s="412"/>
    </row>
    <row r="40" spans="1:16" ht="12.95" customHeight="1">
      <c r="B40" s="55"/>
      <c r="F40" s="332"/>
      <c r="G40" s="358"/>
      <c r="N40" s="412"/>
    </row>
    <row r="41" spans="1:16" ht="12.95" customHeight="1">
      <c r="B41" s="55"/>
      <c r="F41" s="332"/>
      <c r="G41" s="358"/>
      <c r="N41" s="412"/>
    </row>
    <row r="42" spans="1:16" ht="12.95" customHeight="1">
      <c r="B42" s="55"/>
      <c r="F42" s="332"/>
      <c r="G42" s="358"/>
      <c r="N42" s="412"/>
    </row>
    <row r="43" spans="1:16" ht="12.95" customHeight="1">
      <c r="B43" s="55"/>
      <c r="F43" s="332"/>
      <c r="G43" s="358"/>
      <c r="N43" s="412"/>
    </row>
    <row r="44" spans="1:16" ht="12.95" customHeight="1">
      <c r="F44" s="332"/>
      <c r="G44" s="358"/>
      <c r="N44" s="412"/>
    </row>
    <row r="45" spans="1:16" ht="12.95" customHeight="1">
      <c r="F45" s="332"/>
      <c r="G45" s="358"/>
      <c r="N45" s="412"/>
    </row>
    <row r="46" spans="1:16" ht="12.95" customHeight="1">
      <c r="F46" s="332"/>
      <c r="G46" s="358"/>
      <c r="N46" s="412"/>
    </row>
    <row r="47" spans="1:16" ht="12.95" customHeight="1">
      <c r="F47" s="332"/>
      <c r="G47" s="358"/>
      <c r="N47" s="412"/>
    </row>
    <row r="48" spans="1:16" ht="12.95" customHeight="1">
      <c r="F48" s="332"/>
      <c r="G48" s="358"/>
      <c r="N48" s="412"/>
    </row>
    <row r="49" spans="6:14" ht="12.95" customHeight="1">
      <c r="F49" s="332"/>
      <c r="G49" s="358"/>
      <c r="N49" s="412"/>
    </row>
    <row r="50" spans="6:14" ht="12.95" customHeight="1">
      <c r="F50" s="332"/>
      <c r="G50" s="358"/>
      <c r="N50" s="412"/>
    </row>
    <row r="51" spans="6:14" ht="12.95" customHeight="1">
      <c r="F51" s="332"/>
      <c r="G51" s="358"/>
      <c r="N51" s="412"/>
    </row>
    <row r="52" spans="6:14" ht="12.95" customHeight="1">
      <c r="F52" s="332"/>
      <c r="G52" s="358"/>
      <c r="N52" s="412"/>
    </row>
    <row r="53" spans="6:14" ht="12.95" customHeight="1">
      <c r="F53" s="332"/>
      <c r="G53" s="358"/>
      <c r="N53" s="412"/>
    </row>
    <row r="54" spans="6:14" ht="12.95" customHeight="1">
      <c r="F54" s="332"/>
      <c r="G54" s="358"/>
      <c r="N54" s="412"/>
    </row>
    <row r="55" spans="6:14" ht="12.95" customHeight="1">
      <c r="F55" s="332"/>
      <c r="G55" s="358"/>
      <c r="N55" s="412"/>
    </row>
    <row r="56" spans="6:14" ht="12.95" customHeight="1">
      <c r="F56" s="332"/>
      <c r="G56" s="358"/>
      <c r="N56" s="412"/>
    </row>
    <row r="57" spans="6:14" ht="12.95" customHeight="1">
      <c r="F57" s="332"/>
      <c r="G57" s="358"/>
      <c r="N57" s="412"/>
    </row>
    <row r="58" spans="6:14" ht="12.95" customHeight="1">
      <c r="F58" s="332"/>
      <c r="G58" s="358"/>
      <c r="N58" s="412"/>
    </row>
    <row r="59" spans="6:14" ht="12.95" customHeight="1">
      <c r="F59" s="332"/>
      <c r="G59" s="358"/>
      <c r="N59" s="412"/>
    </row>
    <row r="60" spans="6:14" ht="17.100000000000001" customHeight="1">
      <c r="F60" s="332"/>
      <c r="G60" s="358"/>
      <c r="N60" s="412"/>
    </row>
    <row r="61" spans="6:14" ht="14.25">
      <c r="F61" s="332"/>
      <c r="G61" s="358"/>
      <c r="N61" s="412"/>
    </row>
    <row r="62" spans="6:14" ht="14.25">
      <c r="F62" s="332"/>
      <c r="G62" s="358"/>
      <c r="N62" s="412"/>
    </row>
    <row r="63" spans="6:14" ht="14.25">
      <c r="F63" s="332"/>
      <c r="G63" s="358"/>
      <c r="N63" s="412"/>
    </row>
    <row r="64" spans="6:14" ht="14.25">
      <c r="F64" s="332"/>
      <c r="G64" s="358"/>
      <c r="N64" s="412"/>
    </row>
    <row r="65" spans="6:14" ht="14.25">
      <c r="F65" s="332"/>
      <c r="G65" s="358"/>
      <c r="N65" s="412"/>
    </row>
    <row r="66" spans="6:14" ht="14.25">
      <c r="F66" s="332"/>
      <c r="G66" s="358"/>
      <c r="N66" s="412"/>
    </row>
    <row r="67" spans="6:14" ht="14.25">
      <c r="F67" s="332"/>
      <c r="G67" s="358"/>
      <c r="N67" s="412"/>
    </row>
    <row r="68" spans="6:14" ht="14.25">
      <c r="F68" s="332"/>
      <c r="G68" s="358"/>
      <c r="N68" s="412"/>
    </row>
    <row r="69" spans="6:14" ht="14.25">
      <c r="F69" s="332"/>
      <c r="G69" s="358"/>
      <c r="N69" s="412"/>
    </row>
    <row r="70" spans="6:14" ht="14.25">
      <c r="F70" s="332"/>
      <c r="G70" s="358"/>
      <c r="N70" s="412"/>
    </row>
    <row r="71" spans="6:14" ht="14.25">
      <c r="F71" s="332"/>
      <c r="G71" s="358"/>
      <c r="N71" s="412"/>
    </row>
    <row r="72" spans="6:14" ht="14.25">
      <c r="F72" s="332"/>
      <c r="G72" s="358"/>
      <c r="N72" s="412"/>
    </row>
    <row r="73" spans="6:14" ht="14.25">
      <c r="F73" s="332"/>
      <c r="G73" s="358"/>
      <c r="N73" s="412"/>
    </row>
    <row r="74" spans="6:14" ht="14.25">
      <c r="F74" s="332"/>
      <c r="G74" s="332"/>
      <c r="N74" s="412"/>
    </row>
    <row r="75" spans="6:14" ht="14.25">
      <c r="F75" s="332"/>
      <c r="G75" s="332"/>
      <c r="N75" s="412"/>
    </row>
    <row r="76" spans="6:14" ht="14.25">
      <c r="F76" s="332"/>
      <c r="G76" s="332"/>
      <c r="N76" s="412"/>
    </row>
    <row r="77" spans="6:14" ht="14.25">
      <c r="F77" s="332"/>
      <c r="G77" s="332"/>
      <c r="N77" s="412"/>
    </row>
    <row r="78" spans="6:14" ht="14.25">
      <c r="F78" s="332"/>
      <c r="G78" s="332"/>
      <c r="N78" s="412"/>
    </row>
    <row r="79" spans="6:14" ht="14.25">
      <c r="F79" s="332"/>
      <c r="G79" s="332"/>
      <c r="N79" s="412"/>
    </row>
    <row r="80" spans="6:14" ht="14.25">
      <c r="F80" s="332"/>
      <c r="G80" s="332"/>
      <c r="N80" s="412"/>
    </row>
    <row r="81" spans="6:14" ht="14.25">
      <c r="F81" s="332"/>
      <c r="G81" s="332"/>
      <c r="N81" s="412"/>
    </row>
    <row r="82" spans="6:14" ht="14.25">
      <c r="F82" s="332"/>
      <c r="G82" s="332"/>
      <c r="N82" s="412"/>
    </row>
    <row r="83" spans="6:14" ht="14.25">
      <c r="F83" s="332"/>
      <c r="G83" s="332"/>
      <c r="N83" s="412"/>
    </row>
    <row r="84" spans="6:14" ht="14.25">
      <c r="F84" s="332"/>
      <c r="G84" s="332"/>
      <c r="N84" s="412"/>
    </row>
    <row r="85" spans="6:14" ht="14.25">
      <c r="F85" s="332"/>
      <c r="G85" s="332"/>
      <c r="N85" s="412"/>
    </row>
    <row r="86" spans="6:14" ht="14.25">
      <c r="F86" s="332"/>
      <c r="G86" s="332"/>
      <c r="N86" s="412"/>
    </row>
    <row r="87" spans="6:14" ht="14.25">
      <c r="F87" s="332"/>
      <c r="G87" s="332"/>
      <c r="N87" s="412"/>
    </row>
    <row r="88" spans="6:14" ht="14.25">
      <c r="F88" s="332"/>
      <c r="G88" s="332"/>
      <c r="N88" s="412"/>
    </row>
    <row r="89" spans="6:14" ht="14.25">
      <c r="F89" s="332"/>
      <c r="G89" s="332"/>
      <c r="N89" s="412"/>
    </row>
    <row r="90" spans="6:14" ht="14.25">
      <c r="F90" s="332"/>
      <c r="G90" s="332"/>
      <c r="N90" s="412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0"/>
  <dimension ref="A1:R96"/>
  <sheetViews>
    <sheetView zoomScaleNormal="100" workbookViewId="0">
      <selection activeCell="L20" sqref="L20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1" width="14.7109375" style="9" customWidth="1"/>
    <col min="12" max="13" width="14.7109375" style="309" customWidth="1"/>
    <col min="14" max="14" width="15.7109375" style="9" customWidth="1"/>
    <col min="15" max="16" width="7.7109375" style="374" customWidth="1"/>
    <col min="17" max="16384" width="9.140625" style="9"/>
  </cols>
  <sheetData>
    <row r="1" spans="1:18" ht="13.5" thickBot="1"/>
    <row r="2" spans="1:18" s="405" customFormat="1" ht="20.100000000000001" customHeight="1" thickTop="1" thickBot="1">
      <c r="B2" s="900" t="s">
        <v>189</v>
      </c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21"/>
      <c r="P2" s="902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141</v>
      </c>
      <c r="C7" s="7" t="s">
        <v>80</v>
      </c>
      <c r="D7" s="7" t="s">
        <v>81</v>
      </c>
      <c r="E7" s="655" t="s">
        <v>793</v>
      </c>
      <c r="F7" s="5"/>
      <c r="G7" s="308"/>
      <c r="H7" s="5"/>
      <c r="I7" s="562"/>
      <c r="J7" s="308"/>
      <c r="K7" s="562"/>
      <c r="L7" s="4"/>
      <c r="M7" s="308"/>
      <c r="N7" s="744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SUM(I9:I11)</f>
        <v>67900</v>
      </c>
      <c r="J8" s="539">
        <f t="shared" si="0"/>
        <v>67900</v>
      </c>
      <c r="K8" s="539">
        <f>SUM(K9:K11)</f>
        <v>50733</v>
      </c>
      <c r="L8" s="566">
        <f>SUM(L9:L11)</f>
        <v>48843</v>
      </c>
      <c r="M8" s="235">
        <f>SUM(M9:M11)</f>
        <v>0</v>
      </c>
      <c r="N8" s="745">
        <f>SUM(N9:N11)</f>
        <v>48843</v>
      </c>
      <c r="O8" s="718">
        <f>IF(J8=0,"",N8/J8*100)</f>
        <v>71.93372606774669</v>
      </c>
      <c r="P8" s="723">
        <f>IF(K8=0,"",N8/K8*100)</f>
        <v>96.274614156466214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59200</v>
      </c>
      <c r="J9" s="540">
        <v>59200</v>
      </c>
      <c r="K9" s="540">
        <v>44377</v>
      </c>
      <c r="L9" s="567">
        <v>43468</v>
      </c>
      <c r="M9" s="234">
        <v>0</v>
      </c>
      <c r="N9" s="746">
        <f>SUM(L9:M9)</f>
        <v>43468</v>
      </c>
      <c r="O9" s="719">
        <f>IF(J9=0,"",N9/J9*100)</f>
        <v>73.425675675675677</v>
      </c>
      <c r="P9" s="724">
        <f t="shared" ref="P9:P35" si="1">IF(K9=0,"",N9/K9*100)</f>
        <v>97.9516416161525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8700</v>
      </c>
      <c r="J10" s="540">
        <v>8700</v>
      </c>
      <c r="K10" s="540">
        <v>6356</v>
      </c>
      <c r="L10" s="567">
        <v>5375</v>
      </c>
      <c r="M10" s="234">
        <v>0</v>
      </c>
      <c r="N10" s="746">
        <f t="shared" ref="N10:N11" si="2">SUM(L10:M10)</f>
        <v>5375</v>
      </c>
      <c r="O10" s="719">
        <f t="shared" ref="O10:O35" si="3">IF(J10=0,"",N10/J10*100)</f>
        <v>61.781609195402297</v>
      </c>
      <c r="P10" s="724">
        <f t="shared" si="1"/>
        <v>84.565764631843933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380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11"/>
      <c r="I12" s="539"/>
      <c r="J12" s="539"/>
      <c r="K12" s="539"/>
      <c r="L12" s="566"/>
      <c r="M12" s="235"/>
      <c r="N12" s="745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6320</v>
      </c>
      <c r="J13" s="539">
        <f t="shared" si="5"/>
        <v>6320</v>
      </c>
      <c r="K13" s="539">
        <f>K14</f>
        <v>4787</v>
      </c>
      <c r="L13" s="566">
        <f>L14</f>
        <v>4583</v>
      </c>
      <c r="M13" s="235">
        <f>M14</f>
        <v>0</v>
      </c>
      <c r="N13" s="745">
        <f>N14</f>
        <v>4583</v>
      </c>
      <c r="O13" s="718">
        <f t="shared" si="3"/>
        <v>72.515822784810126</v>
      </c>
      <c r="P13" s="723">
        <f t="shared" si="1"/>
        <v>95.738458324629207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6320</v>
      </c>
      <c r="J14" s="540">
        <v>6320</v>
      </c>
      <c r="K14" s="540">
        <v>4787</v>
      </c>
      <c r="L14" s="567">
        <v>4583</v>
      </c>
      <c r="M14" s="234">
        <v>0</v>
      </c>
      <c r="N14" s="746">
        <f>SUM(L14:M14)</f>
        <v>4583</v>
      </c>
      <c r="O14" s="719">
        <f t="shared" si="3"/>
        <v>72.515822784810126</v>
      </c>
      <c r="P14" s="724">
        <f t="shared" si="1"/>
        <v>95.738458324629207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39"/>
      <c r="J15" s="539"/>
      <c r="K15" s="539"/>
      <c r="L15" s="569"/>
      <c r="M15" s="318"/>
      <c r="N15" s="736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11200</v>
      </c>
      <c r="J16" s="539">
        <f t="shared" si="6"/>
        <v>11200</v>
      </c>
      <c r="K16" s="539">
        <f>SUM(K17:K26)</f>
        <v>9695</v>
      </c>
      <c r="L16" s="569">
        <f>SUM(L17:L26)</f>
        <v>5809</v>
      </c>
      <c r="M16" s="318">
        <f>SUM(M17:M26)</f>
        <v>0</v>
      </c>
      <c r="N16" s="736">
        <f>SUM(N17:N26)</f>
        <v>5809</v>
      </c>
      <c r="O16" s="718">
        <f t="shared" si="3"/>
        <v>51.866071428571423</v>
      </c>
      <c r="P16" s="723">
        <f t="shared" si="1"/>
        <v>59.917483238782879</v>
      </c>
    </row>
    <row r="17" spans="1:17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700</v>
      </c>
      <c r="J17" s="540">
        <v>700</v>
      </c>
      <c r="K17" s="540">
        <v>366</v>
      </c>
      <c r="L17" s="552">
        <v>99</v>
      </c>
      <c r="M17" s="387">
        <v>0</v>
      </c>
      <c r="N17" s="746">
        <f t="shared" ref="N17:N26" si="7">SUM(L17:M17)</f>
        <v>99</v>
      </c>
      <c r="O17" s="719">
        <f t="shared" si="3"/>
        <v>14.142857142857142</v>
      </c>
      <c r="P17" s="724">
        <f t="shared" si="1"/>
        <v>27.049180327868854</v>
      </c>
    </row>
    <row r="18" spans="1:17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f t="shared" ref="I18:J26" si="8">SUM(G18:H18)</f>
        <v>0</v>
      </c>
      <c r="J18" s="540">
        <f t="shared" si="8"/>
        <v>0</v>
      </c>
      <c r="K18" s="540">
        <v>0</v>
      </c>
      <c r="L18" s="552">
        <v>0</v>
      </c>
      <c r="M18" s="387">
        <v>0</v>
      </c>
      <c r="N18" s="746">
        <f t="shared" si="7"/>
        <v>0</v>
      </c>
      <c r="O18" s="719" t="str">
        <f t="shared" si="3"/>
        <v/>
      </c>
      <c r="P18" s="724" t="str">
        <f t="shared" si="1"/>
        <v/>
      </c>
    </row>
    <row r="19" spans="1:17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3500</v>
      </c>
      <c r="J19" s="540">
        <v>3500</v>
      </c>
      <c r="K19" s="540">
        <v>1754</v>
      </c>
      <c r="L19" s="551">
        <v>1670</v>
      </c>
      <c r="M19" s="389">
        <v>0</v>
      </c>
      <c r="N19" s="746">
        <f t="shared" si="7"/>
        <v>1670</v>
      </c>
      <c r="O19" s="719">
        <f t="shared" si="3"/>
        <v>47.714285714285715</v>
      </c>
      <c r="P19" s="724">
        <f t="shared" si="1"/>
        <v>95.210946408209807</v>
      </c>
      <c r="Q19" s="55"/>
    </row>
    <row r="20" spans="1:17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1000</v>
      </c>
      <c r="J20" s="540">
        <v>1000</v>
      </c>
      <c r="K20" s="540">
        <v>294</v>
      </c>
      <c r="L20" s="552">
        <v>468</v>
      </c>
      <c r="M20" s="387">
        <v>0</v>
      </c>
      <c r="N20" s="746">
        <f t="shared" si="7"/>
        <v>468</v>
      </c>
      <c r="O20" s="719">
        <f t="shared" si="3"/>
        <v>46.800000000000004</v>
      </c>
      <c r="P20" s="724">
        <f t="shared" si="1"/>
        <v>159.18367346938774</v>
      </c>
    </row>
    <row r="21" spans="1:17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f t="shared" si="8"/>
        <v>0</v>
      </c>
      <c r="J21" s="540">
        <f t="shared" si="8"/>
        <v>0</v>
      </c>
      <c r="K21" s="540">
        <v>0</v>
      </c>
      <c r="L21" s="552">
        <v>0</v>
      </c>
      <c r="M21" s="387">
        <v>0</v>
      </c>
      <c r="N21" s="746">
        <f t="shared" si="7"/>
        <v>0</v>
      </c>
      <c r="O21" s="719" t="str">
        <f t="shared" si="3"/>
        <v/>
      </c>
      <c r="P21" s="724" t="str">
        <f t="shared" si="1"/>
        <v/>
      </c>
    </row>
    <row r="22" spans="1:17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si="8"/>
        <v>0</v>
      </c>
      <c r="J22" s="540">
        <f t="shared" si="8"/>
        <v>0</v>
      </c>
      <c r="K22" s="540">
        <v>0</v>
      </c>
      <c r="L22" s="552">
        <v>0</v>
      </c>
      <c r="M22" s="387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7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0</v>
      </c>
      <c r="J23" s="540">
        <v>0</v>
      </c>
      <c r="K23" s="540">
        <v>183</v>
      </c>
      <c r="L23" s="551">
        <v>0</v>
      </c>
      <c r="M23" s="389">
        <v>0</v>
      </c>
      <c r="N23" s="746">
        <f t="shared" si="7"/>
        <v>0</v>
      </c>
      <c r="O23" s="719" t="str">
        <f t="shared" si="3"/>
        <v/>
      </c>
      <c r="P23" s="724">
        <f t="shared" si="1"/>
        <v>0</v>
      </c>
    </row>
    <row r="24" spans="1:17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f t="shared" si="8"/>
        <v>0</v>
      </c>
      <c r="J24" s="540">
        <f t="shared" si="8"/>
        <v>0</v>
      </c>
      <c r="K24" s="540">
        <v>0</v>
      </c>
      <c r="L24" s="551">
        <v>0</v>
      </c>
      <c r="M24" s="389">
        <v>0</v>
      </c>
      <c r="N24" s="746">
        <f t="shared" si="7"/>
        <v>0</v>
      </c>
      <c r="O24" s="719" t="str">
        <f t="shared" si="3"/>
        <v/>
      </c>
      <c r="P24" s="724" t="str">
        <f t="shared" si="1"/>
        <v/>
      </c>
    </row>
    <row r="25" spans="1:17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6000</v>
      </c>
      <c r="J25" s="540">
        <v>6000</v>
      </c>
      <c r="K25" s="540">
        <v>7098</v>
      </c>
      <c r="L25" s="551">
        <v>3572</v>
      </c>
      <c r="M25" s="389">
        <v>0</v>
      </c>
      <c r="N25" s="746">
        <f t="shared" si="7"/>
        <v>3572</v>
      </c>
      <c r="O25" s="719">
        <f t="shared" si="3"/>
        <v>59.533333333333339</v>
      </c>
      <c r="P25" s="724">
        <f t="shared" si="1"/>
        <v>50.324034939419562</v>
      </c>
    </row>
    <row r="26" spans="1:17" ht="12.95" customHeight="1">
      <c r="B26" s="10"/>
      <c r="C26" s="11"/>
      <c r="D26" s="11"/>
      <c r="E26" s="311"/>
      <c r="F26" s="330">
        <v>613900</v>
      </c>
      <c r="G26" s="356"/>
      <c r="H26" s="380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4">
        <v>0</v>
      </c>
      <c r="M26" s="390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7" ht="12.95" customHeight="1">
      <c r="B27" s="10"/>
      <c r="C27" s="11"/>
      <c r="D27" s="11"/>
      <c r="E27" s="311"/>
      <c r="F27" s="330"/>
      <c r="G27" s="356"/>
      <c r="H27" s="11"/>
      <c r="I27" s="539"/>
      <c r="J27" s="539"/>
      <c r="K27" s="539"/>
      <c r="L27" s="576"/>
      <c r="M27" s="320"/>
      <c r="N27" s="736"/>
      <c r="O27" s="719" t="str">
        <f t="shared" si="3"/>
        <v/>
      </c>
      <c r="P27" s="724" t="str">
        <f t="shared" si="1"/>
        <v/>
      </c>
    </row>
    <row r="28" spans="1:17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9">I29+I30</f>
        <v>500</v>
      </c>
      <c r="J28" s="539">
        <f t="shared" si="9"/>
        <v>500</v>
      </c>
      <c r="K28" s="539">
        <f>SUM(K29:K30)</f>
        <v>0</v>
      </c>
      <c r="L28" s="576">
        <f>L29+L30</f>
        <v>0</v>
      </c>
      <c r="M28" s="320">
        <f>M29+M30</f>
        <v>0</v>
      </c>
      <c r="N28" s="736">
        <f>N29+N30</f>
        <v>0</v>
      </c>
      <c r="O28" s="718">
        <f t="shared" si="3"/>
        <v>0</v>
      </c>
      <c r="P28" s="723" t="str">
        <f t="shared" si="1"/>
        <v/>
      </c>
    </row>
    <row r="29" spans="1:17" ht="12.95" customHeight="1">
      <c r="B29" s="10"/>
      <c r="C29" s="11"/>
      <c r="D29" s="11"/>
      <c r="E29" s="311"/>
      <c r="F29" s="330">
        <v>821200</v>
      </c>
      <c r="G29" s="356"/>
      <c r="H29" s="11" t="s">
        <v>90</v>
      </c>
      <c r="I29" s="540">
        <f t="shared" ref="I29:J29" si="10">SUM(G29:H29)</f>
        <v>0</v>
      </c>
      <c r="J29" s="540">
        <f t="shared" si="10"/>
        <v>0</v>
      </c>
      <c r="K29" s="540">
        <v>0</v>
      </c>
      <c r="L29" s="571">
        <v>0</v>
      </c>
      <c r="M29" s="305">
        <v>0</v>
      </c>
      <c r="N29" s="746">
        <f t="shared" ref="N29:N30" si="11">SUM(L29:M29)</f>
        <v>0</v>
      </c>
      <c r="O29" s="719" t="str">
        <f t="shared" si="3"/>
        <v/>
      </c>
      <c r="P29" s="724" t="str">
        <f t="shared" si="1"/>
        <v/>
      </c>
    </row>
    <row r="30" spans="1:17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500</v>
      </c>
      <c r="J30" s="540">
        <v>500</v>
      </c>
      <c r="K30" s="540">
        <v>0</v>
      </c>
      <c r="L30" s="571">
        <v>0</v>
      </c>
      <c r="M30" s="305">
        <v>0</v>
      </c>
      <c r="N30" s="746">
        <f t="shared" si="11"/>
        <v>0</v>
      </c>
      <c r="O30" s="719">
        <f t="shared" si="3"/>
        <v>0</v>
      </c>
      <c r="P30" s="724" t="str">
        <f t="shared" si="1"/>
        <v/>
      </c>
    </row>
    <row r="31" spans="1:17" ht="12.95" customHeight="1">
      <c r="B31" s="10"/>
      <c r="C31" s="11"/>
      <c r="D31" s="11"/>
      <c r="E31" s="311"/>
      <c r="F31" s="330"/>
      <c r="G31" s="356"/>
      <c r="H31" s="11"/>
      <c r="I31" s="539"/>
      <c r="J31" s="539"/>
      <c r="K31" s="539"/>
      <c r="L31" s="570"/>
      <c r="M31" s="313"/>
      <c r="N31" s="736"/>
      <c r="O31" s="719" t="str">
        <f t="shared" si="3"/>
        <v/>
      </c>
      <c r="P31" s="724" t="str">
        <f t="shared" si="1"/>
        <v/>
      </c>
    </row>
    <row r="32" spans="1:17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39">
        <v>3</v>
      </c>
      <c r="J32" s="539">
        <v>3</v>
      </c>
      <c r="K32" s="539">
        <v>3</v>
      </c>
      <c r="L32" s="570">
        <v>3</v>
      </c>
      <c r="M32" s="313"/>
      <c r="N32" s="736">
        <v>3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>I8+I13+I16+I28</f>
        <v>85920</v>
      </c>
      <c r="J33" s="313">
        <f>J8+J13+J16+J28</f>
        <v>85920</v>
      </c>
      <c r="K33" s="563">
        <f t="shared" ref="K33" si="12">K8+K13+K16+K28</f>
        <v>65215</v>
      </c>
      <c r="L33" s="570">
        <f>L8+L13+L16+L28</f>
        <v>59235</v>
      </c>
      <c r="M33" s="313">
        <f>M8+M13+M16+M28</f>
        <v>0</v>
      </c>
      <c r="N33" s="736">
        <f>N8+N13+N16+N28</f>
        <v>59235</v>
      </c>
      <c r="O33" s="718">
        <f t="shared" si="3"/>
        <v>68.942039106145245</v>
      </c>
      <c r="P33" s="723">
        <f t="shared" si="1"/>
        <v>90.830330445449675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563">
        <f>I33</f>
        <v>85920</v>
      </c>
      <c r="J34" s="313">
        <f>J33</f>
        <v>85920</v>
      </c>
      <c r="K34" s="563">
        <f t="shared" ref="K34" si="13">K33</f>
        <v>65215</v>
      </c>
      <c r="L34" s="570">
        <f t="shared" ref="L34:N35" si="14">L33</f>
        <v>59235</v>
      </c>
      <c r="M34" s="313">
        <f t="shared" si="14"/>
        <v>0</v>
      </c>
      <c r="N34" s="736">
        <f t="shared" si="14"/>
        <v>59235</v>
      </c>
      <c r="O34" s="718">
        <f>IF(J34=0,"",N34/J34*100)</f>
        <v>68.942039106145245</v>
      </c>
      <c r="P34" s="723">
        <f t="shared" si="1"/>
        <v>90.830330445449675</v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15">
        <f>I34</f>
        <v>85920</v>
      </c>
      <c r="J35" s="15">
        <f>J34</f>
        <v>85920</v>
      </c>
      <c r="K35" s="563">
        <f t="shared" ref="K35" si="15">K34</f>
        <v>65215</v>
      </c>
      <c r="L35" s="570">
        <f t="shared" si="14"/>
        <v>59235</v>
      </c>
      <c r="M35" s="313">
        <f t="shared" si="14"/>
        <v>0</v>
      </c>
      <c r="N35" s="736">
        <f t="shared" si="14"/>
        <v>59235</v>
      </c>
      <c r="O35" s="718">
        <f t="shared" si="3"/>
        <v>68.942039106145245</v>
      </c>
      <c r="P35" s="723">
        <f t="shared" si="1"/>
        <v>90.830330445449675</v>
      </c>
    </row>
    <row r="36" spans="1:16" ht="12.95" customHeight="1" thickBot="1">
      <c r="B36" s="16"/>
      <c r="C36" s="17"/>
      <c r="D36" s="17"/>
      <c r="E36" s="17"/>
      <c r="F36" s="331"/>
      <c r="G36" s="357"/>
      <c r="H36" s="17"/>
      <c r="I36" s="17"/>
      <c r="J36" s="17"/>
      <c r="K36" s="27"/>
      <c r="L36" s="16"/>
      <c r="M36" s="17"/>
      <c r="N36" s="739"/>
      <c r="O36" s="720"/>
      <c r="P36" s="725"/>
    </row>
    <row r="37" spans="1:16" ht="12.95" customHeight="1">
      <c r="F37" s="332"/>
      <c r="G37" s="358"/>
      <c r="N37" s="411"/>
    </row>
    <row r="38" spans="1:16" ht="12.95" customHeight="1">
      <c r="B38" s="55"/>
      <c r="F38" s="332"/>
      <c r="G38" s="358"/>
      <c r="N38" s="411"/>
    </row>
    <row r="39" spans="1:16" ht="12.95" customHeight="1">
      <c r="B39" s="55"/>
      <c r="F39" s="332"/>
      <c r="G39" s="358"/>
      <c r="N39" s="411"/>
    </row>
    <row r="40" spans="1:16" ht="12.95" customHeight="1">
      <c r="F40" s="332"/>
      <c r="G40" s="358"/>
      <c r="N40" s="411"/>
    </row>
    <row r="41" spans="1:16" ht="12.95" customHeight="1">
      <c r="F41" s="332"/>
      <c r="G41" s="358"/>
      <c r="N41" s="411"/>
    </row>
    <row r="42" spans="1:16" ht="12.95" customHeight="1">
      <c r="F42" s="332"/>
      <c r="G42" s="358"/>
      <c r="N42" s="411"/>
    </row>
    <row r="43" spans="1:16" ht="12.95" customHeight="1">
      <c r="F43" s="332"/>
      <c r="G43" s="358"/>
      <c r="N43" s="411"/>
    </row>
    <row r="44" spans="1:16" ht="12.95" customHeight="1">
      <c r="F44" s="332"/>
      <c r="G44" s="358"/>
      <c r="N44" s="411"/>
    </row>
    <row r="45" spans="1:16" ht="12.95" customHeight="1">
      <c r="F45" s="332"/>
      <c r="G45" s="358"/>
      <c r="N45" s="411"/>
    </row>
    <row r="46" spans="1:16" ht="12.95" customHeight="1">
      <c r="F46" s="332"/>
      <c r="G46" s="358"/>
      <c r="N46" s="411"/>
    </row>
    <row r="47" spans="1:16" ht="12.95" customHeight="1">
      <c r="F47" s="332"/>
      <c r="G47" s="358"/>
      <c r="N47" s="411"/>
    </row>
    <row r="48" spans="1:16" ht="12.95" customHeight="1">
      <c r="F48" s="332"/>
      <c r="G48" s="358"/>
      <c r="N48" s="411"/>
    </row>
    <row r="49" spans="6:14" ht="12.95" customHeight="1">
      <c r="F49" s="332"/>
      <c r="G49" s="358"/>
      <c r="N49" s="411"/>
    </row>
    <row r="50" spans="6:14" ht="12.95" customHeight="1">
      <c r="F50" s="332"/>
      <c r="G50" s="358"/>
      <c r="N50" s="411"/>
    </row>
    <row r="51" spans="6:14" ht="12.95" customHeight="1">
      <c r="F51" s="332"/>
      <c r="G51" s="358"/>
      <c r="N51" s="411"/>
    </row>
    <row r="52" spans="6:14" ht="12.95" customHeight="1">
      <c r="F52" s="332"/>
      <c r="G52" s="358"/>
      <c r="N52" s="411"/>
    </row>
    <row r="53" spans="6:14" ht="12.95" customHeight="1">
      <c r="F53" s="332"/>
      <c r="G53" s="358"/>
      <c r="N53" s="411"/>
    </row>
    <row r="54" spans="6:14" ht="12.95" customHeight="1">
      <c r="F54" s="332"/>
      <c r="G54" s="358"/>
      <c r="N54" s="411"/>
    </row>
    <row r="55" spans="6:14" ht="12.95" customHeight="1">
      <c r="F55" s="332"/>
      <c r="G55" s="358"/>
      <c r="N55" s="411"/>
    </row>
    <row r="56" spans="6:14" ht="12.95" customHeight="1">
      <c r="F56" s="332"/>
      <c r="G56" s="358"/>
      <c r="N56" s="411"/>
    </row>
    <row r="57" spans="6:14" ht="12.95" customHeight="1">
      <c r="F57" s="332"/>
      <c r="G57" s="358"/>
      <c r="N57" s="411"/>
    </row>
    <row r="58" spans="6:14" ht="12.95" customHeight="1">
      <c r="F58" s="332"/>
      <c r="G58" s="358"/>
      <c r="N58" s="411"/>
    </row>
    <row r="59" spans="6:14" ht="12.95" customHeight="1">
      <c r="F59" s="332"/>
      <c r="G59" s="358"/>
      <c r="N59" s="411"/>
    </row>
    <row r="60" spans="6:14" ht="17.100000000000001" customHeight="1">
      <c r="F60" s="332"/>
      <c r="G60" s="358"/>
      <c r="N60" s="411"/>
    </row>
    <row r="61" spans="6:14" ht="14.25">
      <c r="F61" s="332"/>
      <c r="G61" s="358"/>
      <c r="N61" s="411"/>
    </row>
    <row r="62" spans="6:14" ht="14.25">
      <c r="F62" s="332"/>
      <c r="G62" s="358"/>
      <c r="N62" s="411"/>
    </row>
    <row r="63" spans="6:14" ht="14.25">
      <c r="F63" s="332"/>
      <c r="G63" s="358"/>
      <c r="N63" s="411"/>
    </row>
    <row r="64" spans="6:14" ht="14.25">
      <c r="F64" s="332"/>
      <c r="G64" s="358"/>
      <c r="N64" s="411"/>
    </row>
    <row r="65" spans="6:14" ht="14.25">
      <c r="F65" s="332"/>
      <c r="G65" s="358"/>
      <c r="N65" s="411"/>
    </row>
    <row r="66" spans="6:14" ht="14.25">
      <c r="F66" s="332"/>
      <c r="G66" s="358"/>
      <c r="N66" s="411"/>
    </row>
    <row r="67" spans="6:14" ht="14.25">
      <c r="F67" s="332"/>
      <c r="G67" s="358"/>
      <c r="N67" s="411"/>
    </row>
    <row r="68" spans="6:14" ht="14.25">
      <c r="F68" s="332"/>
      <c r="G68" s="358"/>
      <c r="N68" s="411"/>
    </row>
    <row r="69" spans="6:14" ht="14.25">
      <c r="F69" s="332"/>
      <c r="G69" s="358"/>
      <c r="N69" s="411"/>
    </row>
    <row r="70" spans="6:14" ht="14.25">
      <c r="F70" s="332"/>
      <c r="G70" s="358"/>
      <c r="N70" s="411"/>
    </row>
    <row r="71" spans="6:14" ht="14.25">
      <c r="F71" s="332"/>
      <c r="G71" s="358"/>
      <c r="N71" s="411"/>
    </row>
    <row r="72" spans="6:14" ht="14.25">
      <c r="F72" s="332"/>
      <c r="G72" s="358"/>
      <c r="N72" s="411"/>
    </row>
    <row r="73" spans="6:14" ht="14.25">
      <c r="F73" s="332"/>
      <c r="G73" s="358"/>
      <c r="N73" s="411"/>
    </row>
    <row r="74" spans="6:14" ht="14.25">
      <c r="F74" s="332"/>
      <c r="G74" s="332"/>
      <c r="N74" s="411"/>
    </row>
    <row r="75" spans="6:14" ht="14.25">
      <c r="F75" s="332"/>
      <c r="G75" s="332"/>
      <c r="N75" s="411"/>
    </row>
    <row r="76" spans="6:14" ht="14.25">
      <c r="F76" s="332"/>
      <c r="G76" s="332"/>
      <c r="N76" s="411"/>
    </row>
    <row r="77" spans="6:14" ht="14.25">
      <c r="F77" s="332"/>
      <c r="G77" s="332"/>
      <c r="N77" s="411"/>
    </row>
    <row r="78" spans="6:14" ht="14.25">
      <c r="F78" s="332"/>
      <c r="G78" s="332"/>
      <c r="N78" s="411"/>
    </row>
    <row r="79" spans="6:14" ht="14.25">
      <c r="F79" s="332"/>
      <c r="G79" s="332"/>
      <c r="N79" s="411"/>
    </row>
    <row r="80" spans="6:14" ht="14.25">
      <c r="F80" s="332"/>
      <c r="G80" s="332"/>
      <c r="N80" s="411"/>
    </row>
    <row r="81" spans="6:14" ht="14.25">
      <c r="F81" s="332"/>
      <c r="G81" s="332"/>
      <c r="N81" s="411"/>
    </row>
    <row r="82" spans="6:14" ht="14.25">
      <c r="F82" s="332"/>
      <c r="G82" s="332"/>
      <c r="N82" s="411"/>
    </row>
    <row r="83" spans="6:14" ht="14.25">
      <c r="F83" s="332"/>
      <c r="G83" s="332"/>
      <c r="N83" s="411"/>
    </row>
    <row r="84" spans="6:14" ht="14.25">
      <c r="F84" s="332"/>
      <c r="G84" s="332"/>
      <c r="N84" s="411"/>
    </row>
    <row r="85" spans="6:14" ht="14.25">
      <c r="F85" s="332"/>
      <c r="G85" s="332"/>
      <c r="N85" s="411"/>
    </row>
    <row r="86" spans="6:14" ht="14.25">
      <c r="F86" s="332"/>
      <c r="G86" s="332"/>
      <c r="N86" s="411"/>
    </row>
    <row r="87" spans="6:14" ht="14.25">
      <c r="F87" s="332"/>
      <c r="G87" s="332"/>
      <c r="N87" s="411"/>
    </row>
    <row r="88" spans="6:14" ht="14.25">
      <c r="F88" s="332"/>
      <c r="G88" s="332"/>
      <c r="N88" s="411"/>
    </row>
    <row r="89" spans="6:14" ht="14.25">
      <c r="F89" s="332"/>
      <c r="G89" s="332"/>
      <c r="N89" s="411"/>
    </row>
    <row r="90" spans="6:14" ht="14.25">
      <c r="F90" s="332"/>
      <c r="G90" s="332"/>
      <c r="N90" s="411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1"/>
  <dimension ref="A1:R96"/>
  <sheetViews>
    <sheetView topLeftCell="A4" zoomScaleNormal="100" workbookViewId="0">
      <selection activeCell="L10" sqref="L10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4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5"/>
      <c r="B2" s="900" t="s">
        <v>740</v>
      </c>
      <c r="C2" s="901"/>
      <c r="D2" s="901"/>
      <c r="E2" s="901"/>
      <c r="F2" s="901"/>
      <c r="G2" s="901"/>
      <c r="H2" s="901"/>
      <c r="I2" s="901"/>
      <c r="J2" s="921"/>
      <c r="K2" s="921"/>
      <c r="L2" s="921"/>
      <c r="M2" s="921"/>
      <c r="N2" s="921"/>
      <c r="O2" s="921"/>
      <c r="P2" s="902"/>
      <c r="R2" s="405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142</v>
      </c>
      <c r="C7" s="7" t="s">
        <v>80</v>
      </c>
      <c r="D7" s="7" t="s">
        <v>81</v>
      </c>
      <c r="E7" s="655" t="s">
        <v>793</v>
      </c>
      <c r="F7" s="5"/>
      <c r="G7" s="308"/>
      <c r="H7" s="5"/>
      <c r="I7" s="580"/>
      <c r="J7" s="97"/>
      <c r="K7" s="580"/>
      <c r="L7" s="607"/>
      <c r="M7" s="97"/>
      <c r="N7" s="767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SUM(I9:I11)</f>
        <v>483570</v>
      </c>
      <c r="J8" s="539">
        <f t="shared" si="0"/>
        <v>483570</v>
      </c>
      <c r="K8" s="539">
        <f>SUM(K9:K11)</f>
        <v>328529</v>
      </c>
      <c r="L8" s="566">
        <f>SUM(L9:L11)</f>
        <v>349517</v>
      </c>
      <c r="M8" s="235">
        <f>SUM(M9:M11)</f>
        <v>0</v>
      </c>
      <c r="N8" s="745">
        <f>SUM(N9:N11)</f>
        <v>349517</v>
      </c>
      <c r="O8" s="718">
        <f>IF(J8=0,"",N8/J8*100)</f>
        <v>72.278470542010467</v>
      </c>
      <c r="P8" s="723">
        <f>IF(K8=0,"",N8/K8*100)</f>
        <v>106.38847712074124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422300</v>
      </c>
      <c r="J9" s="540">
        <v>422300</v>
      </c>
      <c r="K9" s="540">
        <v>287136</v>
      </c>
      <c r="L9" s="613">
        <v>306314</v>
      </c>
      <c r="M9" s="237">
        <v>0</v>
      </c>
      <c r="N9" s="746">
        <f>SUM(L9:M9)</f>
        <v>306314</v>
      </c>
      <c r="O9" s="719">
        <f>IF(J9=0,"",N9/J9*100)</f>
        <v>72.534690977977746</v>
      </c>
      <c r="P9" s="724">
        <f t="shared" ref="P9:P35" si="1">IF(K9=0,"",N9/K9*100)</f>
        <v>106.67906497269585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61270</v>
      </c>
      <c r="J10" s="540">
        <v>61270</v>
      </c>
      <c r="K10" s="540">
        <v>41393</v>
      </c>
      <c r="L10" s="613">
        <v>43203</v>
      </c>
      <c r="M10" s="237">
        <v>0</v>
      </c>
      <c r="N10" s="746">
        <f t="shared" ref="N10:N11" si="2">SUM(L10:M10)</f>
        <v>43203</v>
      </c>
      <c r="O10" s="719">
        <f t="shared" ref="O10:O35" si="3">IF(J10=0,"",N10/J10*100)</f>
        <v>70.512485718948909</v>
      </c>
      <c r="P10" s="724">
        <f t="shared" si="1"/>
        <v>104.37272002512503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380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11"/>
      <c r="I12" s="539"/>
      <c r="J12" s="539"/>
      <c r="K12" s="539"/>
      <c r="L12" s="566"/>
      <c r="M12" s="235"/>
      <c r="N12" s="745"/>
      <c r="O12" s="719" t="str">
        <f t="shared" si="3"/>
        <v/>
      </c>
      <c r="P12" s="724" t="str">
        <f t="shared" si="1"/>
        <v/>
      </c>
      <c r="R12" s="55"/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44740</v>
      </c>
      <c r="J13" s="539">
        <f t="shared" si="5"/>
        <v>44740</v>
      </c>
      <c r="K13" s="539">
        <f>K14</f>
        <v>33030</v>
      </c>
      <c r="L13" s="566">
        <f>L14</f>
        <v>33317</v>
      </c>
      <c r="M13" s="235">
        <f>M14</f>
        <v>0</v>
      </c>
      <c r="N13" s="745">
        <f>N14</f>
        <v>33317</v>
      </c>
      <c r="O13" s="718">
        <f t="shared" si="3"/>
        <v>74.46803755029056</v>
      </c>
      <c r="P13" s="723">
        <f t="shared" si="1"/>
        <v>100.86890705419316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44740</v>
      </c>
      <c r="J14" s="540">
        <v>44740</v>
      </c>
      <c r="K14" s="540">
        <v>33030</v>
      </c>
      <c r="L14" s="613">
        <v>33317</v>
      </c>
      <c r="M14" s="237">
        <v>0</v>
      </c>
      <c r="N14" s="746">
        <f>SUM(L14:M14)</f>
        <v>33317</v>
      </c>
      <c r="O14" s="719">
        <f t="shared" si="3"/>
        <v>74.46803755029056</v>
      </c>
      <c r="P14" s="724">
        <f t="shared" si="1"/>
        <v>100.86890705419316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39"/>
      <c r="J15" s="539"/>
      <c r="K15" s="539"/>
      <c r="L15" s="570"/>
      <c r="M15" s="313"/>
      <c r="N15" s="736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87810</v>
      </c>
      <c r="J16" s="539">
        <f t="shared" si="6"/>
        <v>87810</v>
      </c>
      <c r="K16" s="539">
        <f>SUM(K17:K26)</f>
        <v>52544</v>
      </c>
      <c r="L16" s="569">
        <f>SUM(L17:L26)</f>
        <v>36646</v>
      </c>
      <c r="M16" s="318">
        <f>SUM(M17:M26)</f>
        <v>0</v>
      </c>
      <c r="N16" s="736">
        <f>SUM(N17:N26)</f>
        <v>36646</v>
      </c>
      <c r="O16" s="718">
        <f t="shared" si="3"/>
        <v>41.733287780435028</v>
      </c>
      <c r="P16" s="723">
        <f t="shared" si="1"/>
        <v>69.743453105968328</v>
      </c>
    </row>
    <row r="17" spans="1:17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2400</v>
      </c>
      <c r="J17" s="540">
        <v>2400</v>
      </c>
      <c r="K17" s="540">
        <v>1310</v>
      </c>
      <c r="L17" s="553">
        <v>533</v>
      </c>
      <c r="M17" s="388">
        <v>0</v>
      </c>
      <c r="N17" s="746">
        <f t="shared" ref="N17:N26" si="7">SUM(L17:M17)</f>
        <v>533</v>
      </c>
      <c r="O17" s="719">
        <f t="shared" si="3"/>
        <v>22.208333333333332</v>
      </c>
      <c r="P17" s="724">
        <f t="shared" si="1"/>
        <v>40.68702290076336</v>
      </c>
    </row>
    <row r="18" spans="1:17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v>4500</v>
      </c>
      <c r="J18" s="540">
        <v>4500</v>
      </c>
      <c r="K18" s="540">
        <v>2789</v>
      </c>
      <c r="L18" s="553">
        <v>2741</v>
      </c>
      <c r="M18" s="388">
        <v>0</v>
      </c>
      <c r="N18" s="746">
        <f t="shared" si="7"/>
        <v>2741</v>
      </c>
      <c r="O18" s="719">
        <f t="shared" si="3"/>
        <v>60.911111111111119</v>
      </c>
      <c r="P18" s="724">
        <f t="shared" si="1"/>
        <v>98.278953029759776</v>
      </c>
    </row>
    <row r="19" spans="1:17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12410</v>
      </c>
      <c r="J19" s="540">
        <v>12410</v>
      </c>
      <c r="K19" s="540">
        <v>6129</v>
      </c>
      <c r="L19" s="554">
        <v>5789</v>
      </c>
      <c r="M19" s="390">
        <v>0</v>
      </c>
      <c r="N19" s="746">
        <f t="shared" si="7"/>
        <v>5789</v>
      </c>
      <c r="O19" s="719">
        <f t="shared" si="3"/>
        <v>46.647864625302176</v>
      </c>
      <c r="P19" s="724">
        <f t="shared" si="1"/>
        <v>94.452602382117803</v>
      </c>
      <c r="Q19" s="55"/>
    </row>
    <row r="20" spans="1:17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12000</v>
      </c>
      <c r="J20" s="540">
        <v>12000</v>
      </c>
      <c r="K20" s="540">
        <v>8261</v>
      </c>
      <c r="L20" s="553">
        <v>7987</v>
      </c>
      <c r="M20" s="388">
        <v>0</v>
      </c>
      <c r="N20" s="746">
        <f t="shared" si="7"/>
        <v>7987</v>
      </c>
      <c r="O20" s="719">
        <f t="shared" si="3"/>
        <v>66.558333333333337</v>
      </c>
      <c r="P20" s="724">
        <f t="shared" si="1"/>
        <v>96.683210265101081</v>
      </c>
    </row>
    <row r="21" spans="1:17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v>3000</v>
      </c>
      <c r="J21" s="540">
        <v>3000</v>
      </c>
      <c r="K21" s="540">
        <v>1600</v>
      </c>
      <c r="L21" s="554">
        <v>602</v>
      </c>
      <c r="M21" s="390">
        <v>0</v>
      </c>
      <c r="N21" s="746">
        <f t="shared" si="7"/>
        <v>602</v>
      </c>
      <c r="O21" s="719">
        <f t="shared" si="3"/>
        <v>20.066666666666666</v>
      </c>
      <c r="P21" s="724">
        <f t="shared" si="1"/>
        <v>37.625</v>
      </c>
      <c r="Q21" s="55"/>
    </row>
    <row r="22" spans="1:17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ref="I22:J26" si="8">SUM(G22:H22)</f>
        <v>0</v>
      </c>
      <c r="J22" s="540">
        <f t="shared" si="8"/>
        <v>0</v>
      </c>
      <c r="K22" s="540">
        <v>0</v>
      </c>
      <c r="L22" s="553">
        <v>0</v>
      </c>
      <c r="M22" s="388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7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3000</v>
      </c>
      <c r="J23" s="540">
        <v>3000</v>
      </c>
      <c r="K23" s="540">
        <v>1255</v>
      </c>
      <c r="L23" s="554">
        <v>1338</v>
      </c>
      <c r="M23" s="390">
        <v>0</v>
      </c>
      <c r="N23" s="746">
        <f t="shared" si="7"/>
        <v>1338</v>
      </c>
      <c r="O23" s="719">
        <f t="shared" si="3"/>
        <v>44.6</v>
      </c>
      <c r="P23" s="724">
        <f t="shared" si="1"/>
        <v>106.61354581673305</v>
      </c>
      <c r="Q23" s="55"/>
    </row>
    <row r="24" spans="1:17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v>800</v>
      </c>
      <c r="J24" s="540">
        <v>800</v>
      </c>
      <c r="K24" s="540">
        <v>257</v>
      </c>
      <c r="L24" s="554">
        <v>308</v>
      </c>
      <c r="M24" s="390">
        <v>0</v>
      </c>
      <c r="N24" s="746">
        <f t="shared" si="7"/>
        <v>308</v>
      </c>
      <c r="O24" s="719">
        <f t="shared" si="3"/>
        <v>38.5</v>
      </c>
      <c r="P24" s="724">
        <f t="shared" si="1"/>
        <v>119.8443579766537</v>
      </c>
    </row>
    <row r="25" spans="1:17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49700</v>
      </c>
      <c r="J25" s="540">
        <v>49700</v>
      </c>
      <c r="K25" s="540">
        <v>30943</v>
      </c>
      <c r="L25" s="554">
        <v>17348</v>
      </c>
      <c r="M25" s="390">
        <v>0</v>
      </c>
      <c r="N25" s="746">
        <f t="shared" si="7"/>
        <v>17348</v>
      </c>
      <c r="O25" s="719">
        <f t="shared" si="3"/>
        <v>34.905432595573437</v>
      </c>
      <c r="P25" s="724">
        <f t="shared" si="1"/>
        <v>56.06437643408848</v>
      </c>
    </row>
    <row r="26" spans="1:17" ht="12.95" customHeight="1">
      <c r="B26" s="10"/>
      <c r="C26" s="11"/>
      <c r="D26" s="11"/>
      <c r="E26" s="311"/>
      <c r="F26" s="330">
        <v>613900</v>
      </c>
      <c r="G26" s="356"/>
      <c r="H26" s="380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4">
        <v>0</v>
      </c>
      <c r="M26" s="390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7" s="1" customFormat="1" ht="12.95" customHeight="1">
      <c r="A27" s="306"/>
      <c r="B27" s="12"/>
      <c r="C27" s="8"/>
      <c r="D27" s="8"/>
      <c r="E27" s="8"/>
      <c r="F27" s="329"/>
      <c r="G27" s="355"/>
      <c r="H27" s="8"/>
      <c r="I27" s="540"/>
      <c r="J27" s="540"/>
      <c r="K27" s="540"/>
      <c r="L27" s="610"/>
      <c r="M27" s="321"/>
      <c r="N27" s="747"/>
      <c r="O27" s="719" t="str">
        <f t="shared" si="3"/>
        <v/>
      </c>
      <c r="P27" s="724" t="str">
        <f t="shared" si="1"/>
        <v/>
      </c>
    </row>
    <row r="28" spans="1:17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9">I29+I30</f>
        <v>3000</v>
      </c>
      <c r="J28" s="539">
        <f t="shared" si="9"/>
        <v>3000</v>
      </c>
      <c r="K28" s="539">
        <f>SUM(K29:K30)</f>
        <v>0</v>
      </c>
      <c r="L28" s="576">
        <f>L29+L30</f>
        <v>245</v>
      </c>
      <c r="M28" s="320">
        <f>M29+M30</f>
        <v>0</v>
      </c>
      <c r="N28" s="736">
        <f>N29+N30</f>
        <v>245</v>
      </c>
      <c r="O28" s="718">
        <f t="shared" si="3"/>
        <v>8.1666666666666661</v>
      </c>
      <c r="P28" s="723" t="str">
        <f t="shared" si="1"/>
        <v/>
      </c>
    </row>
    <row r="29" spans="1:17" ht="12.95" customHeight="1">
      <c r="B29" s="10"/>
      <c r="C29" s="11"/>
      <c r="D29" s="11"/>
      <c r="E29" s="311"/>
      <c r="F29" s="330">
        <v>821200</v>
      </c>
      <c r="G29" s="356"/>
      <c r="H29" s="11" t="s">
        <v>90</v>
      </c>
      <c r="I29" s="540">
        <f t="shared" ref="I29:J29" si="10">SUM(G29:H29)</f>
        <v>0</v>
      </c>
      <c r="J29" s="540">
        <f t="shared" si="10"/>
        <v>0</v>
      </c>
      <c r="K29" s="540">
        <v>0</v>
      </c>
      <c r="L29" s="610">
        <v>0</v>
      </c>
      <c r="M29" s="321">
        <v>0</v>
      </c>
      <c r="N29" s="746">
        <f t="shared" ref="N29:N30" si="11">SUM(L29:M29)</f>
        <v>0</v>
      </c>
      <c r="O29" s="719" t="str">
        <f t="shared" si="3"/>
        <v/>
      </c>
      <c r="P29" s="724" t="str">
        <f t="shared" si="1"/>
        <v/>
      </c>
    </row>
    <row r="30" spans="1:17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3000</v>
      </c>
      <c r="J30" s="540">
        <v>3000</v>
      </c>
      <c r="K30" s="540">
        <v>0</v>
      </c>
      <c r="L30" s="610">
        <v>245</v>
      </c>
      <c r="M30" s="321">
        <v>0</v>
      </c>
      <c r="N30" s="746">
        <f t="shared" si="11"/>
        <v>245</v>
      </c>
      <c r="O30" s="719">
        <f t="shared" si="3"/>
        <v>8.1666666666666661</v>
      </c>
      <c r="P30" s="724" t="str">
        <f t="shared" si="1"/>
        <v/>
      </c>
    </row>
    <row r="31" spans="1:17" ht="12.95" customHeight="1">
      <c r="B31" s="10"/>
      <c r="C31" s="11"/>
      <c r="D31" s="11"/>
      <c r="E31" s="311"/>
      <c r="F31" s="330"/>
      <c r="G31" s="356"/>
      <c r="H31" s="11"/>
      <c r="I31" s="540"/>
      <c r="J31" s="540"/>
      <c r="K31" s="540"/>
      <c r="L31" s="609"/>
      <c r="M31" s="316"/>
      <c r="N31" s="747"/>
      <c r="O31" s="719" t="str">
        <f t="shared" si="3"/>
        <v/>
      </c>
      <c r="P31" s="724" t="str">
        <f t="shared" si="1"/>
        <v/>
      </c>
    </row>
    <row r="32" spans="1:17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39">
        <v>13</v>
      </c>
      <c r="J32" s="539">
        <v>13</v>
      </c>
      <c r="K32" s="539">
        <v>13</v>
      </c>
      <c r="L32" s="576">
        <v>12</v>
      </c>
      <c r="M32" s="320"/>
      <c r="N32" s="736">
        <v>12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>I8+I13+I16+I28</f>
        <v>619120</v>
      </c>
      <c r="J33" s="313">
        <f>J8+J13+J16+J28</f>
        <v>619120</v>
      </c>
      <c r="K33" s="563">
        <f t="shared" ref="K33" si="12">K8+K13+K16+K28</f>
        <v>414103</v>
      </c>
      <c r="L33" s="570">
        <f>L8+L13+L16+L28</f>
        <v>419725</v>
      </c>
      <c r="M33" s="313">
        <f>M8+M13+M16+M28</f>
        <v>0</v>
      </c>
      <c r="N33" s="736">
        <f>N8+N13+N16+N28</f>
        <v>419725</v>
      </c>
      <c r="O33" s="718">
        <f t="shared" si="3"/>
        <v>67.793804109058016</v>
      </c>
      <c r="P33" s="723">
        <f t="shared" si="1"/>
        <v>101.35763324583498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563">
        <f>I33</f>
        <v>619120</v>
      </c>
      <c r="J34" s="313">
        <f>J33</f>
        <v>619120</v>
      </c>
      <c r="K34" s="563">
        <f t="shared" ref="K34" si="13">K33</f>
        <v>414103</v>
      </c>
      <c r="L34" s="570">
        <f t="shared" ref="L34:N35" si="14">L33</f>
        <v>419725</v>
      </c>
      <c r="M34" s="313">
        <f t="shared" si="14"/>
        <v>0</v>
      </c>
      <c r="N34" s="736">
        <f t="shared" si="14"/>
        <v>419725</v>
      </c>
      <c r="O34" s="718">
        <f>IF(J34=0,"",N34/J34*100)</f>
        <v>67.793804109058016</v>
      </c>
      <c r="P34" s="723">
        <f t="shared" si="1"/>
        <v>101.35763324583498</v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15">
        <f>I34</f>
        <v>619120</v>
      </c>
      <c r="J35" s="15">
        <f>J34</f>
        <v>619120</v>
      </c>
      <c r="K35" s="563">
        <f t="shared" ref="K35" si="15">K34</f>
        <v>414103</v>
      </c>
      <c r="L35" s="570">
        <f t="shared" si="14"/>
        <v>419725</v>
      </c>
      <c r="M35" s="313">
        <f t="shared" si="14"/>
        <v>0</v>
      </c>
      <c r="N35" s="736">
        <f t="shared" si="14"/>
        <v>419725</v>
      </c>
      <c r="O35" s="718">
        <f t="shared" si="3"/>
        <v>67.793804109058016</v>
      </c>
      <c r="P35" s="723">
        <f t="shared" si="1"/>
        <v>101.35763324583498</v>
      </c>
    </row>
    <row r="36" spans="1:16" ht="12.95" customHeight="1" thickBot="1">
      <c r="B36" s="16"/>
      <c r="C36" s="17"/>
      <c r="D36" s="17"/>
      <c r="E36" s="17"/>
      <c r="F36" s="331"/>
      <c r="G36" s="357"/>
      <c r="H36" s="17"/>
      <c r="I36" s="32"/>
      <c r="J36" s="32"/>
      <c r="K36" s="564"/>
      <c r="L36" s="573"/>
      <c r="M36" s="32"/>
      <c r="N36" s="749"/>
      <c r="O36" s="720"/>
      <c r="P36" s="725"/>
    </row>
    <row r="37" spans="1:16" ht="12.95" customHeight="1">
      <c r="F37" s="332"/>
      <c r="G37" s="358"/>
      <c r="N37" s="412"/>
    </row>
    <row r="38" spans="1:16" ht="12.95" customHeight="1">
      <c r="B38" s="55"/>
      <c r="F38" s="332"/>
      <c r="G38" s="358"/>
      <c r="N38" s="412"/>
    </row>
    <row r="39" spans="1:16" ht="12.95" customHeight="1">
      <c r="B39" s="55"/>
      <c r="F39" s="332"/>
      <c r="G39" s="358"/>
      <c r="N39" s="412"/>
    </row>
    <row r="40" spans="1:16" ht="12.95" customHeight="1">
      <c r="B40" s="55"/>
      <c r="F40" s="332"/>
      <c r="G40" s="358"/>
      <c r="N40" s="412"/>
    </row>
    <row r="41" spans="1:16" ht="12.95" customHeight="1">
      <c r="F41" s="332"/>
      <c r="G41" s="358"/>
      <c r="N41" s="412"/>
    </row>
    <row r="42" spans="1:16" ht="12.95" customHeight="1">
      <c r="F42" s="332"/>
      <c r="G42" s="358"/>
      <c r="N42" s="412"/>
    </row>
    <row r="43" spans="1:16" ht="12.95" customHeight="1">
      <c r="F43" s="332"/>
      <c r="G43" s="358"/>
      <c r="N43" s="412"/>
    </row>
    <row r="44" spans="1:16" ht="12.95" customHeight="1">
      <c r="F44" s="332"/>
      <c r="G44" s="358"/>
      <c r="N44" s="412"/>
    </row>
    <row r="45" spans="1:16" ht="12.95" customHeight="1">
      <c r="F45" s="332"/>
      <c r="G45" s="358"/>
      <c r="N45" s="412"/>
    </row>
    <row r="46" spans="1:16" ht="12.95" customHeight="1">
      <c r="F46" s="332"/>
      <c r="G46" s="358"/>
      <c r="N46" s="412"/>
    </row>
    <row r="47" spans="1:16" ht="12.95" customHeight="1">
      <c r="F47" s="332"/>
      <c r="G47" s="358"/>
      <c r="N47" s="412"/>
    </row>
    <row r="48" spans="1:16" ht="12.95" customHeight="1">
      <c r="F48" s="332"/>
      <c r="G48" s="358"/>
      <c r="N48" s="412"/>
    </row>
    <row r="49" spans="6:14" ht="12.95" customHeight="1">
      <c r="F49" s="332"/>
      <c r="G49" s="358"/>
      <c r="N49" s="412"/>
    </row>
    <row r="50" spans="6:14" ht="12.95" customHeight="1">
      <c r="F50" s="332"/>
      <c r="G50" s="358"/>
      <c r="N50" s="412"/>
    </row>
    <row r="51" spans="6:14" ht="12.95" customHeight="1">
      <c r="F51" s="332"/>
      <c r="G51" s="358"/>
      <c r="N51" s="412"/>
    </row>
    <row r="52" spans="6:14" ht="12.95" customHeight="1">
      <c r="F52" s="332"/>
      <c r="G52" s="358"/>
      <c r="N52" s="412"/>
    </row>
    <row r="53" spans="6:14" ht="12.95" customHeight="1">
      <c r="F53" s="332"/>
      <c r="G53" s="358"/>
      <c r="N53" s="412"/>
    </row>
    <row r="54" spans="6:14" ht="12.95" customHeight="1">
      <c r="F54" s="332"/>
      <c r="G54" s="358"/>
      <c r="N54" s="412"/>
    </row>
    <row r="55" spans="6:14" ht="12.95" customHeight="1">
      <c r="F55" s="332"/>
      <c r="G55" s="358"/>
      <c r="N55" s="412"/>
    </row>
    <row r="56" spans="6:14" ht="12.95" customHeight="1">
      <c r="F56" s="332"/>
      <c r="G56" s="358"/>
      <c r="N56" s="412"/>
    </row>
    <row r="57" spans="6:14" ht="12.95" customHeight="1">
      <c r="F57" s="332"/>
      <c r="G57" s="358"/>
      <c r="N57" s="412"/>
    </row>
    <row r="58" spans="6:14" ht="12.95" customHeight="1">
      <c r="F58" s="332"/>
      <c r="G58" s="358"/>
      <c r="N58" s="412"/>
    </row>
    <row r="59" spans="6:14" ht="12.95" customHeight="1">
      <c r="F59" s="332"/>
      <c r="G59" s="358"/>
      <c r="N59" s="412"/>
    </row>
    <row r="60" spans="6:14" ht="17.100000000000001" customHeight="1">
      <c r="F60" s="332"/>
      <c r="G60" s="358"/>
      <c r="N60" s="412"/>
    </row>
    <row r="61" spans="6:14" ht="14.25">
      <c r="F61" s="332"/>
      <c r="G61" s="358"/>
      <c r="N61" s="412"/>
    </row>
    <row r="62" spans="6:14" ht="14.25">
      <c r="F62" s="332"/>
      <c r="G62" s="358"/>
      <c r="N62" s="412"/>
    </row>
    <row r="63" spans="6:14" ht="14.25">
      <c r="F63" s="332"/>
      <c r="G63" s="358"/>
      <c r="N63" s="412"/>
    </row>
    <row r="64" spans="6:14" ht="14.25">
      <c r="F64" s="332"/>
      <c r="G64" s="358"/>
      <c r="N64" s="412"/>
    </row>
    <row r="65" spans="6:14" ht="14.25">
      <c r="F65" s="332"/>
      <c r="G65" s="358"/>
      <c r="N65" s="412"/>
    </row>
    <row r="66" spans="6:14" ht="14.25">
      <c r="F66" s="332"/>
      <c r="G66" s="358"/>
      <c r="N66" s="412"/>
    </row>
    <row r="67" spans="6:14" ht="14.25">
      <c r="F67" s="332"/>
      <c r="G67" s="358"/>
      <c r="N67" s="412"/>
    </row>
    <row r="68" spans="6:14" ht="14.25">
      <c r="F68" s="332"/>
      <c r="G68" s="358"/>
      <c r="N68" s="412"/>
    </row>
    <row r="69" spans="6:14" ht="14.25">
      <c r="F69" s="332"/>
      <c r="G69" s="358"/>
      <c r="N69" s="412"/>
    </row>
    <row r="70" spans="6:14" ht="14.25">
      <c r="F70" s="332"/>
      <c r="G70" s="358"/>
      <c r="N70" s="412"/>
    </row>
    <row r="71" spans="6:14" ht="14.25">
      <c r="F71" s="332"/>
      <c r="G71" s="358"/>
      <c r="N71" s="412"/>
    </row>
    <row r="72" spans="6:14" ht="14.25">
      <c r="F72" s="332"/>
      <c r="G72" s="358"/>
      <c r="N72" s="412"/>
    </row>
    <row r="73" spans="6:14" ht="14.25">
      <c r="F73" s="332"/>
      <c r="G73" s="358"/>
      <c r="N73" s="412"/>
    </row>
    <row r="74" spans="6:14" ht="14.25">
      <c r="F74" s="332"/>
      <c r="G74" s="332"/>
      <c r="N74" s="412"/>
    </row>
    <row r="75" spans="6:14" ht="14.25">
      <c r="F75" s="332"/>
      <c r="G75" s="332"/>
      <c r="N75" s="412"/>
    </row>
    <row r="76" spans="6:14" ht="14.25">
      <c r="F76" s="332"/>
      <c r="G76" s="332"/>
      <c r="N76" s="412"/>
    </row>
    <row r="77" spans="6:14" ht="14.25">
      <c r="F77" s="332"/>
      <c r="G77" s="332"/>
      <c r="N77" s="412"/>
    </row>
    <row r="78" spans="6:14" ht="14.25">
      <c r="F78" s="332"/>
      <c r="G78" s="332"/>
      <c r="N78" s="412"/>
    </row>
    <row r="79" spans="6:14" ht="14.25">
      <c r="F79" s="332"/>
      <c r="G79" s="332"/>
      <c r="N79" s="412"/>
    </row>
    <row r="80" spans="6:14" ht="14.25">
      <c r="F80" s="332"/>
      <c r="G80" s="332"/>
      <c r="N80" s="412"/>
    </row>
    <row r="81" spans="6:14" ht="14.25">
      <c r="F81" s="332"/>
      <c r="G81" s="332"/>
      <c r="N81" s="412"/>
    </row>
    <row r="82" spans="6:14" ht="14.25">
      <c r="F82" s="332"/>
      <c r="G82" s="332"/>
      <c r="N82" s="412"/>
    </row>
    <row r="83" spans="6:14" ht="14.25">
      <c r="F83" s="332"/>
      <c r="G83" s="332"/>
      <c r="N83" s="412"/>
    </row>
    <row r="84" spans="6:14" ht="14.25">
      <c r="F84" s="332"/>
      <c r="G84" s="332"/>
      <c r="N84" s="412"/>
    </row>
    <row r="85" spans="6:14" ht="14.25">
      <c r="F85" s="332"/>
      <c r="G85" s="332"/>
      <c r="N85" s="412"/>
    </row>
    <row r="86" spans="6:14" ht="14.25">
      <c r="F86" s="332"/>
      <c r="G86" s="332"/>
      <c r="N86" s="412"/>
    </row>
    <row r="87" spans="6:14" ht="14.25">
      <c r="F87" s="332"/>
      <c r="G87" s="332"/>
      <c r="N87" s="412"/>
    </row>
    <row r="88" spans="6:14" ht="14.25">
      <c r="F88" s="332"/>
      <c r="G88" s="332"/>
      <c r="N88" s="412"/>
    </row>
    <row r="89" spans="6:14" ht="14.25">
      <c r="F89" s="332"/>
      <c r="G89" s="332"/>
      <c r="N89" s="412"/>
    </row>
    <row r="90" spans="6:14" ht="14.25">
      <c r="F90" s="332"/>
      <c r="G90" s="332"/>
      <c r="N90" s="412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4"/>
  <dimension ref="A1:R96"/>
  <sheetViews>
    <sheetView zoomScaleNormal="100" workbookViewId="0">
      <selection activeCell="M25" sqref="M25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4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5"/>
      <c r="B2" s="900" t="s">
        <v>155</v>
      </c>
      <c r="C2" s="901"/>
      <c r="D2" s="901"/>
      <c r="E2" s="901"/>
      <c r="F2" s="901"/>
      <c r="G2" s="901"/>
      <c r="H2" s="901"/>
      <c r="I2" s="901"/>
      <c r="J2" s="921"/>
      <c r="K2" s="921"/>
      <c r="L2" s="921"/>
      <c r="M2" s="921"/>
      <c r="N2" s="921"/>
      <c r="O2" s="921"/>
      <c r="P2" s="902"/>
      <c r="R2" s="405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154</v>
      </c>
      <c r="C7" s="7" t="s">
        <v>80</v>
      </c>
      <c r="D7" s="7" t="s">
        <v>81</v>
      </c>
      <c r="E7" s="655" t="s">
        <v>794</v>
      </c>
      <c r="F7" s="5"/>
      <c r="G7" s="308"/>
      <c r="H7" s="5"/>
      <c r="I7" s="580"/>
      <c r="J7" s="97"/>
      <c r="K7" s="580"/>
      <c r="L7" s="607"/>
      <c r="M7" s="97"/>
      <c r="N7" s="767"/>
      <c r="O7" s="717"/>
      <c r="P7" s="722"/>
    </row>
    <row r="8" spans="1:18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539">
        <f t="shared" ref="I8:J8" si="0">SUM(I9:I11)</f>
        <v>410060</v>
      </c>
      <c r="J8" s="539">
        <f t="shared" si="0"/>
        <v>410060</v>
      </c>
      <c r="K8" s="539">
        <f>SUM(K9:K11)</f>
        <v>308618</v>
      </c>
      <c r="L8" s="566">
        <f>SUM(L9:L11)</f>
        <v>304757</v>
      </c>
      <c r="M8" s="235">
        <f>SUM(M9:M11)</f>
        <v>0</v>
      </c>
      <c r="N8" s="745">
        <f>SUM(N9:N11)</f>
        <v>304757</v>
      </c>
      <c r="O8" s="718">
        <f>IF(J8=0,"",N8/J8*100)</f>
        <v>74.320099497634502</v>
      </c>
      <c r="P8" s="723">
        <f>IF(K8=0,"",N8/K8*100)</f>
        <v>98.74893881756735</v>
      </c>
    </row>
    <row r="9" spans="1:18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540">
        <v>352240</v>
      </c>
      <c r="J9" s="540">
        <v>352240</v>
      </c>
      <c r="K9" s="540">
        <v>263245</v>
      </c>
      <c r="L9" s="613">
        <v>263726</v>
      </c>
      <c r="M9" s="237">
        <v>0</v>
      </c>
      <c r="N9" s="746">
        <f>SUM(L9:M9)</f>
        <v>263726</v>
      </c>
      <c r="O9" s="719">
        <f>IF(J9=0,"",N9/J9*100)</f>
        <v>74.871110606404727</v>
      </c>
      <c r="P9" s="724">
        <f t="shared" ref="P9:P35" si="1">IF(K9=0,"",N9/K9*100)</f>
        <v>100.18271951983893</v>
      </c>
    </row>
    <row r="10" spans="1:18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540">
        <v>57820</v>
      </c>
      <c r="J10" s="540">
        <v>57820</v>
      </c>
      <c r="K10" s="540">
        <v>45373</v>
      </c>
      <c r="L10" s="613">
        <v>41031</v>
      </c>
      <c r="M10" s="237">
        <v>0</v>
      </c>
      <c r="N10" s="746">
        <f t="shared" ref="N10:N11" si="2">SUM(L10:M10)</f>
        <v>41031</v>
      </c>
      <c r="O10" s="719">
        <f t="shared" ref="O10:O35" si="3">IF(J10=0,"",N10/J10*100)</f>
        <v>70.963334486336905</v>
      </c>
      <c r="P10" s="724">
        <f t="shared" si="1"/>
        <v>90.430432195358463</v>
      </c>
    </row>
    <row r="11" spans="1:18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540">
        <f t="shared" ref="I11:J11" si="4">SUM(G11:H11)</f>
        <v>0</v>
      </c>
      <c r="J11" s="540">
        <f t="shared" si="4"/>
        <v>0</v>
      </c>
      <c r="K11" s="540">
        <v>0</v>
      </c>
      <c r="L11" s="567"/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18" ht="12.95" customHeight="1">
      <c r="B12" s="10"/>
      <c r="C12" s="11"/>
      <c r="D12" s="11"/>
      <c r="E12" s="311"/>
      <c r="F12" s="330"/>
      <c r="G12" s="356"/>
      <c r="H12" s="11"/>
      <c r="I12" s="539"/>
      <c r="J12" s="539"/>
      <c r="K12" s="539"/>
      <c r="L12" s="566"/>
      <c r="M12" s="235"/>
      <c r="N12" s="745"/>
      <c r="O12" s="719" t="str">
        <f t="shared" si="3"/>
        <v/>
      </c>
      <c r="P12" s="724" t="str">
        <f t="shared" si="1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539">
        <f t="shared" ref="I13:J13" si="5">I14</f>
        <v>37650</v>
      </c>
      <c r="J13" s="539">
        <f t="shared" si="5"/>
        <v>37650</v>
      </c>
      <c r="K13" s="539">
        <f>K14</f>
        <v>28099</v>
      </c>
      <c r="L13" s="566">
        <f>L14</f>
        <v>28003</v>
      </c>
      <c r="M13" s="235">
        <f>M14</f>
        <v>0</v>
      </c>
      <c r="N13" s="745">
        <f>N14</f>
        <v>28003</v>
      </c>
      <c r="O13" s="718">
        <f t="shared" si="3"/>
        <v>74.377158034528563</v>
      </c>
      <c r="P13" s="723">
        <f t="shared" si="1"/>
        <v>99.658350830990429</v>
      </c>
    </row>
    <row r="14" spans="1:18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540">
        <v>37650</v>
      </c>
      <c r="J14" s="540">
        <v>37650</v>
      </c>
      <c r="K14" s="540">
        <v>28099</v>
      </c>
      <c r="L14" s="613">
        <v>28003</v>
      </c>
      <c r="M14" s="237">
        <v>0</v>
      </c>
      <c r="N14" s="746">
        <f>SUM(L14:M14)</f>
        <v>28003</v>
      </c>
      <c r="O14" s="719">
        <f t="shared" si="3"/>
        <v>74.377158034528563</v>
      </c>
      <c r="P14" s="724">
        <f t="shared" si="1"/>
        <v>99.658350830990429</v>
      </c>
    </row>
    <row r="15" spans="1:18" ht="12.95" customHeight="1">
      <c r="B15" s="10"/>
      <c r="C15" s="11"/>
      <c r="D15" s="11"/>
      <c r="E15" s="311"/>
      <c r="F15" s="330"/>
      <c r="G15" s="356"/>
      <c r="H15" s="11"/>
      <c r="I15" s="540"/>
      <c r="J15" s="540"/>
      <c r="K15" s="540"/>
      <c r="L15" s="609"/>
      <c r="M15" s="316"/>
      <c r="N15" s="747"/>
      <c r="O15" s="719" t="str">
        <f t="shared" si="3"/>
        <v/>
      </c>
      <c r="P15" s="724" t="str">
        <f t="shared" si="1"/>
        <v/>
      </c>
    </row>
    <row r="16" spans="1:18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539">
        <f t="shared" ref="I16:J16" si="6">SUM(I17:I26)</f>
        <v>30120</v>
      </c>
      <c r="J16" s="539">
        <f t="shared" si="6"/>
        <v>30120</v>
      </c>
      <c r="K16" s="539">
        <f>SUM(K17:K26)</f>
        <v>17093</v>
      </c>
      <c r="L16" s="569">
        <f>SUM(L17:L26)</f>
        <v>17350</v>
      </c>
      <c r="M16" s="318">
        <f>SUM(M17:M26)</f>
        <v>0</v>
      </c>
      <c r="N16" s="736">
        <f>SUM(N17:N26)</f>
        <v>17350</v>
      </c>
      <c r="O16" s="718">
        <f t="shared" si="3"/>
        <v>57.602921646746353</v>
      </c>
      <c r="P16" s="723">
        <f t="shared" si="1"/>
        <v>101.50353946059792</v>
      </c>
    </row>
    <row r="17" spans="1:17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540">
        <v>1600</v>
      </c>
      <c r="J17" s="540">
        <v>1600</v>
      </c>
      <c r="K17" s="540">
        <v>697</v>
      </c>
      <c r="L17" s="553">
        <v>572</v>
      </c>
      <c r="M17" s="388">
        <v>0</v>
      </c>
      <c r="N17" s="746">
        <f t="shared" ref="N17:N26" si="7">SUM(L17:M17)</f>
        <v>572</v>
      </c>
      <c r="O17" s="719">
        <f t="shared" si="3"/>
        <v>35.75</v>
      </c>
      <c r="P17" s="724">
        <f t="shared" si="1"/>
        <v>82.065997130559538</v>
      </c>
    </row>
    <row r="18" spans="1:17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540">
        <v>6000</v>
      </c>
      <c r="J18" s="540">
        <v>6000</v>
      </c>
      <c r="K18" s="540">
        <v>3585</v>
      </c>
      <c r="L18" s="553">
        <v>3660</v>
      </c>
      <c r="M18" s="388">
        <v>0</v>
      </c>
      <c r="N18" s="746">
        <f t="shared" si="7"/>
        <v>3660</v>
      </c>
      <c r="O18" s="719">
        <f t="shared" si="3"/>
        <v>61</v>
      </c>
      <c r="P18" s="724">
        <f t="shared" si="1"/>
        <v>102.09205020920503</v>
      </c>
    </row>
    <row r="19" spans="1:17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540">
        <v>8500</v>
      </c>
      <c r="J19" s="540">
        <v>8500</v>
      </c>
      <c r="K19" s="540">
        <v>5804</v>
      </c>
      <c r="L19" s="553">
        <v>5295</v>
      </c>
      <c r="M19" s="388">
        <v>0</v>
      </c>
      <c r="N19" s="746">
        <f t="shared" si="7"/>
        <v>5295</v>
      </c>
      <c r="O19" s="719">
        <f t="shared" si="3"/>
        <v>62.294117647058819</v>
      </c>
      <c r="P19" s="724">
        <f t="shared" si="1"/>
        <v>91.230186078566504</v>
      </c>
    </row>
    <row r="20" spans="1:17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540">
        <v>1000</v>
      </c>
      <c r="J20" s="540">
        <v>1000</v>
      </c>
      <c r="K20" s="540">
        <v>310</v>
      </c>
      <c r="L20" s="553">
        <v>386</v>
      </c>
      <c r="M20" s="388">
        <v>0</v>
      </c>
      <c r="N20" s="746">
        <f t="shared" si="7"/>
        <v>386</v>
      </c>
      <c r="O20" s="719">
        <f t="shared" si="3"/>
        <v>38.6</v>
      </c>
      <c r="P20" s="724">
        <f t="shared" si="1"/>
        <v>124.51612903225806</v>
      </c>
    </row>
    <row r="21" spans="1:17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540">
        <v>5500</v>
      </c>
      <c r="J21" s="540">
        <v>5500</v>
      </c>
      <c r="K21" s="540">
        <v>3486</v>
      </c>
      <c r="L21" s="553">
        <v>2617</v>
      </c>
      <c r="M21" s="388">
        <v>0</v>
      </c>
      <c r="N21" s="746">
        <f t="shared" si="7"/>
        <v>2617</v>
      </c>
      <c r="O21" s="719">
        <f t="shared" si="3"/>
        <v>47.581818181818178</v>
      </c>
      <c r="P21" s="724">
        <f t="shared" si="1"/>
        <v>75.071715433161216</v>
      </c>
    </row>
    <row r="22" spans="1:17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540">
        <f t="shared" ref="I22:J26" si="8">SUM(G22:H22)</f>
        <v>0</v>
      </c>
      <c r="J22" s="540">
        <f t="shared" si="8"/>
        <v>0</v>
      </c>
      <c r="K22" s="540">
        <v>0</v>
      </c>
      <c r="L22" s="554">
        <v>0</v>
      </c>
      <c r="M22" s="390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</row>
    <row r="23" spans="1:17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540">
        <v>4000</v>
      </c>
      <c r="J23" s="540">
        <v>4000</v>
      </c>
      <c r="K23" s="540">
        <v>890</v>
      </c>
      <c r="L23" s="554">
        <v>2392</v>
      </c>
      <c r="M23" s="390">
        <v>0</v>
      </c>
      <c r="N23" s="746">
        <f t="shared" si="7"/>
        <v>2392</v>
      </c>
      <c r="O23" s="719">
        <f t="shared" si="3"/>
        <v>59.8</v>
      </c>
      <c r="P23" s="724">
        <f t="shared" si="1"/>
        <v>268.76404494382024</v>
      </c>
      <c r="Q23" s="55"/>
    </row>
    <row r="24" spans="1:17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540">
        <v>1000</v>
      </c>
      <c r="J24" s="540">
        <v>1000</v>
      </c>
      <c r="K24" s="540">
        <v>671</v>
      </c>
      <c r="L24" s="554">
        <v>722</v>
      </c>
      <c r="M24" s="390">
        <v>0</v>
      </c>
      <c r="N24" s="746">
        <f t="shared" si="7"/>
        <v>722</v>
      </c>
      <c r="O24" s="719">
        <f t="shared" si="3"/>
        <v>72.2</v>
      </c>
      <c r="P24" s="724">
        <f t="shared" si="1"/>
        <v>107.60059612518629</v>
      </c>
    </row>
    <row r="25" spans="1:17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540">
        <v>2520</v>
      </c>
      <c r="J25" s="540">
        <v>2520</v>
      </c>
      <c r="K25" s="540">
        <v>1650</v>
      </c>
      <c r="L25" s="554">
        <v>1706</v>
      </c>
      <c r="M25" s="390">
        <v>0</v>
      </c>
      <c r="N25" s="746">
        <f t="shared" si="7"/>
        <v>1706</v>
      </c>
      <c r="O25" s="719">
        <f t="shared" si="3"/>
        <v>67.698412698412696</v>
      </c>
      <c r="P25" s="724">
        <f t="shared" si="1"/>
        <v>103.39393939393939</v>
      </c>
      <c r="Q25" s="55"/>
    </row>
    <row r="26" spans="1:17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540">
        <f t="shared" si="8"/>
        <v>0</v>
      </c>
      <c r="J26" s="540">
        <f t="shared" si="8"/>
        <v>0</v>
      </c>
      <c r="K26" s="540">
        <v>0</v>
      </c>
      <c r="L26" s="554">
        <v>0</v>
      </c>
      <c r="M26" s="390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</row>
    <row r="27" spans="1:17" s="1" customFormat="1" ht="12.95" customHeight="1">
      <c r="A27" s="306"/>
      <c r="B27" s="12"/>
      <c r="C27" s="8"/>
      <c r="D27" s="8"/>
      <c r="E27" s="8"/>
      <c r="F27" s="329"/>
      <c r="G27" s="355"/>
      <c r="H27" s="8"/>
      <c r="I27" s="540"/>
      <c r="J27" s="540"/>
      <c r="K27" s="540"/>
      <c r="L27" s="610"/>
      <c r="M27" s="321"/>
      <c r="N27" s="747"/>
      <c r="O27" s="719" t="str">
        <f t="shared" si="3"/>
        <v/>
      </c>
      <c r="P27" s="724" t="str">
        <f t="shared" si="1"/>
        <v/>
      </c>
    </row>
    <row r="28" spans="1:17" s="1" customFormat="1" ht="12.95" customHeight="1">
      <c r="A28" s="306"/>
      <c r="B28" s="12"/>
      <c r="C28" s="8"/>
      <c r="D28" s="8"/>
      <c r="E28" s="8"/>
      <c r="F28" s="329">
        <v>821000</v>
      </c>
      <c r="G28" s="355"/>
      <c r="H28" s="8" t="s">
        <v>89</v>
      </c>
      <c r="I28" s="539">
        <f t="shared" ref="I28:J28" si="9">SUM(I29:I30)</f>
        <v>2000</v>
      </c>
      <c r="J28" s="539">
        <f t="shared" si="9"/>
        <v>2000</v>
      </c>
      <c r="K28" s="539">
        <f>SUM(K29:K30)</f>
        <v>0</v>
      </c>
      <c r="L28" s="576">
        <f>SUM(L29:L30)</f>
        <v>923</v>
      </c>
      <c r="M28" s="320">
        <f>SUM(M29:M30)</f>
        <v>0</v>
      </c>
      <c r="N28" s="736">
        <f>SUM(N29:N30)</f>
        <v>923</v>
      </c>
      <c r="O28" s="718">
        <f t="shared" si="3"/>
        <v>46.150000000000006</v>
      </c>
      <c r="P28" s="723" t="str">
        <f t="shared" si="1"/>
        <v/>
      </c>
    </row>
    <row r="29" spans="1:17" ht="12.95" customHeight="1">
      <c r="B29" s="10"/>
      <c r="C29" s="11"/>
      <c r="D29" s="11"/>
      <c r="E29" s="311"/>
      <c r="F29" s="330">
        <v>821200</v>
      </c>
      <c r="G29" s="356"/>
      <c r="H29" s="11" t="s">
        <v>90</v>
      </c>
      <c r="I29" s="540">
        <f t="shared" ref="I29:J29" si="10">SUM(G29:H29)</f>
        <v>0</v>
      </c>
      <c r="J29" s="540">
        <f t="shared" si="10"/>
        <v>0</v>
      </c>
      <c r="K29" s="540">
        <v>0</v>
      </c>
      <c r="L29" s="610">
        <v>0</v>
      </c>
      <c r="M29" s="321">
        <v>0</v>
      </c>
      <c r="N29" s="746">
        <f t="shared" ref="N29:N30" si="11">SUM(L29:M29)</f>
        <v>0</v>
      </c>
      <c r="O29" s="719" t="str">
        <f t="shared" si="3"/>
        <v/>
      </c>
      <c r="P29" s="724" t="str">
        <f t="shared" si="1"/>
        <v/>
      </c>
    </row>
    <row r="30" spans="1:17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540">
        <v>2000</v>
      </c>
      <c r="J30" s="540">
        <v>2000</v>
      </c>
      <c r="K30" s="540">
        <v>0</v>
      </c>
      <c r="L30" s="610">
        <v>923</v>
      </c>
      <c r="M30" s="321">
        <v>0</v>
      </c>
      <c r="N30" s="746">
        <f t="shared" si="11"/>
        <v>923</v>
      </c>
      <c r="O30" s="719">
        <f t="shared" si="3"/>
        <v>46.150000000000006</v>
      </c>
      <c r="P30" s="724" t="str">
        <f t="shared" si="1"/>
        <v/>
      </c>
    </row>
    <row r="31" spans="1:17" ht="12.95" customHeight="1">
      <c r="B31" s="10"/>
      <c r="C31" s="11"/>
      <c r="D31" s="11"/>
      <c r="E31" s="311"/>
      <c r="F31" s="330"/>
      <c r="G31" s="356"/>
      <c r="H31" s="11"/>
      <c r="I31" s="540"/>
      <c r="J31" s="540"/>
      <c r="K31" s="540"/>
      <c r="L31" s="610"/>
      <c r="M31" s="321"/>
      <c r="N31" s="747"/>
      <c r="O31" s="719" t="str">
        <f t="shared" si="3"/>
        <v/>
      </c>
      <c r="P31" s="724" t="str">
        <f t="shared" si="1"/>
        <v/>
      </c>
    </row>
    <row r="32" spans="1:17" s="1" customFormat="1" ht="12.95" customHeight="1">
      <c r="A32" s="306"/>
      <c r="B32" s="12"/>
      <c r="C32" s="8"/>
      <c r="D32" s="8"/>
      <c r="E32" s="8"/>
      <c r="F32" s="329"/>
      <c r="G32" s="355"/>
      <c r="H32" s="8" t="s">
        <v>92</v>
      </c>
      <c r="I32" s="539">
        <v>14</v>
      </c>
      <c r="J32" s="539">
        <v>14</v>
      </c>
      <c r="K32" s="539">
        <v>14</v>
      </c>
      <c r="L32" s="570">
        <v>14</v>
      </c>
      <c r="M32" s="313"/>
      <c r="N32" s="736">
        <v>14</v>
      </c>
      <c r="O32" s="719"/>
      <c r="P32" s="724"/>
    </row>
    <row r="33" spans="1:16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563">
        <f>I8+I13+I16+I28</f>
        <v>479830</v>
      </c>
      <c r="J33" s="313">
        <f>J8+J13+J16+J28</f>
        <v>479830</v>
      </c>
      <c r="K33" s="563">
        <f t="shared" ref="K33" si="12">K8+K13+K16+K28</f>
        <v>353810</v>
      </c>
      <c r="L33" s="570">
        <f>L8+L13+L16+L28</f>
        <v>351033</v>
      </c>
      <c r="M33" s="313">
        <f>M8+M13+M16+M28</f>
        <v>0</v>
      </c>
      <c r="N33" s="736">
        <f>N8+N13+N16+N28</f>
        <v>351033</v>
      </c>
      <c r="O33" s="718">
        <f t="shared" si="3"/>
        <v>73.157785048871474</v>
      </c>
      <c r="P33" s="723">
        <f t="shared" si="1"/>
        <v>99.215115457448917</v>
      </c>
    </row>
    <row r="34" spans="1:16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15">
        <f>I33</f>
        <v>479830</v>
      </c>
      <c r="J34" s="15">
        <f>J33</f>
        <v>479830</v>
      </c>
      <c r="K34" s="563">
        <f t="shared" ref="K34" si="13">K33</f>
        <v>353810</v>
      </c>
      <c r="L34" s="570">
        <f t="shared" ref="L34:N35" si="14">L33</f>
        <v>351033</v>
      </c>
      <c r="M34" s="313">
        <f t="shared" si="14"/>
        <v>0</v>
      </c>
      <c r="N34" s="736">
        <f t="shared" si="14"/>
        <v>351033</v>
      </c>
      <c r="O34" s="718">
        <f>IF(J34=0,"",N34/J34*100)</f>
        <v>73.157785048871474</v>
      </c>
      <c r="P34" s="723">
        <f t="shared" si="1"/>
        <v>99.215115457448917</v>
      </c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15">
        <f>I34</f>
        <v>479830</v>
      </c>
      <c r="J35" s="15">
        <f>J34</f>
        <v>479830</v>
      </c>
      <c r="K35" s="563">
        <f t="shared" ref="K35" si="15">K34</f>
        <v>353810</v>
      </c>
      <c r="L35" s="570">
        <f t="shared" si="14"/>
        <v>351033</v>
      </c>
      <c r="M35" s="313">
        <f t="shared" si="14"/>
        <v>0</v>
      </c>
      <c r="N35" s="736">
        <f t="shared" si="14"/>
        <v>351033</v>
      </c>
      <c r="O35" s="718">
        <f t="shared" si="3"/>
        <v>73.157785048871474</v>
      </c>
      <c r="P35" s="723">
        <f t="shared" si="1"/>
        <v>99.215115457448917</v>
      </c>
    </row>
    <row r="36" spans="1:16" ht="12.95" customHeight="1" thickBot="1">
      <c r="B36" s="16"/>
      <c r="C36" s="17"/>
      <c r="D36" s="17"/>
      <c r="E36" s="17"/>
      <c r="F36" s="331"/>
      <c r="G36" s="357"/>
      <c r="H36" s="17"/>
      <c r="I36" s="32"/>
      <c r="J36" s="32"/>
      <c r="K36" s="564"/>
      <c r="L36" s="573"/>
      <c r="M36" s="32"/>
      <c r="N36" s="749"/>
      <c r="O36" s="720"/>
      <c r="P36" s="725"/>
    </row>
    <row r="37" spans="1:16" ht="12.95" customHeight="1">
      <c r="F37" s="332"/>
      <c r="G37" s="358"/>
      <c r="N37" s="412"/>
    </row>
    <row r="38" spans="1:16" ht="12.95" customHeight="1">
      <c r="B38" s="55"/>
      <c r="F38" s="332"/>
      <c r="G38" s="358"/>
      <c r="N38" s="412"/>
    </row>
    <row r="39" spans="1:16" ht="12.95" customHeight="1">
      <c r="F39" s="332"/>
      <c r="G39" s="358"/>
      <c r="N39" s="412"/>
    </row>
    <row r="40" spans="1:16" ht="12.95" customHeight="1">
      <c r="F40" s="332"/>
      <c r="G40" s="358"/>
      <c r="N40" s="412"/>
    </row>
    <row r="41" spans="1:16" ht="12.95" customHeight="1">
      <c r="F41" s="332"/>
      <c r="G41" s="358"/>
      <c r="N41" s="412"/>
    </row>
    <row r="42" spans="1:16" ht="12.95" customHeight="1">
      <c r="F42" s="332"/>
      <c r="G42" s="358"/>
      <c r="N42" s="412"/>
    </row>
    <row r="43" spans="1:16" ht="12.95" customHeight="1">
      <c r="F43" s="332"/>
      <c r="G43" s="358"/>
      <c r="N43" s="412"/>
    </row>
    <row r="44" spans="1:16" ht="12.95" customHeight="1">
      <c r="F44" s="332"/>
      <c r="G44" s="358"/>
      <c r="N44" s="412"/>
    </row>
    <row r="45" spans="1:16" ht="12.95" customHeight="1">
      <c r="F45" s="332"/>
      <c r="G45" s="358"/>
      <c r="N45" s="412"/>
    </row>
    <row r="46" spans="1:16" ht="12.95" customHeight="1">
      <c r="F46" s="332"/>
      <c r="G46" s="358"/>
      <c r="N46" s="412"/>
    </row>
    <row r="47" spans="1:16" ht="12.95" customHeight="1">
      <c r="F47" s="332"/>
      <c r="G47" s="358"/>
      <c r="N47" s="412"/>
    </row>
    <row r="48" spans="1:16" ht="12.95" customHeight="1">
      <c r="F48" s="332"/>
      <c r="G48" s="358"/>
      <c r="N48" s="412"/>
    </row>
    <row r="49" spans="6:14" ht="12.95" customHeight="1">
      <c r="F49" s="332"/>
      <c r="G49" s="358"/>
      <c r="N49" s="412"/>
    </row>
    <row r="50" spans="6:14" ht="12.95" customHeight="1">
      <c r="F50" s="332"/>
      <c r="G50" s="358"/>
      <c r="N50" s="412"/>
    </row>
    <row r="51" spans="6:14" ht="12.95" customHeight="1">
      <c r="F51" s="332"/>
      <c r="G51" s="358"/>
      <c r="N51" s="412"/>
    </row>
    <row r="52" spans="6:14" ht="12.95" customHeight="1">
      <c r="F52" s="332"/>
      <c r="G52" s="358"/>
      <c r="N52" s="412"/>
    </row>
    <row r="53" spans="6:14" ht="12.95" customHeight="1">
      <c r="F53" s="332"/>
      <c r="G53" s="358"/>
      <c r="N53" s="412"/>
    </row>
    <row r="54" spans="6:14" ht="12.95" customHeight="1">
      <c r="F54" s="332"/>
      <c r="G54" s="358"/>
      <c r="N54" s="412"/>
    </row>
    <row r="55" spans="6:14" ht="12.95" customHeight="1">
      <c r="F55" s="332"/>
      <c r="G55" s="358"/>
      <c r="N55" s="412"/>
    </row>
    <row r="56" spans="6:14" ht="12.95" customHeight="1">
      <c r="F56" s="332"/>
      <c r="G56" s="358"/>
      <c r="N56" s="412"/>
    </row>
    <row r="57" spans="6:14" ht="12.95" customHeight="1">
      <c r="F57" s="332"/>
      <c r="G57" s="358"/>
      <c r="N57" s="412"/>
    </row>
    <row r="58" spans="6:14" ht="12.95" customHeight="1">
      <c r="F58" s="332"/>
      <c r="G58" s="358"/>
      <c r="N58" s="412"/>
    </row>
    <row r="59" spans="6:14" ht="12.95" customHeight="1">
      <c r="F59" s="332"/>
      <c r="G59" s="358"/>
      <c r="N59" s="412"/>
    </row>
    <row r="60" spans="6:14" ht="17.100000000000001" customHeight="1">
      <c r="F60" s="332"/>
      <c r="G60" s="358"/>
      <c r="N60" s="412"/>
    </row>
    <row r="61" spans="6:14" ht="14.25">
      <c r="F61" s="332"/>
      <c r="G61" s="358"/>
      <c r="N61" s="412"/>
    </row>
    <row r="62" spans="6:14" ht="14.25">
      <c r="F62" s="332"/>
      <c r="G62" s="358"/>
      <c r="N62" s="412"/>
    </row>
    <row r="63" spans="6:14" ht="14.25">
      <c r="F63" s="332"/>
      <c r="G63" s="358"/>
      <c r="N63" s="412"/>
    </row>
    <row r="64" spans="6:14" ht="14.25">
      <c r="F64" s="332"/>
      <c r="G64" s="358"/>
      <c r="N64" s="412"/>
    </row>
    <row r="65" spans="6:14" ht="14.25">
      <c r="F65" s="332"/>
      <c r="G65" s="358"/>
      <c r="N65" s="412"/>
    </row>
    <row r="66" spans="6:14" ht="14.25">
      <c r="F66" s="332"/>
      <c r="G66" s="358"/>
      <c r="N66" s="412"/>
    </row>
    <row r="67" spans="6:14" ht="14.25">
      <c r="F67" s="332"/>
      <c r="G67" s="358"/>
      <c r="N67" s="412"/>
    </row>
    <row r="68" spans="6:14" ht="14.25">
      <c r="F68" s="332"/>
      <c r="G68" s="358"/>
      <c r="N68" s="412"/>
    </row>
    <row r="69" spans="6:14" ht="14.25">
      <c r="F69" s="332"/>
      <c r="G69" s="358"/>
      <c r="N69" s="412"/>
    </row>
    <row r="70" spans="6:14" ht="14.25">
      <c r="F70" s="332"/>
      <c r="G70" s="358"/>
      <c r="N70" s="412"/>
    </row>
    <row r="71" spans="6:14" ht="14.25">
      <c r="F71" s="332"/>
      <c r="G71" s="358"/>
      <c r="N71" s="412"/>
    </row>
    <row r="72" spans="6:14" ht="14.25">
      <c r="F72" s="332"/>
      <c r="G72" s="358"/>
      <c r="N72" s="412"/>
    </row>
    <row r="73" spans="6:14" ht="14.25">
      <c r="F73" s="332"/>
      <c r="G73" s="358"/>
      <c r="N73" s="412"/>
    </row>
    <row r="74" spans="6:14" ht="14.25">
      <c r="F74" s="332"/>
      <c r="G74" s="332"/>
      <c r="N74" s="412"/>
    </row>
    <row r="75" spans="6:14" ht="14.25">
      <c r="F75" s="332"/>
      <c r="G75" s="332"/>
      <c r="N75" s="412"/>
    </row>
    <row r="76" spans="6:14" ht="14.25">
      <c r="F76" s="332"/>
      <c r="G76" s="332"/>
      <c r="N76" s="412"/>
    </row>
    <row r="77" spans="6:14" ht="14.25">
      <c r="F77" s="332"/>
      <c r="G77" s="332"/>
      <c r="N77" s="412"/>
    </row>
    <row r="78" spans="6:14" ht="14.25">
      <c r="F78" s="332"/>
      <c r="G78" s="332"/>
      <c r="N78" s="412"/>
    </row>
    <row r="79" spans="6:14" ht="14.25">
      <c r="F79" s="332"/>
      <c r="G79" s="332"/>
      <c r="N79" s="412"/>
    </row>
    <row r="80" spans="6:14" ht="14.25">
      <c r="F80" s="332"/>
      <c r="G80" s="332"/>
      <c r="N80" s="412"/>
    </row>
    <row r="81" spans="6:14" ht="14.25">
      <c r="F81" s="332"/>
      <c r="G81" s="332"/>
      <c r="N81" s="412"/>
    </row>
    <row r="82" spans="6:14" ht="14.25">
      <c r="F82" s="332"/>
      <c r="G82" s="332"/>
      <c r="N82" s="412"/>
    </row>
    <row r="83" spans="6:14" ht="14.25">
      <c r="F83" s="332"/>
      <c r="G83" s="332"/>
      <c r="N83" s="412"/>
    </row>
    <row r="84" spans="6:14" ht="14.25">
      <c r="F84" s="332"/>
      <c r="G84" s="332"/>
      <c r="N84" s="412"/>
    </row>
    <row r="85" spans="6:14" ht="14.25">
      <c r="F85" s="332"/>
      <c r="G85" s="332"/>
      <c r="N85" s="412"/>
    </row>
    <row r="86" spans="6:14" ht="14.25">
      <c r="F86" s="332"/>
      <c r="G86" s="332"/>
      <c r="N86" s="412"/>
    </row>
    <row r="87" spans="6:14" ht="14.25">
      <c r="F87" s="332"/>
      <c r="G87" s="332"/>
      <c r="N87" s="412"/>
    </row>
    <row r="88" spans="6:14" ht="14.25">
      <c r="F88" s="332"/>
      <c r="G88" s="332"/>
      <c r="N88" s="412"/>
    </row>
    <row r="89" spans="6:14" ht="14.25">
      <c r="F89" s="332"/>
      <c r="G89" s="332"/>
      <c r="N89" s="412"/>
    </row>
    <row r="90" spans="6:14" ht="14.25">
      <c r="F90" s="332"/>
      <c r="G90" s="332"/>
      <c r="N90" s="412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00B050"/>
  </sheetPr>
  <dimension ref="A2:O45"/>
  <sheetViews>
    <sheetView topLeftCell="A10" zoomScaleNormal="100" workbookViewId="0">
      <selection activeCell="P45" sqref="P45"/>
    </sheetView>
  </sheetViews>
  <sheetFormatPr defaultRowHeight="12.75"/>
  <cols>
    <col min="1" max="1" width="11.85546875" style="39" customWidth="1"/>
    <col min="2" max="2" width="82.28515625" customWidth="1"/>
    <col min="3" max="11" width="10.7109375" customWidth="1"/>
    <col min="12" max="12" width="11.42578125" style="45" customWidth="1"/>
  </cols>
  <sheetData>
    <row r="2" spans="1:15" ht="15.75">
      <c r="A2" s="872" t="s">
        <v>898</v>
      </c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</row>
    <row r="4" spans="1:15" s="45" customFormat="1" ht="51">
      <c r="A4" s="160" t="s">
        <v>330</v>
      </c>
      <c r="B4" s="161" t="s">
        <v>338</v>
      </c>
      <c r="C4" s="160" t="s">
        <v>331</v>
      </c>
      <c r="D4" s="160" t="s">
        <v>332</v>
      </c>
      <c r="E4" s="160" t="s">
        <v>339</v>
      </c>
      <c r="F4" s="160" t="s">
        <v>340</v>
      </c>
      <c r="G4" s="160" t="s">
        <v>333</v>
      </c>
      <c r="H4" s="160" t="s">
        <v>334</v>
      </c>
      <c r="I4" s="160" t="s">
        <v>335</v>
      </c>
      <c r="J4" s="160" t="s">
        <v>341</v>
      </c>
      <c r="K4" s="160" t="s">
        <v>336</v>
      </c>
      <c r="L4" s="160" t="s">
        <v>337</v>
      </c>
    </row>
    <row r="5" spans="1:15" ht="15.95" customHeight="1">
      <c r="A5" s="154">
        <v>10010001</v>
      </c>
      <c r="B5" s="23" t="s">
        <v>199</v>
      </c>
      <c r="C5" s="152">
        <f>'1'!N9</f>
        <v>327078</v>
      </c>
      <c r="D5" s="152">
        <f>'1'!N10+'1'!N11</f>
        <v>69189</v>
      </c>
      <c r="E5" s="152">
        <f>'1'!N13</f>
        <v>34527</v>
      </c>
      <c r="F5" s="152">
        <f>'1'!N16</f>
        <v>161278</v>
      </c>
      <c r="G5" s="152">
        <v>0</v>
      </c>
      <c r="H5" s="152">
        <v>0</v>
      </c>
      <c r="I5" s="23">
        <v>0</v>
      </c>
      <c r="J5" s="152">
        <f>'1'!N28</f>
        <v>0</v>
      </c>
      <c r="K5" s="23">
        <v>0</v>
      </c>
      <c r="L5" s="153">
        <f>SUM(C5:K5)</f>
        <v>592072</v>
      </c>
    </row>
    <row r="6" spans="1:15" ht="15.95" customHeight="1">
      <c r="A6" s="154">
        <v>11010001</v>
      </c>
      <c r="B6" s="23" t="s">
        <v>200</v>
      </c>
      <c r="C6" s="152">
        <f>'3'!N14</f>
        <v>97362</v>
      </c>
      <c r="D6" s="152">
        <f>'3'!N15+'3'!N16</f>
        <v>43110</v>
      </c>
      <c r="E6" s="152">
        <f>'3'!N18</f>
        <v>10696</v>
      </c>
      <c r="F6" s="152">
        <f>'3'!N21</f>
        <v>117784</v>
      </c>
      <c r="G6" s="152">
        <f>'3'!N34</f>
        <v>566738</v>
      </c>
      <c r="H6" s="152">
        <f>'3'!N46</f>
        <v>0</v>
      </c>
      <c r="I6" s="23">
        <v>0</v>
      </c>
      <c r="J6" s="152">
        <f>'3'!N49</f>
        <v>16502</v>
      </c>
      <c r="K6" s="23">
        <v>0</v>
      </c>
      <c r="L6" s="153">
        <f t="shared" ref="L6:L41" si="0">SUM(C6:K6)</f>
        <v>852192</v>
      </c>
      <c r="O6" s="74"/>
    </row>
    <row r="7" spans="1:15" ht="15.95" customHeight="1">
      <c r="A7" s="154">
        <v>11010002</v>
      </c>
      <c r="B7" s="23" t="s">
        <v>753</v>
      </c>
      <c r="C7" s="152">
        <f>'4 (S)'!N9</f>
        <v>0</v>
      </c>
      <c r="D7" s="152">
        <f>'4 (S)'!N10+'4 (S)'!N11</f>
        <v>0</v>
      </c>
      <c r="E7" s="152">
        <f>'4 (S)'!N13</f>
        <v>0</v>
      </c>
      <c r="F7" s="152">
        <f>'4 (S)'!N16</f>
        <v>0</v>
      </c>
      <c r="G7" s="152">
        <f>'4 (S)'!N28</f>
        <v>0</v>
      </c>
      <c r="H7" s="23">
        <v>0</v>
      </c>
      <c r="I7" s="23">
        <v>0</v>
      </c>
      <c r="J7" s="152">
        <f>'4 (S)'!N31</f>
        <v>0</v>
      </c>
      <c r="K7" s="23">
        <v>0</v>
      </c>
      <c r="L7" s="153">
        <f t="shared" si="0"/>
        <v>0</v>
      </c>
    </row>
    <row r="8" spans="1:15" ht="15.95" customHeight="1">
      <c r="A8" s="154">
        <v>11010003</v>
      </c>
      <c r="B8" s="23" t="s">
        <v>705</v>
      </c>
      <c r="C8" s="152">
        <f>'5'!N9</f>
        <v>35525</v>
      </c>
      <c r="D8" s="152">
        <f>'5'!N10+'5'!N11</f>
        <v>4596</v>
      </c>
      <c r="E8" s="152">
        <f>'5'!N13</f>
        <v>3748</v>
      </c>
      <c r="F8" s="152">
        <f>'5'!N16</f>
        <v>114</v>
      </c>
      <c r="G8" s="23">
        <v>0</v>
      </c>
      <c r="H8" s="23">
        <v>0</v>
      </c>
      <c r="I8" s="23">
        <v>0</v>
      </c>
      <c r="J8" s="152">
        <f>'5'!N28</f>
        <v>0</v>
      </c>
      <c r="K8" s="23">
        <v>0</v>
      </c>
      <c r="L8" s="153">
        <f t="shared" si="0"/>
        <v>43983</v>
      </c>
    </row>
    <row r="9" spans="1:15" ht="15.95" customHeight="1">
      <c r="A9" s="154">
        <v>11010004</v>
      </c>
      <c r="B9" s="23" t="s">
        <v>703</v>
      </c>
      <c r="C9" s="152">
        <f>'6'!N9</f>
        <v>48686</v>
      </c>
      <c r="D9" s="152">
        <f>'6'!N10+'6'!N11</f>
        <v>7739</v>
      </c>
      <c r="E9" s="152">
        <f>'6'!N13</f>
        <v>5138</v>
      </c>
      <c r="F9" s="152">
        <f>'6'!N16</f>
        <v>2987</v>
      </c>
      <c r="G9" s="23">
        <v>0</v>
      </c>
      <c r="H9" s="23">
        <v>0</v>
      </c>
      <c r="I9" s="23">
        <v>0</v>
      </c>
      <c r="J9" s="152">
        <f>'6'!N28</f>
        <v>0</v>
      </c>
      <c r="K9" s="23">
        <v>0</v>
      </c>
      <c r="L9" s="153">
        <f t="shared" si="0"/>
        <v>64550</v>
      </c>
    </row>
    <row r="10" spans="1:15" ht="15.95" customHeight="1">
      <c r="A10" s="154">
        <v>11010005</v>
      </c>
      <c r="B10" s="528" t="s">
        <v>510</v>
      </c>
      <c r="C10" s="152">
        <f>'7'!N9</f>
        <v>102338</v>
      </c>
      <c r="D10" s="152">
        <f>'7'!N10+'7'!N11</f>
        <v>30793</v>
      </c>
      <c r="E10" s="152">
        <f>'7'!N13</f>
        <v>10813</v>
      </c>
      <c r="F10" s="152">
        <f>'7'!N16</f>
        <v>4543</v>
      </c>
      <c r="G10" s="23">
        <v>0</v>
      </c>
      <c r="H10" s="23">
        <v>0</v>
      </c>
      <c r="I10" s="23">
        <v>0</v>
      </c>
      <c r="J10" s="152">
        <f>'7'!N28</f>
        <v>0</v>
      </c>
      <c r="K10" s="23">
        <v>0</v>
      </c>
      <c r="L10" s="153">
        <f t="shared" si="0"/>
        <v>148487</v>
      </c>
    </row>
    <row r="11" spans="1:15" s="645" customFormat="1" ht="15.95" customHeight="1">
      <c r="A11" s="154">
        <v>11010006</v>
      </c>
      <c r="B11" s="23" t="s">
        <v>727</v>
      </c>
      <c r="C11" s="152">
        <f>'4 (N)'!N9</f>
        <v>52295</v>
      </c>
      <c r="D11" s="152">
        <f>'4 (N)'!N10</f>
        <v>15563</v>
      </c>
      <c r="E11" s="152">
        <f>'4 (N)'!N13</f>
        <v>5523</v>
      </c>
      <c r="F11" s="152">
        <f>'4 (N)'!N16</f>
        <v>1085</v>
      </c>
      <c r="G11" s="152">
        <f>'4 (N)'!N28</f>
        <v>0</v>
      </c>
      <c r="H11" s="23">
        <v>0</v>
      </c>
      <c r="I11" s="23">
        <v>0</v>
      </c>
      <c r="J11" s="152">
        <f>'4 (N)'!N31</f>
        <v>910</v>
      </c>
      <c r="K11" s="23">
        <v>0</v>
      </c>
      <c r="L11" s="153">
        <f t="shared" ref="L11" si="1">SUM(C11:K11)</f>
        <v>75376</v>
      </c>
    </row>
    <row r="12" spans="1:15" ht="15.95" customHeight="1">
      <c r="A12" s="154">
        <v>12010001</v>
      </c>
      <c r="B12" s="23" t="s">
        <v>701</v>
      </c>
      <c r="C12" s="152">
        <f>'8'!N9</f>
        <v>173509</v>
      </c>
      <c r="D12" s="152">
        <f>'8'!N10+'8'!N11</f>
        <v>46246</v>
      </c>
      <c r="E12" s="152">
        <f>'8'!N13</f>
        <v>18908</v>
      </c>
      <c r="F12" s="152">
        <f>'8'!N16</f>
        <v>234916</v>
      </c>
      <c r="G12" s="23">
        <v>0</v>
      </c>
      <c r="H12" s="23">
        <v>0</v>
      </c>
      <c r="I12" s="23">
        <v>0</v>
      </c>
      <c r="J12" s="152">
        <f>'8'!N28</f>
        <v>38082</v>
      </c>
      <c r="K12" s="23">
        <v>0</v>
      </c>
      <c r="L12" s="153">
        <f t="shared" si="0"/>
        <v>511661</v>
      </c>
    </row>
    <row r="13" spans="1:15" ht="15.95" customHeight="1">
      <c r="A13" s="154">
        <v>13010001</v>
      </c>
      <c r="B13" s="23" t="s">
        <v>201</v>
      </c>
      <c r="C13" s="152">
        <f>'9'!N9</f>
        <v>3274772</v>
      </c>
      <c r="D13" s="152">
        <f>'9'!N10+'9'!N11</f>
        <v>649219</v>
      </c>
      <c r="E13" s="152">
        <f>'9'!N13</f>
        <v>508304</v>
      </c>
      <c r="F13" s="152">
        <f>'9'!N16</f>
        <v>496685</v>
      </c>
      <c r="G13" s="23">
        <v>0</v>
      </c>
      <c r="H13" s="23">
        <v>0</v>
      </c>
      <c r="I13" s="23">
        <v>0</v>
      </c>
      <c r="J13" s="152">
        <f>'9'!N28</f>
        <v>67789</v>
      </c>
      <c r="K13" s="23">
        <v>0</v>
      </c>
      <c r="L13" s="153">
        <f t="shared" si="0"/>
        <v>4996769</v>
      </c>
    </row>
    <row r="14" spans="1:15" ht="15.95" customHeight="1">
      <c r="A14" s="154">
        <v>14010001</v>
      </c>
      <c r="B14" s="23" t="s">
        <v>707</v>
      </c>
      <c r="C14" s="152">
        <f>'10'!N9</f>
        <v>72843</v>
      </c>
      <c r="D14" s="152">
        <f>'10'!N10+'10'!N11</f>
        <v>14304</v>
      </c>
      <c r="E14" s="152">
        <f>'10'!N13</f>
        <v>7862</v>
      </c>
      <c r="F14" s="152">
        <f>'10'!N16</f>
        <v>91398</v>
      </c>
      <c r="G14" s="23">
        <v>0</v>
      </c>
      <c r="H14" s="23">
        <v>0</v>
      </c>
      <c r="I14" s="23">
        <v>0</v>
      </c>
      <c r="J14" s="152">
        <f>'10'!N30</f>
        <v>2421</v>
      </c>
      <c r="K14" s="23">
        <v>0</v>
      </c>
      <c r="L14" s="153">
        <f t="shared" si="0"/>
        <v>188828</v>
      </c>
    </row>
    <row r="15" spans="1:15" ht="15.95" customHeight="1">
      <c r="A15" s="154">
        <v>14020003</v>
      </c>
      <c r="B15" s="23" t="s">
        <v>735</v>
      </c>
      <c r="C15" s="152">
        <f>'11'!N9</f>
        <v>735947</v>
      </c>
      <c r="D15" s="152">
        <f>'11'!N10+'11'!N11</f>
        <v>124607</v>
      </c>
      <c r="E15" s="152">
        <f>'11'!N13</f>
        <v>79105</v>
      </c>
      <c r="F15" s="152">
        <f>'11'!N16</f>
        <v>171073</v>
      </c>
      <c r="G15" s="23">
        <v>0</v>
      </c>
      <c r="H15" s="23">
        <v>0</v>
      </c>
      <c r="I15" s="23">
        <v>0</v>
      </c>
      <c r="J15" s="152">
        <f>'11'!N29</f>
        <v>1758</v>
      </c>
      <c r="K15" s="23">
        <v>0</v>
      </c>
      <c r="L15" s="153">
        <f t="shared" si="0"/>
        <v>1112490</v>
      </c>
    </row>
    <row r="16" spans="1:15" ht="15.95" customHeight="1">
      <c r="A16" s="154">
        <v>14050001</v>
      </c>
      <c r="B16" s="23" t="s">
        <v>731</v>
      </c>
      <c r="C16" s="152">
        <f>'12'!N9</f>
        <v>21775</v>
      </c>
      <c r="D16" s="152">
        <f>'12'!N10+'12'!N11</f>
        <v>2550</v>
      </c>
      <c r="E16" s="152">
        <f>'12'!N13</f>
        <v>2295</v>
      </c>
      <c r="F16" s="152">
        <f>'12'!N16</f>
        <v>788</v>
      </c>
      <c r="G16" s="23">
        <v>0</v>
      </c>
      <c r="H16" s="23">
        <v>0</v>
      </c>
      <c r="I16" s="23">
        <v>0</v>
      </c>
      <c r="J16" s="152">
        <f>'12'!N28</f>
        <v>0</v>
      </c>
      <c r="K16" s="23">
        <v>0</v>
      </c>
      <c r="L16" s="153">
        <f t="shared" si="0"/>
        <v>27408</v>
      </c>
    </row>
    <row r="17" spans="1:15" ht="15.95" customHeight="1">
      <c r="A17" s="154">
        <v>14050002</v>
      </c>
      <c r="B17" s="23" t="s">
        <v>732</v>
      </c>
      <c r="C17" s="152">
        <f>'13'!N9</f>
        <v>23486</v>
      </c>
      <c r="D17" s="152">
        <f>'13'!N10+'13'!N11</f>
        <v>5800</v>
      </c>
      <c r="E17" s="152">
        <f>'13'!N13</f>
        <v>2483</v>
      </c>
      <c r="F17" s="152">
        <f>'13'!N16</f>
        <v>956</v>
      </c>
      <c r="G17" s="23">
        <v>0</v>
      </c>
      <c r="H17" s="23">
        <v>0</v>
      </c>
      <c r="I17" s="23">
        <v>0</v>
      </c>
      <c r="J17" s="152">
        <f>'13'!N28</f>
        <v>0</v>
      </c>
      <c r="K17" s="23">
        <v>0</v>
      </c>
      <c r="L17" s="153">
        <f t="shared" si="0"/>
        <v>32725</v>
      </c>
    </row>
    <row r="18" spans="1:15" ht="15.95" customHeight="1">
      <c r="A18" s="154">
        <v>14060001</v>
      </c>
      <c r="B18" s="23" t="s">
        <v>733</v>
      </c>
      <c r="C18" s="152">
        <f>'14'!N9</f>
        <v>50348</v>
      </c>
      <c r="D18" s="152">
        <f>'14'!N10+'14'!N11</f>
        <v>6341</v>
      </c>
      <c r="E18" s="152">
        <f>'14'!N13</f>
        <v>5311</v>
      </c>
      <c r="F18" s="152">
        <f>'14'!N16</f>
        <v>1780</v>
      </c>
      <c r="G18" s="23">
        <v>0</v>
      </c>
      <c r="H18" s="23">
        <v>0</v>
      </c>
      <c r="I18" s="23">
        <v>0</v>
      </c>
      <c r="J18" s="152">
        <f>'14'!N28</f>
        <v>0</v>
      </c>
      <c r="K18" s="23">
        <v>0</v>
      </c>
      <c r="L18" s="153">
        <f t="shared" si="0"/>
        <v>63780</v>
      </c>
    </row>
    <row r="19" spans="1:15" ht="15.95" customHeight="1">
      <c r="A19" s="154">
        <v>15010001</v>
      </c>
      <c r="B19" s="23" t="s">
        <v>708</v>
      </c>
      <c r="C19" s="152">
        <f>'15'!N9</f>
        <v>134065</v>
      </c>
      <c r="D19" s="152">
        <f>'15'!N10+'15'!N11</f>
        <v>29513</v>
      </c>
      <c r="E19" s="152">
        <f>'15'!N13</f>
        <v>14152</v>
      </c>
      <c r="F19" s="152">
        <f>'15'!N16</f>
        <v>15906</v>
      </c>
      <c r="G19" s="152">
        <f>'15'!N29</f>
        <v>1266006</v>
      </c>
      <c r="H19" s="152">
        <f>'15'!N33</f>
        <v>0</v>
      </c>
      <c r="I19" s="23">
        <v>0</v>
      </c>
      <c r="J19" s="152">
        <f>'15'!N36</f>
        <v>981</v>
      </c>
      <c r="K19" s="23">
        <v>0</v>
      </c>
      <c r="L19" s="153">
        <f t="shared" si="0"/>
        <v>1460623</v>
      </c>
    </row>
    <row r="20" spans="1:15" ht="15.95" customHeight="1">
      <c r="A20" s="154">
        <v>16010001</v>
      </c>
      <c r="B20" s="23" t="s">
        <v>709</v>
      </c>
      <c r="C20" s="152">
        <f>'16'!N12</f>
        <v>226046</v>
      </c>
      <c r="D20" s="152">
        <f>'16'!N13+'16'!N14</f>
        <v>47253</v>
      </c>
      <c r="E20" s="152">
        <f>'16'!N16</f>
        <v>23931</v>
      </c>
      <c r="F20" s="152">
        <f>'16'!N19</f>
        <v>67648</v>
      </c>
      <c r="G20" s="152">
        <f>'16'!N32</f>
        <v>262163</v>
      </c>
      <c r="H20" s="23">
        <v>0</v>
      </c>
      <c r="I20" s="152">
        <f>'16'!N37</f>
        <v>36512</v>
      </c>
      <c r="J20" s="152">
        <f>'16'!N43</f>
        <v>0</v>
      </c>
      <c r="K20" s="152">
        <f>'16'!N47</f>
        <v>514992</v>
      </c>
      <c r="L20" s="153">
        <f t="shared" si="0"/>
        <v>1178545</v>
      </c>
      <c r="O20" s="74"/>
    </row>
    <row r="21" spans="1:15" ht="15.95" customHeight="1">
      <c r="A21" s="154">
        <v>17010001</v>
      </c>
      <c r="B21" s="23" t="s">
        <v>710</v>
      </c>
      <c r="C21" s="152">
        <f>'17'!N9</f>
        <v>158982</v>
      </c>
      <c r="D21" s="152">
        <f>'17'!N10+'17'!N11</f>
        <v>26079</v>
      </c>
      <c r="E21" s="152">
        <f>'17'!N13</f>
        <v>16943</v>
      </c>
      <c r="F21" s="152">
        <f>'17'!N16</f>
        <v>36908</v>
      </c>
      <c r="G21" s="152">
        <f>'17'!N28</f>
        <v>2834839</v>
      </c>
      <c r="H21" s="152">
        <v>0</v>
      </c>
      <c r="I21" s="23">
        <v>0</v>
      </c>
      <c r="J21" s="152">
        <f>'17'!N33</f>
        <v>139</v>
      </c>
      <c r="K21" s="23">
        <v>0</v>
      </c>
      <c r="L21" s="153">
        <f t="shared" si="0"/>
        <v>3073890</v>
      </c>
    </row>
    <row r="22" spans="1:15" ht="15.95" customHeight="1">
      <c r="A22" s="154">
        <v>18010001</v>
      </c>
      <c r="B22" s="23" t="s">
        <v>711</v>
      </c>
      <c r="C22" s="152">
        <f>'18'!N9</f>
        <v>151907</v>
      </c>
      <c r="D22" s="152">
        <f>'18'!N10+'18'!N11</f>
        <v>29450</v>
      </c>
      <c r="E22" s="152">
        <f>'18'!N13</f>
        <v>17105</v>
      </c>
      <c r="F22" s="152">
        <f>'18'!N16</f>
        <v>147261</v>
      </c>
      <c r="G22" s="152">
        <f>'18'!N29</f>
        <v>15000</v>
      </c>
      <c r="H22" s="23">
        <v>0</v>
      </c>
      <c r="I22" s="23">
        <v>0</v>
      </c>
      <c r="J22" s="152">
        <f>'18'!N33</f>
        <v>410712</v>
      </c>
      <c r="K22" s="23">
        <v>0</v>
      </c>
      <c r="L22" s="153">
        <f t="shared" si="0"/>
        <v>771435</v>
      </c>
    </row>
    <row r="23" spans="1:15" ht="15.95" customHeight="1">
      <c r="A23" s="154">
        <v>19010001</v>
      </c>
      <c r="B23" s="23" t="s">
        <v>712</v>
      </c>
      <c r="C23" s="152">
        <f>'19'!N9</f>
        <v>387268</v>
      </c>
      <c r="D23" s="152">
        <f>'19'!N10+'19'!N11</f>
        <v>75639</v>
      </c>
      <c r="E23" s="152">
        <f>'19'!N13</f>
        <v>41131</v>
      </c>
      <c r="F23" s="152">
        <f>'19'!N16</f>
        <v>52166</v>
      </c>
      <c r="G23" s="152">
        <f>'19'!N28</f>
        <v>1120301</v>
      </c>
      <c r="H23" s="152">
        <f>'19'!N34</f>
        <v>4000</v>
      </c>
      <c r="I23" s="23">
        <v>0</v>
      </c>
      <c r="J23" s="152">
        <f>'19'!N38</f>
        <v>27041</v>
      </c>
      <c r="K23" s="23">
        <v>0</v>
      </c>
      <c r="L23" s="153">
        <f t="shared" si="0"/>
        <v>1707546</v>
      </c>
    </row>
    <row r="24" spans="1:15" ht="15.95" customHeight="1">
      <c r="A24" s="154">
        <v>20010001</v>
      </c>
      <c r="B24" s="23" t="s">
        <v>713</v>
      </c>
      <c r="C24" s="152">
        <f>'20'!N9</f>
        <v>197226</v>
      </c>
      <c r="D24" s="152">
        <f>'20'!N10+'20'!N11</f>
        <v>28823</v>
      </c>
      <c r="E24" s="152">
        <f>'20'!N13</f>
        <v>20798</v>
      </c>
      <c r="F24" s="152">
        <f>'20'!N16</f>
        <v>65021</v>
      </c>
      <c r="G24" s="152">
        <f>'20'!N30</f>
        <v>775403</v>
      </c>
      <c r="H24" s="152">
        <v>0</v>
      </c>
      <c r="I24" s="152">
        <f>'20'!N42</f>
        <v>0</v>
      </c>
      <c r="J24" s="152">
        <f>'20'!N45</f>
        <v>288453</v>
      </c>
      <c r="K24" s="152">
        <f>'20'!N49</f>
        <v>0</v>
      </c>
      <c r="L24" s="153">
        <f t="shared" si="0"/>
        <v>1375724</v>
      </c>
    </row>
    <row r="25" spans="1:15" ht="15.95" customHeight="1">
      <c r="A25" s="154">
        <v>20020002</v>
      </c>
      <c r="B25" s="23" t="s">
        <v>767</v>
      </c>
      <c r="C25" s="152">
        <f>'21'!N9</f>
        <v>622567</v>
      </c>
      <c r="D25" s="152">
        <f>'21'!N10+'21'!N11</f>
        <v>122899</v>
      </c>
      <c r="E25" s="152">
        <f>'21'!N13</f>
        <v>66841</v>
      </c>
      <c r="F25" s="152">
        <f>'21'!N16</f>
        <v>102017</v>
      </c>
      <c r="G25" s="23">
        <v>0</v>
      </c>
      <c r="H25" s="23">
        <v>0</v>
      </c>
      <c r="I25" s="23">
        <v>0</v>
      </c>
      <c r="J25" s="152">
        <f>'21'!N28</f>
        <v>0</v>
      </c>
      <c r="K25" s="23">
        <v>0</v>
      </c>
      <c r="L25" s="153">
        <f t="shared" si="0"/>
        <v>914324</v>
      </c>
    </row>
    <row r="26" spans="1:15" ht="15.95" customHeight="1">
      <c r="A26" s="154">
        <v>20020003</v>
      </c>
      <c r="B26" s="23" t="s">
        <v>768</v>
      </c>
      <c r="C26" s="152">
        <f>'22'!N9</f>
        <v>622310</v>
      </c>
      <c r="D26" s="152">
        <f>'22'!N10+'22'!N11</f>
        <v>132896</v>
      </c>
      <c r="E26" s="152">
        <f>'22'!N13</f>
        <v>66139</v>
      </c>
      <c r="F26" s="152">
        <f>'22'!N16</f>
        <v>103653</v>
      </c>
      <c r="G26" s="23">
        <v>0</v>
      </c>
      <c r="H26" s="23">
        <v>0</v>
      </c>
      <c r="I26" s="23">
        <v>0</v>
      </c>
      <c r="J26" s="152">
        <f>'22'!N28</f>
        <v>5000</v>
      </c>
      <c r="K26" s="23">
        <v>0</v>
      </c>
      <c r="L26" s="153">
        <f t="shared" si="0"/>
        <v>929998</v>
      </c>
    </row>
    <row r="27" spans="1:15" ht="15.95" customHeight="1">
      <c r="A27" s="154">
        <v>20020004</v>
      </c>
      <c r="B27" s="23" t="s">
        <v>769</v>
      </c>
      <c r="C27" s="152">
        <f>'23'!N9</f>
        <v>512245</v>
      </c>
      <c r="D27" s="152">
        <f>'23'!N10+'23'!N11</f>
        <v>106523</v>
      </c>
      <c r="E27" s="152">
        <f>'23'!N13</f>
        <v>55611</v>
      </c>
      <c r="F27" s="152">
        <f>'23'!N16</f>
        <v>70365</v>
      </c>
      <c r="G27" s="23">
        <v>0</v>
      </c>
      <c r="H27" s="23">
        <v>0</v>
      </c>
      <c r="I27" s="23">
        <v>0</v>
      </c>
      <c r="J27" s="152">
        <f>'23'!N28</f>
        <v>4953</v>
      </c>
      <c r="K27" s="23">
        <v>0</v>
      </c>
      <c r="L27" s="153">
        <f t="shared" si="0"/>
        <v>749697</v>
      </c>
    </row>
    <row r="28" spans="1:15" ht="15.95" customHeight="1">
      <c r="A28" s="154">
        <v>20030001</v>
      </c>
      <c r="B28" s="528" t="s">
        <v>741</v>
      </c>
      <c r="C28" s="152">
        <f>'24'!N9</f>
        <v>661856</v>
      </c>
      <c r="D28" s="152">
        <f>'24'!N10+'24'!N11</f>
        <v>124363</v>
      </c>
      <c r="E28" s="152">
        <f>'24'!N13</f>
        <v>70004</v>
      </c>
      <c r="F28" s="152">
        <f>'24'!N16</f>
        <v>58305</v>
      </c>
      <c r="G28" s="23">
        <v>0</v>
      </c>
      <c r="H28" s="23">
        <v>0</v>
      </c>
      <c r="I28" s="23">
        <v>0</v>
      </c>
      <c r="J28" s="152">
        <f>'24'!N28</f>
        <v>1492</v>
      </c>
      <c r="K28" s="23">
        <v>0</v>
      </c>
      <c r="L28" s="153">
        <f t="shared" si="0"/>
        <v>916020</v>
      </c>
    </row>
    <row r="29" spans="1:15" ht="15.95" customHeight="1">
      <c r="A29" s="154">
        <v>20030002</v>
      </c>
      <c r="B29" s="23" t="s">
        <v>770</v>
      </c>
      <c r="C29" s="152">
        <f>'25'!N9</f>
        <v>1367722</v>
      </c>
      <c r="D29" s="152">
        <f>'25'!N10+'25'!N11</f>
        <v>281050</v>
      </c>
      <c r="E29" s="152">
        <f>'25'!N13</f>
        <v>146402</v>
      </c>
      <c r="F29" s="152">
        <f>'25'!N16</f>
        <v>100700</v>
      </c>
      <c r="G29" s="23">
        <v>0</v>
      </c>
      <c r="H29" s="23">
        <v>0</v>
      </c>
      <c r="I29" s="23">
        <v>0</v>
      </c>
      <c r="J29" s="152">
        <f>'25'!N28</f>
        <v>0</v>
      </c>
      <c r="K29" s="23">
        <v>0</v>
      </c>
      <c r="L29" s="153">
        <f t="shared" si="0"/>
        <v>1895874</v>
      </c>
    </row>
    <row r="30" spans="1:15" ht="15.95" customHeight="1">
      <c r="A30" s="154">
        <v>20030003</v>
      </c>
      <c r="B30" s="23" t="s">
        <v>771</v>
      </c>
      <c r="C30" s="152">
        <f>'26'!N9</f>
        <v>378430</v>
      </c>
      <c r="D30" s="152">
        <f>'26'!N10+'26'!N11</f>
        <v>64749</v>
      </c>
      <c r="E30" s="152">
        <f>'26'!N13</f>
        <v>40158</v>
      </c>
      <c r="F30" s="152">
        <f>'26'!N16</f>
        <v>30498</v>
      </c>
      <c r="G30" s="23">
        <v>0</v>
      </c>
      <c r="H30" s="23">
        <v>0</v>
      </c>
      <c r="I30" s="23">
        <v>0</v>
      </c>
      <c r="J30" s="152">
        <f>'26'!N28</f>
        <v>363</v>
      </c>
      <c r="K30" s="23">
        <v>0</v>
      </c>
      <c r="L30" s="153">
        <f t="shared" si="0"/>
        <v>514198</v>
      </c>
    </row>
    <row r="31" spans="1:15" ht="15.95" customHeight="1">
      <c r="A31" s="154">
        <v>20030004</v>
      </c>
      <c r="B31" s="23" t="s">
        <v>772</v>
      </c>
      <c r="C31" s="152">
        <f>'27'!N9</f>
        <v>451771</v>
      </c>
      <c r="D31" s="152">
        <f>'27'!N10+'27'!N11</f>
        <v>80350</v>
      </c>
      <c r="E31" s="152">
        <f>'27'!N13</f>
        <v>48277</v>
      </c>
      <c r="F31" s="152">
        <f>'27'!N16</f>
        <v>46623</v>
      </c>
      <c r="G31" s="23">
        <v>0</v>
      </c>
      <c r="H31" s="23">
        <v>0</v>
      </c>
      <c r="I31" s="23">
        <v>0</v>
      </c>
      <c r="J31" s="152">
        <f>'27'!N28</f>
        <v>14168</v>
      </c>
      <c r="K31" s="23">
        <v>0</v>
      </c>
      <c r="L31" s="153">
        <f t="shared" si="0"/>
        <v>641189</v>
      </c>
    </row>
    <row r="32" spans="1:15" ht="15.95" customHeight="1">
      <c r="A32" s="154">
        <v>20030005</v>
      </c>
      <c r="B32" s="528" t="s">
        <v>773</v>
      </c>
      <c r="C32" s="152">
        <f>'28'!N9</f>
        <v>540161</v>
      </c>
      <c r="D32" s="152">
        <f>'28'!N10+'28'!N11</f>
        <v>109993</v>
      </c>
      <c r="E32" s="152">
        <f>'28'!N13</f>
        <v>57358</v>
      </c>
      <c r="F32" s="152">
        <f>'28'!N16</f>
        <v>43760</v>
      </c>
      <c r="G32" s="23">
        <v>0</v>
      </c>
      <c r="H32" s="23">
        <v>0</v>
      </c>
      <c r="I32" s="23">
        <v>0</v>
      </c>
      <c r="J32" s="152">
        <f>'28'!N28</f>
        <v>17106</v>
      </c>
      <c r="K32" s="23">
        <v>0</v>
      </c>
      <c r="L32" s="153">
        <f t="shared" si="0"/>
        <v>768378</v>
      </c>
    </row>
    <row r="33" spans="1:12" ht="15.95" customHeight="1">
      <c r="A33" s="154">
        <v>20030006</v>
      </c>
      <c r="B33" s="23" t="s">
        <v>774</v>
      </c>
      <c r="C33" s="152">
        <f>'29'!N9</f>
        <v>199798</v>
      </c>
      <c r="D33" s="152">
        <f>'29'!N10+'29'!N11</f>
        <v>45543</v>
      </c>
      <c r="E33" s="152">
        <f>'29'!N13</f>
        <v>21639</v>
      </c>
      <c r="F33" s="152">
        <f>'29'!N16</f>
        <v>25818</v>
      </c>
      <c r="G33" s="23">
        <v>0</v>
      </c>
      <c r="H33" s="23">
        <v>0</v>
      </c>
      <c r="I33" s="23">
        <v>0</v>
      </c>
      <c r="J33" s="152">
        <f>'29'!N28</f>
        <v>0</v>
      </c>
      <c r="K33" s="23">
        <v>0</v>
      </c>
      <c r="L33" s="153">
        <f t="shared" si="0"/>
        <v>292798</v>
      </c>
    </row>
    <row r="34" spans="1:12" ht="15.95" customHeight="1">
      <c r="A34" s="154">
        <v>20030007</v>
      </c>
      <c r="B34" s="23" t="s">
        <v>775</v>
      </c>
      <c r="C34" s="152">
        <f>'30'!N9</f>
        <v>316711</v>
      </c>
      <c r="D34" s="152">
        <f>'30'!N10+'30'!N11</f>
        <v>69372</v>
      </c>
      <c r="E34" s="152">
        <f>'30'!N13</f>
        <v>33771</v>
      </c>
      <c r="F34" s="152">
        <f>'30'!N16</f>
        <v>36323</v>
      </c>
      <c r="G34" s="23">
        <v>0</v>
      </c>
      <c r="H34" s="23">
        <v>0</v>
      </c>
      <c r="I34" s="23">
        <v>0</v>
      </c>
      <c r="J34" s="152">
        <f>'30'!N28</f>
        <v>973</v>
      </c>
      <c r="K34" s="23">
        <v>0</v>
      </c>
      <c r="L34" s="153">
        <f t="shared" si="0"/>
        <v>457150</v>
      </c>
    </row>
    <row r="35" spans="1:12" ht="15.95" customHeight="1">
      <c r="A35" s="154">
        <v>21010001</v>
      </c>
      <c r="B35" s="23" t="s">
        <v>714</v>
      </c>
      <c r="C35" s="152">
        <f>'31'!N9</f>
        <v>135608</v>
      </c>
      <c r="D35" s="152">
        <f>'31'!N10+'31'!N11</f>
        <v>33352</v>
      </c>
      <c r="E35" s="152">
        <f>'31'!N13</f>
        <v>14330</v>
      </c>
      <c r="F35" s="152">
        <f>'31'!N16</f>
        <v>29735</v>
      </c>
      <c r="G35" s="152">
        <f>'31'!N28</f>
        <v>637164</v>
      </c>
      <c r="H35" s="23">
        <v>0</v>
      </c>
      <c r="I35" s="23">
        <v>0</v>
      </c>
      <c r="J35" s="152">
        <f>'31'!N31</f>
        <v>1658</v>
      </c>
      <c r="K35" s="23">
        <v>0</v>
      </c>
      <c r="L35" s="153">
        <f t="shared" si="0"/>
        <v>851847</v>
      </c>
    </row>
    <row r="36" spans="1:12" ht="15.95" customHeight="1">
      <c r="A36" s="154">
        <v>22010001</v>
      </c>
      <c r="B36" s="23" t="s">
        <v>728</v>
      </c>
      <c r="C36" s="152">
        <f>'32'!N9</f>
        <v>57466</v>
      </c>
      <c r="D36" s="152">
        <f>'32'!N10+'32'!N11</f>
        <v>15759</v>
      </c>
      <c r="E36" s="152">
        <f>'32'!N13</f>
        <v>6025</v>
      </c>
      <c r="F36" s="152">
        <f>'32'!N16</f>
        <v>11824</v>
      </c>
      <c r="G36" s="23">
        <v>0</v>
      </c>
      <c r="H36" s="23">
        <v>0</v>
      </c>
      <c r="I36" s="23">
        <v>0</v>
      </c>
      <c r="J36" s="152">
        <f>'32'!N28</f>
        <v>0</v>
      </c>
      <c r="K36" s="23">
        <v>0</v>
      </c>
      <c r="L36" s="153">
        <f t="shared" si="0"/>
        <v>91074</v>
      </c>
    </row>
    <row r="37" spans="1:12" ht="15.95" customHeight="1">
      <c r="A37" s="154">
        <v>23010001</v>
      </c>
      <c r="B37" s="23" t="s">
        <v>726</v>
      </c>
      <c r="C37" s="152">
        <f>'33'!N9</f>
        <v>153991</v>
      </c>
      <c r="D37" s="152">
        <f>'33'!N10+'33'!N11</f>
        <v>35161</v>
      </c>
      <c r="E37" s="152">
        <f>'33'!N13</f>
        <v>16289</v>
      </c>
      <c r="F37" s="152">
        <f>'33'!N16</f>
        <v>30816</v>
      </c>
      <c r="G37" s="152">
        <f>'33'!N28</f>
        <v>54513</v>
      </c>
      <c r="H37" s="23">
        <v>0</v>
      </c>
      <c r="I37" s="23">
        <v>0</v>
      </c>
      <c r="J37" s="152">
        <f>'33'!N32</f>
        <v>2999</v>
      </c>
      <c r="K37" s="23">
        <v>0</v>
      </c>
      <c r="L37" s="153">
        <f t="shared" si="0"/>
        <v>293769</v>
      </c>
    </row>
    <row r="38" spans="1:12" ht="15.95" customHeight="1">
      <c r="A38" s="154">
        <v>24010001</v>
      </c>
      <c r="B38" s="23" t="s">
        <v>203</v>
      </c>
      <c r="C38" s="152">
        <f>'34'!N9</f>
        <v>350960</v>
      </c>
      <c r="D38" s="152">
        <f>'34'!N10+'34'!N11</f>
        <v>45597</v>
      </c>
      <c r="E38" s="152">
        <f>'34'!N13</f>
        <v>37359</v>
      </c>
      <c r="F38" s="152">
        <f>'34'!N16</f>
        <v>58364</v>
      </c>
      <c r="G38" s="23">
        <v>0</v>
      </c>
      <c r="H38" s="23">
        <v>0</v>
      </c>
      <c r="I38" s="23">
        <v>0</v>
      </c>
      <c r="J38" s="152">
        <f>'34'!N28</f>
        <v>2225</v>
      </c>
      <c r="K38" s="23">
        <v>0</v>
      </c>
      <c r="L38" s="153">
        <f t="shared" si="0"/>
        <v>494505</v>
      </c>
    </row>
    <row r="39" spans="1:12" ht="15.95" customHeight="1">
      <c r="A39" s="154">
        <v>26010001</v>
      </c>
      <c r="B39" s="23" t="s">
        <v>204</v>
      </c>
      <c r="C39" s="152">
        <f>'35'!N9</f>
        <v>43468</v>
      </c>
      <c r="D39" s="152">
        <f>'35'!N10+'35'!N11</f>
        <v>5375</v>
      </c>
      <c r="E39" s="152">
        <f>'35'!N13</f>
        <v>4583</v>
      </c>
      <c r="F39" s="152">
        <f>'35'!N16</f>
        <v>5809</v>
      </c>
      <c r="G39" s="152">
        <v>0</v>
      </c>
      <c r="H39" s="23">
        <v>0</v>
      </c>
      <c r="I39" s="23">
        <v>0</v>
      </c>
      <c r="J39" s="152">
        <f>'35'!N28</f>
        <v>0</v>
      </c>
      <c r="K39" s="23">
        <v>0</v>
      </c>
      <c r="L39" s="153">
        <f t="shared" si="0"/>
        <v>59235</v>
      </c>
    </row>
    <row r="40" spans="1:12" ht="15.95" customHeight="1">
      <c r="A40" s="154">
        <v>27010001</v>
      </c>
      <c r="B40" s="23" t="s">
        <v>734</v>
      </c>
      <c r="C40" s="152">
        <f>'36'!N9</f>
        <v>306314</v>
      </c>
      <c r="D40" s="152">
        <f>'36'!N10+'36'!N11</f>
        <v>43203</v>
      </c>
      <c r="E40" s="152">
        <f>'36'!N13</f>
        <v>33317</v>
      </c>
      <c r="F40" s="152">
        <f>'36'!N16</f>
        <v>36646</v>
      </c>
      <c r="G40" s="23">
        <v>0</v>
      </c>
      <c r="H40" s="23">
        <v>0</v>
      </c>
      <c r="I40" s="23">
        <v>0</v>
      </c>
      <c r="J40" s="152">
        <f>'36'!N28</f>
        <v>245</v>
      </c>
      <c r="K40" s="23">
        <v>0</v>
      </c>
      <c r="L40" s="153">
        <f t="shared" si="0"/>
        <v>419725</v>
      </c>
    </row>
    <row r="41" spans="1:12" ht="15.95" customHeight="1">
      <c r="A41" s="154">
        <v>28010001</v>
      </c>
      <c r="B41" s="23" t="s">
        <v>205</v>
      </c>
      <c r="C41" s="152">
        <f>'37'!N9</f>
        <v>263726</v>
      </c>
      <c r="D41" s="152">
        <f>'37'!N10+'37'!N11</f>
        <v>41031</v>
      </c>
      <c r="E41" s="152">
        <f>'37'!N13</f>
        <v>28003</v>
      </c>
      <c r="F41" s="152">
        <f>'37'!N16</f>
        <v>17350</v>
      </c>
      <c r="G41" s="152">
        <v>0</v>
      </c>
      <c r="H41" s="23">
        <v>0</v>
      </c>
      <c r="I41" s="23">
        <v>0</v>
      </c>
      <c r="J41" s="152">
        <f>'37'!N28</f>
        <v>923</v>
      </c>
      <c r="K41" s="23">
        <v>0</v>
      </c>
      <c r="L41" s="153">
        <f t="shared" si="0"/>
        <v>351033</v>
      </c>
    </row>
    <row r="42" spans="1:12" s="45" customFormat="1" ht="15.95" customHeight="1">
      <c r="A42" s="87"/>
      <c r="B42" s="158" t="s">
        <v>342</v>
      </c>
      <c r="C42" s="159">
        <f>SUM(C5:C41)</f>
        <v>13256562</v>
      </c>
      <c r="D42" s="159">
        <f t="shared" ref="D42:K42" si="2">SUM(D5:D41)</f>
        <v>2614030</v>
      </c>
      <c r="E42" s="159">
        <f t="shared" si="2"/>
        <v>1574879</v>
      </c>
      <c r="F42" s="159">
        <f t="shared" si="2"/>
        <v>2478903</v>
      </c>
      <c r="G42" s="159">
        <f t="shared" si="2"/>
        <v>7532127</v>
      </c>
      <c r="H42" s="159">
        <f t="shared" si="2"/>
        <v>4000</v>
      </c>
      <c r="I42" s="159">
        <f t="shared" si="2"/>
        <v>36512</v>
      </c>
      <c r="J42" s="159">
        <f t="shared" si="2"/>
        <v>906893</v>
      </c>
      <c r="K42" s="159">
        <f t="shared" si="2"/>
        <v>514992</v>
      </c>
      <c r="L42" s="159">
        <f>SUM(L5:L41)</f>
        <v>28918898</v>
      </c>
    </row>
    <row r="43" spans="1:12" ht="18" customHeight="1">
      <c r="B43" t="s">
        <v>343</v>
      </c>
      <c r="L43" s="101">
        <f>Rashodi!K9</f>
        <v>371518</v>
      </c>
    </row>
    <row r="44" spans="1:12" ht="18" customHeight="1">
      <c r="B44" t="s">
        <v>363</v>
      </c>
      <c r="L44" s="101">
        <f>Uvod!G42</f>
        <v>6628361</v>
      </c>
    </row>
    <row r="45" spans="1:12" ht="18" customHeight="1">
      <c r="A45" s="155"/>
      <c r="B45" s="157" t="s">
        <v>342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62">
        <f>L42+L43+L44</f>
        <v>35918777</v>
      </c>
    </row>
  </sheetData>
  <mergeCells count="1">
    <mergeCell ref="A2:L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67" orientation="landscape" r:id="rId1"/>
  <headerFooter alignWithMargins="0"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2:J119"/>
  <sheetViews>
    <sheetView topLeftCell="D1" zoomScaleNormal="100" zoomScaleSheetLayoutView="100" workbookViewId="0">
      <selection activeCell="N22" sqref="N22"/>
    </sheetView>
  </sheetViews>
  <sheetFormatPr defaultRowHeight="12.75"/>
  <cols>
    <col min="1" max="1" width="6.140625" style="449" customWidth="1"/>
    <col min="2" max="2" width="6.85546875" customWidth="1"/>
    <col min="3" max="3" width="11.5703125" customWidth="1"/>
    <col min="4" max="4" width="74.85546875" customWidth="1"/>
    <col min="5" max="6" width="17.7109375" customWidth="1"/>
    <col min="7" max="7" width="8.85546875" customWidth="1"/>
    <col min="9" max="10" width="10.140625" bestFit="1" customWidth="1"/>
  </cols>
  <sheetData>
    <row r="2" spans="2:10" ht="15">
      <c r="B2" s="938" t="s">
        <v>899</v>
      </c>
      <c r="C2" s="939"/>
      <c r="D2" s="939"/>
      <c r="E2" s="939"/>
      <c r="F2" s="939"/>
      <c r="G2" s="939"/>
    </row>
    <row r="3" spans="2:10" ht="15">
      <c r="B3" s="167"/>
      <c r="C3" s="169"/>
      <c r="D3" s="168"/>
      <c r="E3" s="168"/>
      <c r="F3" s="168"/>
    </row>
    <row r="4" spans="2:10">
      <c r="B4" s="170"/>
      <c r="C4" s="170"/>
      <c r="D4" s="171"/>
      <c r="E4" s="172"/>
      <c r="F4" s="837"/>
    </row>
    <row r="5" spans="2:10" ht="66" customHeight="1">
      <c r="B5" s="173" t="s">
        <v>206</v>
      </c>
      <c r="C5" s="174" t="s">
        <v>365</v>
      </c>
      <c r="D5" s="174" t="s">
        <v>366</v>
      </c>
      <c r="E5" s="173" t="s">
        <v>835</v>
      </c>
      <c r="F5" s="175" t="s">
        <v>900</v>
      </c>
      <c r="G5" s="175" t="s">
        <v>55</v>
      </c>
      <c r="I5" s="185"/>
    </row>
    <row r="6" spans="2:10">
      <c r="B6" s="176"/>
      <c r="C6" s="177">
        <v>1</v>
      </c>
      <c r="D6" s="177">
        <v>2</v>
      </c>
      <c r="E6" s="178">
        <v>3</v>
      </c>
      <c r="F6" s="178">
        <v>4</v>
      </c>
      <c r="G6" s="289">
        <v>5</v>
      </c>
    </row>
    <row r="7" spans="2:10">
      <c r="B7" s="517">
        <v>1</v>
      </c>
      <c r="C7" s="518"/>
      <c r="D7" s="518" t="s">
        <v>54</v>
      </c>
      <c r="E7" s="519">
        <f>E8+E17+E23+E30+E40+E47+E54+E61+E68+E77</f>
        <v>43095006</v>
      </c>
      <c r="F7" s="519">
        <f>F8+F17+F23+F30+F40+F47+F54+F61+F68+F77</f>
        <v>29290416</v>
      </c>
      <c r="G7" s="520">
        <f>IF(E7=0,"",F7/E7*100)</f>
        <v>67.967077206115249</v>
      </c>
      <c r="I7" s="74"/>
      <c r="J7" s="74"/>
    </row>
    <row r="8" spans="2:10">
      <c r="B8" s="517">
        <v>2</v>
      </c>
      <c r="C8" s="521" t="s">
        <v>80</v>
      </c>
      <c r="D8" s="522" t="s">
        <v>58</v>
      </c>
      <c r="E8" s="519">
        <f>SUM(E9:E16)</f>
        <v>4925080</v>
      </c>
      <c r="F8" s="519">
        <f>SUM(F9:F16)</f>
        <v>3659191</v>
      </c>
      <c r="G8" s="523">
        <f>IF(E8=0,"",F8/E8*100)</f>
        <v>74.297087559999014</v>
      </c>
    </row>
    <row r="9" spans="2:10" ht="14.1" customHeight="1">
      <c r="B9" s="176">
        <v>3</v>
      </c>
      <c r="C9" s="179" t="s">
        <v>367</v>
      </c>
      <c r="D9" s="180" t="s">
        <v>59</v>
      </c>
      <c r="E9" s="148">
        <f>'1'!J33+'3'!J55-'3'!J8+'4 (S)'!J36+'5'!J33+'6'!J33+'7'!J33+'4 (N)'!J36+'16'!J54-'16'!J8</f>
        <v>4152270</v>
      </c>
      <c r="F9" s="148">
        <v>3147346</v>
      </c>
      <c r="G9" s="181">
        <f>IF(E9=0,"",F9/E9*100)</f>
        <v>75.798201947368554</v>
      </c>
      <c r="J9" s="74"/>
    </row>
    <row r="10" spans="2:10" ht="14.1" customHeight="1">
      <c r="B10" s="176">
        <v>4</v>
      </c>
      <c r="C10" s="179" t="s">
        <v>368</v>
      </c>
      <c r="D10" s="180" t="s">
        <v>369</v>
      </c>
      <c r="E10" s="148">
        <v>0</v>
      </c>
      <c r="F10" s="148">
        <v>0</v>
      </c>
      <c r="G10" s="181" t="str">
        <f t="shared" ref="G10:G73" si="0">IF(E10=0,"",F10/E10*100)</f>
        <v/>
      </c>
    </row>
    <row r="11" spans="2:10" ht="14.1" customHeight="1">
      <c r="B11" s="176">
        <v>5</v>
      </c>
      <c r="C11" s="179" t="s">
        <v>370</v>
      </c>
      <c r="D11" s="180" t="s">
        <v>371</v>
      </c>
      <c r="E11" s="148">
        <f>'8'!J33</f>
        <v>772810</v>
      </c>
      <c r="F11" s="148">
        <v>511845</v>
      </c>
      <c r="G11" s="181">
        <f t="shared" si="0"/>
        <v>66.231674020781313</v>
      </c>
    </row>
    <row r="12" spans="2:10" ht="14.1" customHeight="1">
      <c r="B12" s="176">
        <v>6</v>
      </c>
      <c r="C12" s="179" t="s">
        <v>372</v>
      </c>
      <c r="D12" s="180" t="s">
        <v>373</v>
      </c>
      <c r="E12" s="148">
        <v>0</v>
      </c>
      <c r="F12" s="148">
        <v>0</v>
      </c>
      <c r="G12" s="181" t="str">
        <f t="shared" si="0"/>
        <v/>
      </c>
    </row>
    <row r="13" spans="2:10" ht="14.1" customHeight="1">
      <c r="B13" s="176">
        <v>7</v>
      </c>
      <c r="C13" s="179" t="s">
        <v>374</v>
      </c>
      <c r="D13" s="180" t="s">
        <v>375</v>
      </c>
      <c r="E13" s="148">
        <v>0</v>
      </c>
      <c r="F13" s="148">
        <v>0</v>
      </c>
      <c r="G13" s="181" t="str">
        <f t="shared" si="0"/>
        <v/>
      </c>
    </row>
    <row r="14" spans="2:10" ht="14.1" customHeight="1">
      <c r="B14" s="176">
        <v>8</v>
      </c>
      <c r="C14" s="179" t="s">
        <v>376</v>
      </c>
      <c r="D14" s="180" t="s">
        <v>377</v>
      </c>
      <c r="E14" s="148">
        <v>0</v>
      </c>
      <c r="F14" s="148">
        <v>0</v>
      </c>
      <c r="G14" s="181" t="str">
        <f t="shared" si="0"/>
        <v/>
      </c>
    </row>
    <row r="15" spans="2:10" ht="14.1" customHeight="1">
      <c r="B15" s="176">
        <v>9</v>
      </c>
      <c r="C15" s="179" t="s">
        <v>378</v>
      </c>
      <c r="D15" s="180" t="s">
        <v>379</v>
      </c>
      <c r="E15" s="148">
        <v>0</v>
      </c>
      <c r="F15" s="148">
        <v>0</v>
      </c>
      <c r="G15" s="181" t="str">
        <f t="shared" si="0"/>
        <v/>
      </c>
    </row>
    <row r="16" spans="2:10" ht="14.1" customHeight="1">
      <c r="B16" s="176">
        <v>10</v>
      </c>
      <c r="C16" s="179" t="s">
        <v>380</v>
      </c>
      <c r="D16" s="180" t="s">
        <v>60</v>
      </c>
      <c r="E16" s="148">
        <v>0</v>
      </c>
      <c r="F16" s="148">
        <v>0</v>
      </c>
      <c r="G16" s="181" t="str">
        <f t="shared" si="0"/>
        <v/>
      </c>
    </row>
    <row r="17" spans="2:7" ht="14.1" customHeight="1">
      <c r="B17" s="517">
        <v>11</v>
      </c>
      <c r="C17" s="521" t="s">
        <v>124</v>
      </c>
      <c r="D17" s="522" t="s">
        <v>61</v>
      </c>
      <c r="E17" s="519">
        <f>SUM(E18:E22)</f>
        <v>0</v>
      </c>
      <c r="F17" s="519">
        <f>SUM(F18:F22)</f>
        <v>0</v>
      </c>
      <c r="G17" s="523" t="str">
        <f t="shared" si="0"/>
        <v/>
      </c>
    </row>
    <row r="18" spans="2:7" ht="14.1" customHeight="1">
      <c r="B18" s="176">
        <v>12</v>
      </c>
      <c r="C18" s="179" t="s">
        <v>381</v>
      </c>
      <c r="D18" s="180" t="s">
        <v>62</v>
      </c>
      <c r="E18" s="148">
        <v>0</v>
      </c>
      <c r="F18" s="148">
        <v>0</v>
      </c>
      <c r="G18" s="181" t="str">
        <f t="shared" si="0"/>
        <v/>
      </c>
    </row>
    <row r="19" spans="2:7" ht="14.1" customHeight="1">
      <c r="B19" s="176">
        <v>13</v>
      </c>
      <c r="C19" s="179" t="s">
        <v>382</v>
      </c>
      <c r="D19" s="180" t="s">
        <v>63</v>
      </c>
      <c r="E19" s="148">
        <v>0</v>
      </c>
      <c r="F19" s="148">
        <v>0</v>
      </c>
      <c r="G19" s="181" t="str">
        <f t="shared" si="0"/>
        <v/>
      </c>
    </row>
    <row r="20" spans="2:7" ht="14.1" customHeight="1">
      <c r="B20" s="176">
        <v>14</v>
      </c>
      <c r="C20" s="179" t="s">
        <v>383</v>
      </c>
      <c r="D20" s="180" t="s">
        <v>64</v>
      </c>
      <c r="E20" s="148">
        <v>0</v>
      </c>
      <c r="F20" s="148">
        <v>0</v>
      </c>
      <c r="G20" s="181" t="str">
        <f t="shared" si="0"/>
        <v/>
      </c>
    </row>
    <row r="21" spans="2:7" ht="14.1" customHeight="1">
      <c r="B21" s="176">
        <v>15</v>
      </c>
      <c r="C21" s="179" t="s">
        <v>384</v>
      </c>
      <c r="D21" s="180" t="s">
        <v>65</v>
      </c>
      <c r="E21" s="148">
        <v>0</v>
      </c>
      <c r="F21" s="148">
        <v>0</v>
      </c>
      <c r="G21" s="181" t="str">
        <f t="shared" si="0"/>
        <v/>
      </c>
    </row>
    <row r="22" spans="2:7" ht="14.1" customHeight="1">
      <c r="B22" s="176">
        <v>16</v>
      </c>
      <c r="C22" s="179" t="s">
        <v>385</v>
      </c>
      <c r="D22" s="180" t="s">
        <v>66</v>
      </c>
      <c r="E22" s="148">
        <v>0</v>
      </c>
      <c r="F22" s="148">
        <v>0</v>
      </c>
      <c r="G22" s="181" t="str">
        <f t="shared" si="0"/>
        <v/>
      </c>
    </row>
    <row r="23" spans="2:7" ht="14.1" customHeight="1">
      <c r="B23" s="517">
        <v>17</v>
      </c>
      <c r="C23" s="521" t="s">
        <v>132</v>
      </c>
      <c r="D23" s="522" t="s">
        <v>511</v>
      </c>
      <c r="E23" s="519">
        <f>SUM(E24:E29)</f>
        <v>10592570</v>
      </c>
      <c r="F23" s="519">
        <f>SUM(F24:F29)</f>
        <v>7689251</v>
      </c>
      <c r="G23" s="523">
        <f t="shared" si="0"/>
        <v>72.59098594580918</v>
      </c>
    </row>
    <row r="24" spans="2:7" ht="14.1" customHeight="1">
      <c r="B24" s="176">
        <v>18</v>
      </c>
      <c r="C24" s="179" t="s">
        <v>386</v>
      </c>
      <c r="D24" s="180" t="s">
        <v>387</v>
      </c>
      <c r="E24" s="148">
        <f>'9'!J33</f>
        <v>6776320</v>
      </c>
      <c r="F24" s="148">
        <f>'9'!N33</f>
        <v>4996769</v>
      </c>
      <c r="G24" s="181">
        <f t="shared" si="0"/>
        <v>73.738681172081598</v>
      </c>
    </row>
    <row r="25" spans="2:7" ht="14.1" customHeight="1">
      <c r="B25" s="176">
        <v>19</v>
      </c>
      <c r="C25" s="179" t="s">
        <v>388</v>
      </c>
      <c r="D25" s="180" t="s">
        <v>512</v>
      </c>
      <c r="E25" s="148">
        <f>'33'!J37</f>
        <v>475790</v>
      </c>
      <c r="F25" s="148">
        <v>293235</v>
      </c>
      <c r="G25" s="181">
        <f t="shared" si="0"/>
        <v>61.63118182391392</v>
      </c>
    </row>
    <row r="26" spans="2:7" ht="14.1" customHeight="1">
      <c r="B26" s="176">
        <v>20</v>
      </c>
      <c r="C26" s="179" t="s">
        <v>389</v>
      </c>
      <c r="D26" s="180" t="s">
        <v>390</v>
      </c>
      <c r="E26" s="148">
        <f>'11'!J34+'12'!J33+'13'!J33+'14'!J33+'34'!J33+'35'!J33+'36'!J33</f>
        <v>3089570</v>
      </c>
      <c r="F26" s="148">
        <v>2210385</v>
      </c>
      <c r="G26" s="181">
        <f t="shared" si="0"/>
        <v>71.543451030402295</v>
      </c>
    </row>
    <row r="27" spans="2:7" ht="14.1" customHeight="1">
      <c r="B27" s="176">
        <v>21</v>
      </c>
      <c r="C27" s="179" t="s">
        <v>391</v>
      </c>
      <c r="D27" s="180" t="s">
        <v>392</v>
      </c>
      <c r="E27" s="148">
        <v>0</v>
      </c>
      <c r="F27" s="148">
        <v>0</v>
      </c>
      <c r="G27" s="181" t="str">
        <f t="shared" si="0"/>
        <v/>
      </c>
    </row>
    <row r="28" spans="2:7" ht="14.1" customHeight="1">
      <c r="B28" s="176">
        <v>22</v>
      </c>
      <c r="C28" s="179" t="s">
        <v>393</v>
      </c>
      <c r="D28" s="180" t="s">
        <v>394</v>
      </c>
      <c r="E28" s="148">
        <v>0</v>
      </c>
      <c r="F28" s="148">
        <v>0</v>
      </c>
      <c r="G28" s="181" t="str">
        <f t="shared" si="0"/>
        <v/>
      </c>
    </row>
    <row r="29" spans="2:7" ht="14.1" customHeight="1">
      <c r="B29" s="176">
        <v>23</v>
      </c>
      <c r="C29" s="179" t="s">
        <v>395</v>
      </c>
      <c r="D29" s="180" t="s">
        <v>396</v>
      </c>
      <c r="E29" s="148">
        <f>'10'!J35</f>
        <v>250890</v>
      </c>
      <c r="F29" s="148">
        <v>188862</v>
      </c>
      <c r="G29" s="181">
        <f t="shared" si="0"/>
        <v>75.276814540236757</v>
      </c>
    </row>
    <row r="30" spans="2:7" ht="14.1" customHeight="1">
      <c r="B30" s="517">
        <v>24</v>
      </c>
      <c r="C30" s="521" t="s">
        <v>397</v>
      </c>
      <c r="D30" s="522" t="s">
        <v>398</v>
      </c>
      <c r="E30" s="519">
        <f>SUM(E31:E39)</f>
        <v>8254090</v>
      </c>
      <c r="F30" s="519">
        <f>SUM(F31:F39)</f>
        <v>4381075</v>
      </c>
      <c r="G30" s="523">
        <f t="shared" si="0"/>
        <v>53.077625758866212</v>
      </c>
    </row>
    <row r="31" spans="2:7" ht="14.1" customHeight="1">
      <c r="B31" s="176">
        <v>25</v>
      </c>
      <c r="C31" s="179" t="s">
        <v>399</v>
      </c>
      <c r="D31" s="180" t="s">
        <v>400</v>
      </c>
      <c r="E31" s="148">
        <v>0</v>
      </c>
      <c r="F31" s="148">
        <v>0</v>
      </c>
      <c r="G31" s="181" t="str">
        <f t="shared" si="0"/>
        <v/>
      </c>
    </row>
    <row r="32" spans="2:7" ht="14.1" customHeight="1">
      <c r="B32" s="176">
        <v>26</v>
      </c>
      <c r="C32" s="179" t="s">
        <v>401</v>
      </c>
      <c r="D32" s="180" t="s">
        <v>402</v>
      </c>
      <c r="E32" s="148">
        <f>'19'!J43</f>
        <v>2339540</v>
      </c>
      <c r="F32" s="148">
        <v>1707971</v>
      </c>
      <c r="G32" s="181">
        <f t="shared" si="0"/>
        <v>73.004564999957253</v>
      </c>
    </row>
    <row r="33" spans="2:7" ht="14.1" customHeight="1">
      <c r="B33" s="176">
        <v>27</v>
      </c>
      <c r="C33" s="179" t="s">
        <v>403</v>
      </c>
      <c r="D33" s="180" t="s">
        <v>404</v>
      </c>
      <c r="E33" s="148">
        <v>0</v>
      </c>
      <c r="F33" s="148">
        <v>0</v>
      </c>
      <c r="G33" s="181" t="str">
        <f t="shared" si="0"/>
        <v/>
      </c>
    </row>
    <row r="34" spans="2:7" ht="14.1" customHeight="1">
      <c r="B34" s="176">
        <v>28</v>
      </c>
      <c r="C34" s="179" t="s">
        <v>405</v>
      </c>
      <c r="D34" s="180" t="s">
        <v>406</v>
      </c>
      <c r="E34" s="148">
        <v>0</v>
      </c>
      <c r="F34" s="148">
        <v>0</v>
      </c>
      <c r="G34" s="181" t="str">
        <f t="shared" si="0"/>
        <v/>
      </c>
    </row>
    <row r="35" spans="2:7" ht="14.1" customHeight="1">
      <c r="B35" s="176">
        <v>29</v>
      </c>
      <c r="C35" s="179" t="s">
        <v>407</v>
      </c>
      <c r="D35" s="180" t="s">
        <v>67</v>
      </c>
      <c r="E35" s="148">
        <v>0</v>
      </c>
      <c r="F35" s="148">
        <v>0</v>
      </c>
      <c r="G35" s="181" t="str">
        <f t="shared" si="0"/>
        <v/>
      </c>
    </row>
    <row r="36" spans="2:7" ht="14.1" customHeight="1">
      <c r="B36" s="176">
        <v>30</v>
      </c>
      <c r="C36" s="179" t="s">
        <v>408</v>
      </c>
      <c r="D36" s="180" t="s">
        <v>409</v>
      </c>
      <c r="E36" s="148">
        <v>0</v>
      </c>
      <c r="F36" s="148">
        <v>0</v>
      </c>
      <c r="G36" s="181" t="str">
        <f t="shared" si="0"/>
        <v/>
      </c>
    </row>
    <row r="37" spans="2:7" ht="14.1" customHeight="1">
      <c r="B37" s="176">
        <v>31</v>
      </c>
      <c r="C37" s="179" t="s">
        <v>410</v>
      </c>
      <c r="D37" s="180" t="s">
        <v>411</v>
      </c>
      <c r="E37" s="148">
        <v>0</v>
      </c>
      <c r="F37" s="148">
        <v>0</v>
      </c>
      <c r="G37" s="181" t="str">
        <f t="shared" si="0"/>
        <v/>
      </c>
    </row>
    <row r="38" spans="2:7" ht="14.1" customHeight="1">
      <c r="B38" s="176">
        <v>32</v>
      </c>
      <c r="C38" s="179" t="s">
        <v>412</v>
      </c>
      <c r="D38" s="180" t="s">
        <v>413</v>
      </c>
      <c r="E38" s="148">
        <v>0</v>
      </c>
      <c r="F38" s="148">
        <v>0</v>
      </c>
      <c r="G38" s="181" t="str">
        <f t="shared" si="0"/>
        <v/>
      </c>
    </row>
    <row r="39" spans="2:7" ht="14.1" customHeight="1">
      <c r="B39" s="176">
        <v>33</v>
      </c>
      <c r="C39" s="179" t="s">
        <v>414</v>
      </c>
      <c r="D39" s="180" t="s">
        <v>415</v>
      </c>
      <c r="E39" s="148">
        <f>'15'!J41+'18'!J41+'32'!J33+'37'!J33</f>
        <v>5914550</v>
      </c>
      <c r="F39" s="148">
        <v>2673104</v>
      </c>
      <c r="G39" s="181">
        <f t="shared" si="0"/>
        <v>45.195391027212551</v>
      </c>
    </row>
    <row r="40" spans="2:7" ht="14.1" customHeight="1">
      <c r="B40" s="517">
        <v>34</v>
      </c>
      <c r="C40" s="521" t="s">
        <v>125</v>
      </c>
      <c r="D40" s="522" t="s">
        <v>416</v>
      </c>
      <c r="E40" s="519">
        <f>SUM(E41:E46)</f>
        <v>0</v>
      </c>
      <c r="F40" s="519">
        <f>SUM(F41:F46)</f>
        <v>0</v>
      </c>
      <c r="G40" s="523" t="str">
        <f t="shared" si="0"/>
        <v/>
      </c>
    </row>
    <row r="41" spans="2:7" ht="14.1" customHeight="1">
      <c r="B41" s="176">
        <v>35</v>
      </c>
      <c r="C41" s="179" t="s">
        <v>417</v>
      </c>
      <c r="D41" s="180" t="s">
        <v>418</v>
      </c>
      <c r="E41" s="148">
        <v>0</v>
      </c>
      <c r="F41" s="148">
        <v>0</v>
      </c>
      <c r="G41" s="181" t="str">
        <f t="shared" si="0"/>
        <v/>
      </c>
    </row>
    <row r="42" spans="2:7" ht="14.1" customHeight="1">
      <c r="B42" s="176">
        <v>36</v>
      </c>
      <c r="C42" s="179" t="s">
        <v>419</v>
      </c>
      <c r="D42" s="180" t="s">
        <v>420</v>
      </c>
      <c r="E42" s="148">
        <v>0</v>
      </c>
      <c r="F42" s="148">
        <v>0</v>
      </c>
      <c r="G42" s="181" t="str">
        <f t="shared" si="0"/>
        <v/>
      </c>
    </row>
    <row r="43" spans="2:7" ht="14.1" customHeight="1">
      <c r="B43" s="176">
        <v>37</v>
      </c>
      <c r="C43" s="179" t="s">
        <v>421</v>
      </c>
      <c r="D43" s="180" t="s">
        <v>422</v>
      </c>
      <c r="E43" s="148">
        <v>0</v>
      </c>
      <c r="F43" s="148">
        <v>0</v>
      </c>
      <c r="G43" s="181" t="str">
        <f t="shared" si="0"/>
        <v/>
      </c>
    </row>
    <row r="44" spans="2:7" ht="14.1" customHeight="1">
      <c r="B44" s="176">
        <v>38</v>
      </c>
      <c r="C44" s="179" t="s">
        <v>423</v>
      </c>
      <c r="D44" s="180" t="s">
        <v>68</v>
      </c>
      <c r="E44" s="148">
        <v>0</v>
      </c>
      <c r="F44" s="148">
        <v>0</v>
      </c>
      <c r="G44" s="181" t="str">
        <f t="shared" si="0"/>
        <v/>
      </c>
    </row>
    <row r="45" spans="2:7" ht="14.1" customHeight="1">
      <c r="B45" s="176">
        <v>39</v>
      </c>
      <c r="C45" s="179" t="s">
        <v>424</v>
      </c>
      <c r="D45" s="180" t="s">
        <v>56</v>
      </c>
      <c r="E45" s="148">
        <v>0</v>
      </c>
      <c r="F45" s="148">
        <v>0</v>
      </c>
      <c r="G45" s="181" t="str">
        <f t="shared" si="0"/>
        <v/>
      </c>
    </row>
    <row r="46" spans="2:7" ht="14.1" customHeight="1">
      <c r="B46" s="176">
        <v>40</v>
      </c>
      <c r="C46" s="179" t="s">
        <v>425</v>
      </c>
      <c r="D46" s="180" t="s">
        <v>426</v>
      </c>
      <c r="E46" s="148">
        <v>0</v>
      </c>
      <c r="F46" s="148">
        <v>0</v>
      </c>
      <c r="G46" s="181" t="str">
        <f t="shared" si="0"/>
        <v/>
      </c>
    </row>
    <row r="47" spans="2:7" ht="14.1" customHeight="1">
      <c r="B47" s="517">
        <v>41</v>
      </c>
      <c r="C47" s="521" t="s">
        <v>168</v>
      </c>
      <c r="D47" s="522" t="s">
        <v>427</v>
      </c>
      <c r="E47" s="519">
        <f>SUM(E48:E53)</f>
        <v>0</v>
      </c>
      <c r="F47" s="519">
        <f>SUM(F48:F53)</f>
        <v>0</v>
      </c>
      <c r="G47" s="523" t="str">
        <f t="shared" si="0"/>
        <v/>
      </c>
    </row>
    <row r="48" spans="2:7" ht="14.1" customHeight="1">
      <c r="B48" s="176">
        <v>42</v>
      </c>
      <c r="C48" s="179" t="s">
        <v>428</v>
      </c>
      <c r="D48" s="180" t="s">
        <v>429</v>
      </c>
      <c r="E48" s="148">
        <v>0</v>
      </c>
      <c r="F48" s="148">
        <v>0</v>
      </c>
      <c r="G48" s="181" t="str">
        <f t="shared" si="0"/>
        <v/>
      </c>
    </row>
    <row r="49" spans="2:7" ht="14.1" customHeight="1">
      <c r="B49" s="176">
        <v>43</v>
      </c>
      <c r="C49" s="179" t="s">
        <v>430</v>
      </c>
      <c r="D49" s="180" t="s">
        <v>431</v>
      </c>
      <c r="E49" s="148">
        <v>0</v>
      </c>
      <c r="F49" s="148">
        <v>0</v>
      </c>
      <c r="G49" s="181" t="str">
        <f t="shared" si="0"/>
        <v/>
      </c>
    </row>
    <row r="50" spans="2:7" ht="14.1" customHeight="1">
      <c r="B50" s="176">
        <v>44</v>
      </c>
      <c r="C50" s="179" t="s">
        <v>432</v>
      </c>
      <c r="D50" s="180" t="s">
        <v>69</v>
      </c>
      <c r="E50" s="148">
        <v>0</v>
      </c>
      <c r="F50" s="148">
        <v>0</v>
      </c>
      <c r="G50" s="181" t="str">
        <f t="shared" si="0"/>
        <v/>
      </c>
    </row>
    <row r="51" spans="2:7" ht="14.1" customHeight="1">
      <c r="B51" s="176">
        <v>45</v>
      </c>
      <c r="C51" s="179" t="s">
        <v>433</v>
      </c>
      <c r="D51" s="180" t="s">
        <v>434</v>
      </c>
      <c r="E51" s="148">
        <v>0</v>
      </c>
      <c r="F51" s="148">
        <v>0</v>
      </c>
      <c r="G51" s="181" t="str">
        <f t="shared" si="0"/>
        <v/>
      </c>
    </row>
    <row r="52" spans="2:7" ht="14.1" customHeight="1">
      <c r="B52" s="176">
        <v>46</v>
      </c>
      <c r="C52" s="179" t="s">
        <v>435</v>
      </c>
      <c r="D52" s="180" t="s">
        <v>436</v>
      </c>
      <c r="E52" s="148">
        <v>0</v>
      </c>
      <c r="F52" s="148">
        <v>0</v>
      </c>
      <c r="G52" s="181" t="str">
        <f t="shared" si="0"/>
        <v/>
      </c>
    </row>
    <row r="53" spans="2:7" ht="14.1" customHeight="1">
      <c r="B53" s="176">
        <v>47</v>
      </c>
      <c r="C53" s="179" t="s">
        <v>437</v>
      </c>
      <c r="D53" s="180" t="s">
        <v>438</v>
      </c>
      <c r="E53" s="148">
        <v>0</v>
      </c>
      <c r="F53" s="148">
        <v>0</v>
      </c>
      <c r="G53" s="181" t="str">
        <f t="shared" si="0"/>
        <v/>
      </c>
    </row>
    <row r="54" spans="2:7" ht="14.1" customHeight="1">
      <c r="B54" s="517">
        <v>48</v>
      </c>
      <c r="C54" s="521" t="s">
        <v>439</v>
      </c>
      <c r="D54" s="522" t="s">
        <v>440</v>
      </c>
      <c r="E54" s="519">
        <f>SUM(E55:E60)</f>
        <v>0</v>
      </c>
      <c r="F54" s="519">
        <f>SUM(F55:F60)</f>
        <v>0</v>
      </c>
      <c r="G54" s="523" t="str">
        <f t="shared" si="0"/>
        <v/>
      </c>
    </row>
    <row r="55" spans="2:7" ht="14.1" customHeight="1">
      <c r="B55" s="176">
        <v>49</v>
      </c>
      <c r="C55" s="179" t="s">
        <v>441</v>
      </c>
      <c r="D55" s="180" t="s">
        <v>442</v>
      </c>
      <c r="E55" s="148">
        <v>0</v>
      </c>
      <c r="F55" s="148">
        <v>0</v>
      </c>
      <c r="G55" s="181" t="str">
        <f t="shared" si="0"/>
        <v/>
      </c>
    </row>
    <row r="56" spans="2:7" ht="14.1" customHeight="1">
      <c r="B56" s="176">
        <v>50</v>
      </c>
      <c r="C56" s="179" t="s">
        <v>443</v>
      </c>
      <c r="D56" s="180" t="s">
        <v>70</v>
      </c>
      <c r="E56" s="148">
        <v>0</v>
      </c>
      <c r="F56" s="148">
        <v>0</v>
      </c>
      <c r="G56" s="181" t="str">
        <f t="shared" si="0"/>
        <v/>
      </c>
    </row>
    <row r="57" spans="2:7" ht="14.1" customHeight="1">
      <c r="B57" s="176">
        <v>51</v>
      </c>
      <c r="C57" s="179" t="s">
        <v>0</v>
      </c>
      <c r="D57" s="180" t="s">
        <v>1</v>
      </c>
      <c r="E57" s="148">
        <v>0</v>
      </c>
      <c r="F57" s="148">
        <v>0</v>
      </c>
      <c r="G57" s="181" t="str">
        <f t="shared" si="0"/>
        <v/>
      </c>
    </row>
    <row r="58" spans="2:7" ht="14.1" customHeight="1">
      <c r="B58" s="176">
        <v>52</v>
      </c>
      <c r="C58" s="179" t="s">
        <v>2</v>
      </c>
      <c r="D58" s="180" t="s">
        <v>3</v>
      </c>
      <c r="E58" s="148">
        <v>0</v>
      </c>
      <c r="F58" s="148">
        <v>0</v>
      </c>
      <c r="G58" s="181" t="str">
        <f t="shared" si="0"/>
        <v/>
      </c>
    </row>
    <row r="59" spans="2:7" ht="14.1" customHeight="1">
      <c r="B59" s="176">
        <v>53</v>
      </c>
      <c r="C59" s="179" t="s">
        <v>4</v>
      </c>
      <c r="D59" s="180" t="s">
        <v>5</v>
      </c>
      <c r="E59" s="148">
        <v>0</v>
      </c>
      <c r="F59" s="148">
        <v>0</v>
      </c>
      <c r="G59" s="181" t="str">
        <f t="shared" si="0"/>
        <v/>
      </c>
    </row>
    <row r="60" spans="2:7" ht="14.1" customHeight="1">
      <c r="B60" s="176">
        <v>54</v>
      </c>
      <c r="C60" s="179" t="s">
        <v>6</v>
      </c>
      <c r="D60" s="180" t="s">
        <v>7</v>
      </c>
      <c r="E60" s="148">
        <v>0</v>
      </c>
      <c r="F60" s="148">
        <v>0</v>
      </c>
      <c r="G60" s="181" t="str">
        <f t="shared" si="0"/>
        <v/>
      </c>
    </row>
    <row r="61" spans="2:7">
      <c r="B61" s="517">
        <v>55</v>
      </c>
      <c r="C61" s="521" t="s">
        <v>8</v>
      </c>
      <c r="D61" s="522" t="s">
        <v>9</v>
      </c>
      <c r="E61" s="519">
        <f>SUM(E62:E67)</f>
        <v>640000</v>
      </c>
      <c r="F61" s="519">
        <f>SUM(F62:F67)</f>
        <v>557320</v>
      </c>
      <c r="G61" s="523">
        <f t="shared" si="0"/>
        <v>87.081249999999997</v>
      </c>
    </row>
    <row r="62" spans="2:7">
      <c r="B62" s="176">
        <v>56</v>
      </c>
      <c r="C62" s="179" t="s">
        <v>10</v>
      </c>
      <c r="D62" s="180" t="s">
        <v>668</v>
      </c>
      <c r="E62" s="148">
        <f>'20'!J32+'20'!J39</f>
        <v>240000</v>
      </c>
      <c r="F62" s="148">
        <v>206000</v>
      </c>
      <c r="G62" s="182">
        <f t="shared" si="0"/>
        <v>85.833333333333329</v>
      </c>
    </row>
    <row r="63" spans="2:7">
      <c r="B63" s="176">
        <v>57</v>
      </c>
      <c r="C63" s="179" t="s">
        <v>11</v>
      </c>
      <c r="D63" s="180" t="s">
        <v>12</v>
      </c>
      <c r="E63" s="148">
        <f>'20'!J33+'20'!J40</f>
        <v>80000</v>
      </c>
      <c r="F63" s="148">
        <v>46300</v>
      </c>
      <c r="G63" s="182">
        <f t="shared" si="0"/>
        <v>57.875</v>
      </c>
    </row>
    <row r="64" spans="2:7">
      <c r="B64" s="176">
        <v>58</v>
      </c>
      <c r="C64" s="179" t="s">
        <v>13</v>
      </c>
      <c r="D64" s="180" t="s">
        <v>71</v>
      </c>
      <c r="E64" s="148">
        <f>'20'!J37</f>
        <v>100000</v>
      </c>
      <c r="F64" s="148">
        <v>91700</v>
      </c>
      <c r="G64" s="182">
        <f t="shared" si="0"/>
        <v>91.7</v>
      </c>
    </row>
    <row r="65" spans="2:7">
      <c r="B65" s="176">
        <v>59</v>
      </c>
      <c r="C65" s="179" t="s">
        <v>14</v>
      </c>
      <c r="D65" s="180" t="s">
        <v>57</v>
      </c>
      <c r="E65" s="148">
        <f>'20'!J38</f>
        <v>220000</v>
      </c>
      <c r="F65" s="148">
        <v>213320</v>
      </c>
      <c r="G65" s="182">
        <f t="shared" si="0"/>
        <v>96.963636363636368</v>
      </c>
    </row>
    <row r="66" spans="2:7">
      <c r="B66" s="176">
        <v>60</v>
      </c>
      <c r="C66" s="179" t="s">
        <v>15</v>
      </c>
      <c r="D66" s="180" t="s">
        <v>16</v>
      </c>
      <c r="E66" s="148">
        <v>0</v>
      </c>
      <c r="F66" s="148">
        <v>0</v>
      </c>
      <c r="G66" s="182" t="str">
        <f t="shared" si="0"/>
        <v/>
      </c>
    </row>
    <row r="67" spans="2:7">
      <c r="B67" s="176">
        <v>61</v>
      </c>
      <c r="C67" s="179" t="s">
        <v>17</v>
      </c>
      <c r="D67" s="180" t="s">
        <v>18</v>
      </c>
      <c r="E67" s="148">
        <v>0</v>
      </c>
      <c r="F67" s="148">
        <v>0</v>
      </c>
      <c r="G67" s="182" t="str">
        <f t="shared" si="0"/>
        <v/>
      </c>
    </row>
    <row r="68" spans="2:7">
      <c r="B68" s="517">
        <v>62</v>
      </c>
      <c r="C68" s="521" t="s">
        <v>19</v>
      </c>
      <c r="D68" s="522" t="s">
        <v>20</v>
      </c>
      <c r="E68" s="519">
        <f>SUM(E69:E76)</f>
        <v>12765086</v>
      </c>
      <c r="F68" s="519">
        <f>SUM(F69:F76)</f>
        <v>9002518</v>
      </c>
      <c r="G68" s="523">
        <f t="shared" si="0"/>
        <v>70.524538573418155</v>
      </c>
    </row>
    <row r="69" spans="2:7">
      <c r="B69" s="176">
        <v>63</v>
      </c>
      <c r="C69" s="179" t="s">
        <v>21</v>
      </c>
      <c r="D69" s="180" t="s">
        <v>22</v>
      </c>
      <c r="E69" s="148">
        <f>7635270+5822</f>
        <v>7641092</v>
      </c>
      <c r="F69" s="148">
        <v>5500606</v>
      </c>
      <c r="G69" s="182">
        <f t="shared" si="0"/>
        <v>71.987171467114905</v>
      </c>
    </row>
    <row r="70" spans="2:7">
      <c r="B70" s="176">
        <v>64</v>
      </c>
      <c r="C70" s="179" t="s">
        <v>23</v>
      </c>
      <c r="D70" s="180" t="s">
        <v>24</v>
      </c>
      <c r="E70" s="148">
        <f>'21'!J33+'22'!J33+'23'!J33+5000</f>
        <v>3678640</v>
      </c>
      <c r="F70" s="148">
        <v>2594018</v>
      </c>
      <c r="G70" s="182">
        <f t="shared" si="0"/>
        <v>70.515679707718064</v>
      </c>
    </row>
    <row r="71" spans="2:7">
      <c r="B71" s="176">
        <v>65</v>
      </c>
      <c r="C71" s="179" t="s">
        <v>25</v>
      </c>
      <c r="D71" s="180" t="s">
        <v>26</v>
      </c>
      <c r="E71" s="148">
        <v>0</v>
      </c>
      <c r="F71" s="148">
        <v>0</v>
      </c>
      <c r="G71" s="182" t="str">
        <f t="shared" si="0"/>
        <v/>
      </c>
    </row>
    <row r="72" spans="2:7">
      <c r="B72" s="176">
        <v>66</v>
      </c>
      <c r="C72" s="179" t="s">
        <v>27</v>
      </c>
      <c r="D72" s="180" t="s">
        <v>28</v>
      </c>
      <c r="E72" s="148">
        <f>'20'!J31+'20'!J35</f>
        <v>275000</v>
      </c>
      <c r="F72" s="148">
        <v>217736</v>
      </c>
      <c r="G72" s="182">
        <f t="shared" si="0"/>
        <v>79.176727272727277</v>
      </c>
    </row>
    <row r="73" spans="2:7">
      <c r="B73" s="176">
        <v>67</v>
      </c>
      <c r="C73" s="179" t="s">
        <v>29</v>
      </c>
      <c r="D73" s="180" t="s">
        <v>72</v>
      </c>
      <c r="E73" s="148">
        <v>0</v>
      </c>
      <c r="F73" s="148">
        <v>0</v>
      </c>
      <c r="G73" s="182" t="str">
        <f t="shared" si="0"/>
        <v/>
      </c>
    </row>
    <row r="74" spans="2:7">
      <c r="B74" s="176">
        <v>68</v>
      </c>
      <c r="C74" s="179" t="s">
        <v>30</v>
      </c>
      <c r="D74" s="180" t="s">
        <v>31</v>
      </c>
      <c r="E74" s="148">
        <v>0</v>
      </c>
      <c r="F74" s="148">
        <v>0</v>
      </c>
      <c r="G74" s="182" t="str">
        <f t="shared" ref="G74:G86" si="1">IF(E74=0,"",F74/E74*100)</f>
        <v/>
      </c>
    </row>
    <row r="75" spans="2:7">
      <c r="B75" s="176">
        <v>69</v>
      </c>
      <c r="C75" s="179" t="s">
        <v>32</v>
      </c>
      <c r="D75" s="180" t="s">
        <v>33</v>
      </c>
      <c r="E75" s="148">
        <v>0</v>
      </c>
      <c r="F75" s="148">
        <v>0</v>
      </c>
      <c r="G75" s="182" t="str">
        <f t="shared" si="1"/>
        <v/>
      </c>
    </row>
    <row r="76" spans="2:7">
      <c r="B76" s="176">
        <v>70</v>
      </c>
      <c r="C76" s="179" t="s">
        <v>34</v>
      </c>
      <c r="D76" s="180" t="s">
        <v>35</v>
      </c>
      <c r="E76" s="148">
        <f>1163010+7344</f>
        <v>1170354</v>
      </c>
      <c r="F76" s="148">
        <v>690158</v>
      </c>
      <c r="G76" s="182">
        <f t="shared" si="1"/>
        <v>58.970021036370191</v>
      </c>
    </row>
    <row r="77" spans="2:7">
      <c r="B77" s="517">
        <v>71</v>
      </c>
      <c r="C77" s="521" t="s">
        <v>36</v>
      </c>
      <c r="D77" s="518" t="s">
        <v>37</v>
      </c>
      <c r="E77" s="519">
        <f>SUM(E78:E86)</f>
        <v>5918180</v>
      </c>
      <c r="F77" s="519">
        <f>SUM(F78:F86)</f>
        <v>4001061</v>
      </c>
      <c r="G77" s="523">
        <f t="shared" si="1"/>
        <v>67.606274226197911</v>
      </c>
    </row>
    <row r="78" spans="2:7">
      <c r="B78" s="176">
        <v>72</v>
      </c>
      <c r="C78" s="179" t="s">
        <v>38</v>
      </c>
      <c r="D78" s="180" t="s">
        <v>39</v>
      </c>
      <c r="E78" s="148">
        <v>0</v>
      </c>
      <c r="F78" s="148">
        <v>0</v>
      </c>
      <c r="G78" s="182" t="str">
        <f t="shared" si="1"/>
        <v/>
      </c>
    </row>
    <row r="79" spans="2:7">
      <c r="B79" s="176">
        <v>73</v>
      </c>
      <c r="C79" s="179" t="s">
        <v>40</v>
      </c>
      <c r="D79" s="180" t="s">
        <v>41</v>
      </c>
      <c r="E79" s="148">
        <v>0</v>
      </c>
      <c r="F79" s="148">
        <v>0</v>
      </c>
      <c r="G79" s="182" t="str">
        <f t="shared" si="1"/>
        <v/>
      </c>
    </row>
    <row r="80" spans="2:7">
      <c r="B80" s="176">
        <v>74</v>
      </c>
      <c r="C80" s="179" t="s">
        <v>42</v>
      </c>
      <c r="D80" s="180" t="s">
        <v>43</v>
      </c>
      <c r="E80" s="148">
        <v>0</v>
      </c>
      <c r="F80" s="148">
        <v>0</v>
      </c>
      <c r="G80" s="182" t="str">
        <f t="shared" si="1"/>
        <v/>
      </c>
    </row>
    <row r="81" spans="2:7">
      <c r="B81" s="176">
        <v>75</v>
      </c>
      <c r="C81" s="179" t="s">
        <v>44</v>
      </c>
      <c r="D81" s="180" t="s">
        <v>73</v>
      </c>
      <c r="E81" s="148">
        <v>0</v>
      </c>
      <c r="F81" s="148">
        <v>0</v>
      </c>
      <c r="G81" s="182" t="str">
        <f t="shared" si="1"/>
        <v/>
      </c>
    </row>
    <row r="82" spans="2:7">
      <c r="B82" s="176">
        <v>76</v>
      </c>
      <c r="C82" s="179" t="s">
        <v>45</v>
      </c>
      <c r="D82" s="180" t="s">
        <v>74</v>
      </c>
      <c r="E82" s="148">
        <v>0</v>
      </c>
      <c r="F82" s="148">
        <v>0</v>
      </c>
      <c r="G82" s="182" t="str">
        <f t="shared" si="1"/>
        <v/>
      </c>
    </row>
    <row r="83" spans="2:7">
      <c r="B83" s="176">
        <v>77</v>
      </c>
      <c r="C83" s="179" t="s">
        <v>46</v>
      </c>
      <c r="D83" s="180" t="s">
        <v>47</v>
      </c>
      <c r="E83" s="148">
        <v>0</v>
      </c>
      <c r="F83" s="148">
        <v>0</v>
      </c>
      <c r="G83" s="182" t="str">
        <f t="shared" si="1"/>
        <v/>
      </c>
    </row>
    <row r="84" spans="2:7">
      <c r="B84" s="176">
        <v>78</v>
      </c>
      <c r="C84" s="179" t="s">
        <v>48</v>
      </c>
      <c r="D84" s="180" t="s">
        <v>49</v>
      </c>
      <c r="E84" s="148">
        <v>0</v>
      </c>
      <c r="F84" s="148">
        <v>0</v>
      </c>
      <c r="G84" s="182" t="str">
        <f t="shared" si="1"/>
        <v/>
      </c>
    </row>
    <row r="85" spans="2:7">
      <c r="B85" s="176">
        <v>79</v>
      </c>
      <c r="C85" s="179" t="s">
        <v>50</v>
      </c>
      <c r="D85" s="180" t="s">
        <v>51</v>
      </c>
      <c r="E85" s="148">
        <v>0</v>
      </c>
      <c r="F85" s="148">
        <v>0</v>
      </c>
      <c r="G85" s="182" t="str">
        <f t="shared" si="1"/>
        <v/>
      </c>
    </row>
    <row r="86" spans="2:7">
      <c r="B86" s="176">
        <v>80</v>
      </c>
      <c r="C86" s="179" t="s">
        <v>52</v>
      </c>
      <c r="D86" s="180" t="s">
        <v>53</v>
      </c>
      <c r="E86" s="148">
        <f>'17'!J38+'31'!J36</f>
        <v>5918180</v>
      </c>
      <c r="F86" s="148">
        <v>4001061</v>
      </c>
      <c r="G86" s="182">
        <f t="shared" si="1"/>
        <v>67.606274226197911</v>
      </c>
    </row>
    <row r="87" spans="2:7">
      <c r="B87" s="70"/>
      <c r="C87" s="70"/>
      <c r="D87" s="70"/>
      <c r="E87" s="70"/>
      <c r="F87" s="70"/>
      <c r="G87" s="70"/>
    </row>
    <row r="88" spans="2:7">
      <c r="B88" s="70"/>
      <c r="C88" s="70"/>
      <c r="D88" s="70"/>
      <c r="E88" s="70"/>
      <c r="F88" s="70"/>
      <c r="G88" s="70"/>
    </row>
    <row r="89" spans="2:7">
      <c r="B89" s="70"/>
      <c r="C89" s="70"/>
      <c r="D89" s="70"/>
      <c r="E89" s="70"/>
      <c r="F89" s="70"/>
      <c r="G89" s="70"/>
    </row>
    <row r="90" spans="2:7">
      <c r="B90" s="70"/>
      <c r="C90" s="70"/>
      <c r="D90" s="70"/>
      <c r="E90" s="70"/>
      <c r="F90" s="70"/>
      <c r="G90" s="70"/>
    </row>
    <row r="91" spans="2:7">
      <c r="B91" s="70"/>
      <c r="C91" s="70"/>
      <c r="D91" s="70"/>
      <c r="E91" s="70"/>
      <c r="F91" s="70"/>
      <c r="G91" s="70"/>
    </row>
    <row r="92" spans="2:7">
      <c r="B92" s="70"/>
      <c r="C92" s="70"/>
      <c r="D92" s="70"/>
      <c r="E92" s="70"/>
      <c r="F92" s="70"/>
      <c r="G92" s="70"/>
    </row>
    <row r="93" spans="2:7">
      <c r="B93" s="70"/>
      <c r="C93" s="70"/>
      <c r="D93" s="70"/>
      <c r="E93" s="70"/>
      <c r="F93" s="70"/>
      <c r="G93" s="70"/>
    </row>
    <row r="94" spans="2:7">
      <c r="B94" s="70"/>
      <c r="C94" s="70"/>
      <c r="D94" s="70"/>
      <c r="E94" s="70"/>
      <c r="F94" s="70"/>
      <c r="G94" s="70"/>
    </row>
    <row r="95" spans="2:7">
      <c r="B95" s="70"/>
      <c r="C95" s="70"/>
      <c r="D95" s="70"/>
      <c r="E95" s="70"/>
      <c r="F95" s="70"/>
      <c r="G95" s="70"/>
    </row>
    <row r="96" spans="2:7">
      <c r="B96" s="70"/>
      <c r="C96" s="70"/>
      <c r="D96" s="70"/>
      <c r="E96" s="70"/>
      <c r="F96" s="70"/>
      <c r="G96" s="70"/>
    </row>
    <row r="97" spans="2:7">
      <c r="B97" s="70"/>
      <c r="C97" s="70"/>
      <c r="D97" s="70"/>
      <c r="E97" s="70"/>
      <c r="F97" s="70"/>
      <c r="G97" s="70"/>
    </row>
    <row r="98" spans="2:7">
      <c r="B98" s="70"/>
      <c r="C98" s="70"/>
      <c r="D98" s="70"/>
      <c r="E98" s="70"/>
      <c r="F98" s="70"/>
      <c r="G98" s="70"/>
    </row>
    <row r="99" spans="2:7">
      <c r="B99" s="70"/>
      <c r="C99" s="70"/>
      <c r="D99" s="70"/>
      <c r="E99" s="70"/>
      <c r="F99" s="70"/>
      <c r="G99" s="70"/>
    </row>
    <row r="100" spans="2:7">
      <c r="B100" s="70"/>
      <c r="C100" s="70"/>
      <c r="D100" s="70"/>
      <c r="E100" s="70"/>
      <c r="F100" s="70"/>
      <c r="G100" s="70"/>
    </row>
    <row r="101" spans="2:7">
      <c r="B101" s="70"/>
      <c r="C101" s="70"/>
      <c r="D101" s="70"/>
      <c r="E101" s="70"/>
      <c r="F101" s="70"/>
      <c r="G101" s="70"/>
    </row>
    <row r="102" spans="2:7">
      <c r="B102" s="70"/>
      <c r="C102" s="70"/>
      <c r="D102" s="70"/>
      <c r="E102" s="70"/>
      <c r="F102" s="70"/>
      <c r="G102" s="70"/>
    </row>
    <row r="103" spans="2:7">
      <c r="B103" s="70"/>
      <c r="C103" s="70"/>
      <c r="D103" s="70"/>
      <c r="E103" s="70"/>
      <c r="F103" s="70"/>
      <c r="G103" s="70"/>
    </row>
    <row r="104" spans="2:7">
      <c r="B104" s="70"/>
      <c r="C104" s="70"/>
      <c r="D104" s="70"/>
      <c r="E104" s="70"/>
      <c r="F104" s="70"/>
      <c r="G104" s="70"/>
    </row>
    <row r="105" spans="2:7">
      <c r="B105" s="70"/>
      <c r="C105" s="70"/>
      <c r="D105" s="70"/>
      <c r="E105" s="70"/>
      <c r="F105" s="70"/>
      <c r="G105" s="70"/>
    </row>
    <row r="106" spans="2:7">
      <c r="B106" s="70"/>
      <c r="C106" s="70"/>
      <c r="D106" s="70"/>
      <c r="E106" s="70"/>
      <c r="F106" s="70"/>
      <c r="G106" s="70"/>
    </row>
    <row r="107" spans="2:7">
      <c r="B107" s="70"/>
      <c r="C107" s="70"/>
      <c r="D107" s="70"/>
      <c r="E107" s="70"/>
      <c r="F107" s="70"/>
      <c r="G107" s="70"/>
    </row>
    <row r="108" spans="2:7">
      <c r="B108" s="70"/>
      <c r="C108" s="70"/>
      <c r="D108" s="70"/>
      <c r="E108" s="70"/>
      <c r="F108" s="70"/>
      <c r="G108" s="70"/>
    </row>
    <row r="109" spans="2:7">
      <c r="B109" s="70"/>
      <c r="C109" s="70"/>
      <c r="D109" s="70"/>
      <c r="E109" s="70"/>
      <c r="F109" s="70"/>
      <c r="G109" s="70"/>
    </row>
    <row r="110" spans="2:7">
      <c r="B110" s="70"/>
      <c r="C110" s="70"/>
      <c r="D110" s="70"/>
      <c r="E110" s="70"/>
      <c r="F110" s="70"/>
      <c r="G110" s="70"/>
    </row>
    <row r="111" spans="2:7">
      <c r="B111" s="70"/>
      <c r="C111" s="70"/>
      <c r="D111" s="70"/>
      <c r="E111" s="70"/>
      <c r="F111" s="70"/>
      <c r="G111" s="70"/>
    </row>
    <row r="112" spans="2:7">
      <c r="B112" s="70"/>
      <c r="C112" s="70"/>
      <c r="D112" s="70"/>
      <c r="E112" s="70"/>
      <c r="F112" s="70"/>
      <c r="G112" s="70"/>
    </row>
    <row r="113" spans="2:7">
      <c r="B113" s="70"/>
      <c r="C113" s="70"/>
      <c r="D113" s="70"/>
      <c r="E113" s="70"/>
      <c r="F113" s="70"/>
      <c r="G113" s="70"/>
    </row>
    <row r="114" spans="2:7">
      <c r="B114" s="70"/>
      <c r="C114" s="70"/>
      <c r="D114" s="70"/>
      <c r="E114" s="70"/>
      <c r="F114" s="70"/>
      <c r="G114" s="70"/>
    </row>
    <row r="115" spans="2:7">
      <c r="B115" s="70"/>
      <c r="C115" s="70"/>
      <c r="D115" s="70"/>
      <c r="E115" s="70"/>
      <c r="F115" s="70"/>
      <c r="G115" s="70"/>
    </row>
    <row r="116" spans="2:7">
      <c r="B116" s="70"/>
      <c r="C116" s="70"/>
      <c r="D116" s="70"/>
      <c r="E116" s="70"/>
      <c r="F116" s="70"/>
      <c r="G116" s="70"/>
    </row>
    <row r="117" spans="2:7">
      <c r="B117" s="70"/>
      <c r="C117" s="70"/>
      <c r="D117" s="70"/>
      <c r="E117" s="70"/>
      <c r="F117" s="70"/>
      <c r="G117" s="70"/>
    </row>
    <row r="118" spans="2:7">
      <c r="B118" s="70"/>
      <c r="C118" s="70"/>
      <c r="D118" s="70"/>
      <c r="E118" s="70"/>
      <c r="F118" s="70"/>
      <c r="G118" s="70"/>
    </row>
    <row r="119" spans="2:7">
      <c r="B119" s="70"/>
      <c r="C119" s="70"/>
      <c r="D119" s="70"/>
      <c r="E119" s="70"/>
      <c r="F119" s="70"/>
      <c r="G119" s="70"/>
    </row>
  </sheetData>
  <mergeCells count="1">
    <mergeCell ref="B2:G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firstPageNumber="46" orientation="landscape" r:id="rId1"/>
  <headerFooter alignWithMargins="0"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2:F45"/>
  <sheetViews>
    <sheetView zoomScaleNormal="100" workbookViewId="0">
      <selection activeCell="E49" sqref="E49"/>
    </sheetView>
  </sheetViews>
  <sheetFormatPr defaultRowHeight="12.75"/>
  <cols>
    <col min="1" max="1" width="15.7109375" style="39" customWidth="1"/>
    <col min="2" max="2" width="82.28515625" customWidth="1"/>
    <col min="3" max="6" width="18.7109375" customWidth="1"/>
  </cols>
  <sheetData>
    <row r="2" spans="1:6" ht="15.75">
      <c r="A2" s="872" t="s">
        <v>901</v>
      </c>
      <c r="B2" s="937"/>
      <c r="C2" s="937"/>
      <c r="D2" s="937"/>
      <c r="E2" s="937"/>
      <c r="F2" s="937"/>
    </row>
    <row r="4" spans="1:6" s="45" customFormat="1" ht="12.75" customHeight="1">
      <c r="A4" s="943" t="s">
        <v>330</v>
      </c>
      <c r="B4" s="943" t="s">
        <v>338</v>
      </c>
      <c r="C4" s="943" t="s">
        <v>902</v>
      </c>
      <c r="D4" s="940" t="s">
        <v>345</v>
      </c>
      <c r="E4" s="941"/>
      <c r="F4" s="942"/>
    </row>
    <row r="5" spans="1:6" s="45" customFormat="1" ht="39" customHeight="1">
      <c r="A5" s="944"/>
      <c r="B5" s="944"/>
      <c r="C5" s="944"/>
      <c r="D5" s="160" t="s">
        <v>344</v>
      </c>
      <c r="E5" s="160" t="s">
        <v>457</v>
      </c>
      <c r="F5" s="160" t="s">
        <v>458</v>
      </c>
    </row>
    <row r="6" spans="1:6" s="45" customFormat="1">
      <c r="A6" s="160">
        <v>1</v>
      </c>
      <c r="B6" s="161">
        <v>2</v>
      </c>
      <c r="C6" s="160" t="s">
        <v>346</v>
      </c>
      <c r="D6" s="160">
        <v>4</v>
      </c>
      <c r="E6" s="160">
        <v>5</v>
      </c>
      <c r="F6" s="160">
        <v>6</v>
      </c>
    </row>
    <row r="7" spans="1:6" ht="15.95" customHeight="1">
      <c r="A7" s="154">
        <v>10010001</v>
      </c>
      <c r="B7" s="23" t="s">
        <v>199</v>
      </c>
      <c r="C7" s="152">
        <f>D7+E7+F7</f>
        <v>0</v>
      </c>
      <c r="D7" s="152">
        <f>'1'!N28-E7-F7</f>
        <v>0</v>
      </c>
      <c r="E7" s="152">
        <v>0</v>
      </c>
      <c r="F7" s="152">
        <v>0</v>
      </c>
    </row>
    <row r="8" spans="1:6" ht="15.95" customHeight="1">
      <c r="A8" s="154">
        <v>11010001</v>
      </c>
      <c r="B8" s="23" t="s">
        <v>200</v>
      </c>
      <c r="C8" s="152">
        <f t="shared" ref="C8:C43" si="0">D8+E8+F8</f>
        <v>16502</v>
      </c>
      <c r="D8" s="152">
        <f>'3'!N49-E8-F8</f>
        <v>16502</v>
      </c>
      <c r="E8" s="152">
        <v>0</v>
      </c>
      <c r="F8" s="152">
        <v>0</v>
      </c>
    </row>
    <row r="9" spans="1:6" ht="15.95" customHeight="1">
      <c r="A9" s="154">
        <v>11010002</v>
      </c>
      <c r="B9" s="528" t="s">
        <v>753</v>
      </c>
      <c r="C9" s="152">
        <f t="shared" si="0"/>
        <v>0</v>
      </c>
      <c r="D9" s="152">
        <f>'4 (S)'!N31-E9-F9</f>
        <v>0</v>
      </c>
      <c r="E9" s="152">
        <v>0</v>
      </c>
      <c r="F9" s="152">
        <v>0</v>
      </c>
    </row>
    <row r="10" spans="1:6" ht="15.95" customHeight="1">
      <c r="A10" s="154">
        <v>11010003</v>
      </c>
      <c r="B10" s="23" t="s">
        <v>705</v>
      </c>
      <c r="C10" s="152">
        <f t="shared" si="0"/>
        <v>0</v>
      </c>
      <c r="D10" s="152">
        <f>'5'!N28-E10-F10</f>
        <v>0</v>
      </c>
      <c r="E10" s="152">
        <v>0</v>
      </c>
      <c r="F10" s="152">
        <v>0</v>
      </c>
    </row>
    <row r="11" spans="1:6" ht="15.95" customHeight="1">
      <c r="A11" s="154">
        <v>11010004</v>
      </c>
      <c r="B11" s="23" t="s">
        <v>703</v>
      </c>
      <c r="C11" s="152">
        <f t="shared" si="0"/>
        <v>0</v>
      </c>
      <c r="D11" s="152">
        <f>'6'!N28-E11-F11</f>
        <v>0</v>
      </c>
      <c r="E11" s="152">
        <v>0</v>
      </c>
      <c r="F11" s="152">
        <v>0</v>
      </c>
    </row>
    <row r="12" spans="1:6" ht="15.95" customHeight="1">
      <c r="A12" s="154">
        <v>11010005</v>
      </c>
      <c r="B12" s="261" t="s">
        <v>510</v>
      </c>
      <c r="C12" s="152">
        <f t="shared" si="0"/>
        <v>0</v>
      </c>
      <c r="D12" s="152">
        <f>'7'!N28-E12-F12</f>
        <v>0</v>
      </c>
      <c r="E12" s="152">
        <v>0</v>
      </c>
      <c r="F12" s="152">
        <v>0</v>
      </c>
    </row>
    <row r="13" spans="1:6" s="645" customFormat="1" ht="15.95" customHeight="1">
      <c r="A13" s="154">
        <v>11010006</v>
      </c>
      <c r="B13" s="528" t="s">
        <v>727</v>
      </c>
      <c r="C13" s="152">
        <f t="shared" ref="C13" si="1">D13+E13+F13</f>
        <v>910</v>
      </c>
      <c r="D13" s="152">
        <f>'4 (N)'!N31-E13-F13</f>
        <v>910</v>
      </c>
      <c r="E13" s="152">
        <v>0</v>
      </c>
      <c r="F13" s="152">
        <v>0</v>
      </c>
    </row>
    <row r="14" spans="1:6" ht="15.95" customHeight="1">
      <c r="A14" s="154">
        <v>12010001</v>
      </c>
      <c r="B14" s="23" t="s">
        <v>701</v>
      </c>
      <c r="C14" s="152">
        <f t="shared" si="0"/>
        <v>38082</v>
      </c>
      <c r="D14" s="152">
        <f>'8'!N28-E14-F14</f>
        <v>38082</v>
      </c>
      <c r="E14" s="152">
        <v>0</v>
      </c>
      <c r="F14" s="152">
        <v>0</v>
      </c>
    </row>
    <row r="15" spans="1:6" ht="15.95" customHeight="1">
      <c r="A15" s="154">
        <v>13010001</v>
      </c>
      <c r="B15" s="528" t="s">
        <v>201</v>
      </c>
      <c r="C15" s="152">
        <f t="shared" si="0"/>
        <v>67789</v>
      </c>
      <c r="D15" s="152">
        <f>'9'!N28-E15-F15</f>
        <v>67789</v>
      </c>
      <c r="E15" s="152">
        <v>0</v>
      </c>
      <c r="F15" s="152">
        <v>0</v>
      </c>
    </row>
    <row r="16" spans="1:6" ht="15.95" customHeight="1">
      <c r="A16" s="154">
        <v>14010001</v>
      </c>
      <c r="B16" s="528" t="s">
        <v>707</v>
      </c>
      <c r="C16" s="152">
        <f t="shared" si="0"/>
        <v>2421</v>
      </c>
      <c r="D16" s="152">
        <f>'10'!N30-E16-F16</f>
        <v>2421</v>
      </c>
      <c r="E16" s="152">
        <v>0</v>
      </c>
      <c r="F16" s="152">
        <v>0</v>
      </c>
    </row>
    <row r="17" spans="1:6" ht="15.95" customHeight="1">
      <c r="A17" s="154">
        <v>14020003</v>
      </c>
      <c r="B17" s="528" t="s">
        <v>735</v>
      </c>
      <c r="C17" s="152">
        <f t="shared" si="0"/>
        <v>1758</v>
      </c>
      <c r="D17" s="152">
        <f>'11'!N29-E17-F17</f>
        <v>1758</v>
      </c>
      <c r="E17" s="152">
        <v>0</v>
      </c>
      <c r="F17" s="152">
        <v>0</v>
      </c>
    </row>
    <row r="18" spans="1:6" ht="15.95" customHeight="1">
      <c r="A18" s="154">
        <v>14050001</v>
      </c>
      <c r="B18" s="528" t="s">
        <v>731</v>
      </c>
      <c r="C18" s="152">
        <f t="shared" si="0"/>
        <v>0</v>
      </c>
      <c r="D18" s="152">
        <f>'12'!N28-E18-F18</f>
        <v>0</v>
      </c>
      <c r="E18" s="152">
        <v>0</v>
      </c>
      <c r="F18" s="152">
        <v>0</v>
      </c>
    </row>
    <row r="19" spans="1:6" ht="15.95" customHeight="1">
      <c r="A19" s="154">
        <v>14050002</v>
      </c>
      <c r="B19" s="528" t="s">
        <v>732</v>
      </c>
      <c r="C19" s="152">
        <f t="shared" si="0"/>
        <v>0</v>
      </c>
      <c r="D19" s="152">
        <f>'13'!N28-E19-F19</f>
        <v>0</v>
      </c>
      <c r="E19" s="152">
        <v>0</v>
      </c>
      <c r="F19" s="152">
        <v>0</v>
      </c>
    </row>
    <row r="20" spans="1:6" ht="15.95" customHeight="1">
      <c r="A20" s="154">
        <v>14060001</v>
      </c>
      <c r="B20" s="528" t="s">
        <v>733</v>
      </c>
      <c r="C20" s="152">
        <f t="shared" si="0"/>
        <v>0</v>
      </c>
      <c r="D20" s="152">
        <f>'14'!N28-E20-F20</f>
        <v>0</v>
      </c>
      <c r="E20" s="152">
        <v>0</v>
      </c>
      <c r="F20" s="152">
        <v>0</v>
      </c>
    </row>
    <row r="21" spans="1:6" ht="15.95" customHeight="1">
      <c r="A21" s="154">
        <v>15010001</v>
      </c>
      <c r="B21" s="528" t="s">
        <v>708</v>
      </c>
      <c r="C21" s="152">
        <f t="shared" si="0"/>
        <v>981</v>
      </c>
      <c r="D21" s="152">
        <f>'15'!N36-E21-F21</f>
        <v>981</v>
      </c>
      <c r="E21" s="152">
        <v>0</v>
      </c>
      <c r="F21" s="152">
        <v>0</v>
      </c>
    </row>
    <row r="22" spans="1:6" ht="15.95" customHeight="1">
      <c r="A22" s="154">
        <v>16010001</v>
      </c>
      <c r="B22" s="528" t="s">
        <v>709</v>
      </c>
      <c r="C22" s="152">
        <f t="shared" si="0"/>
        <v>0</v>
      </c>
      <c r="D22" s="152">
        <f>'16'!N43-E22-F22</f>
        <v>0</v>
      </c>
      <c r="E22" s="152">
        <v>0</v>
      </c>
      <c r="F22" s="152">
        <v>0</v>
      </c>
    </row>
    <row r="23" spans="1:6" ht="15.95" customHeight="1">
      <c r="A23" s="154">
        <v>17010001</v>
      </c>
      <c r="B23" s="528" t="s">
        <v>710</v>
      </c>
      <c r="C23" s="152">
        <f t="shared" si="0"/>
        <v>139</v>
      </c>
      <c r="D23" s="152">
        <f>'17'!N33-E23-F23</f>
        <v>139</v>
      </c>
      <c r="E23" s="152">
        <v>0</v>
      </c>
      <c r="F23" s="152">
        <v>0</v>
      </c>
    </row>
    <row r="24" spans="1:6" ht="15.95" customHeight="1">
      <c r="A24" s="154">
        <v>18010001</v>
      </c>
      <c r="B24" s="528" t="s">
        <v>711</v>
      </c>
      <c r="C24" s="152">
        <f t="shared" si="0"/>
        <v>410712</v>
      </c>
      <c r="D24" s="152">
        <f>'18'!N33-E24-F24</f>
        <v>3116</v>
      </c>
      <c r="E24" s="152">
        <v>407596</v>
      </c>
      <c r="F24" s="152">
        <v>0</v>
      </c>
    </row>
    <row r="25" spans="1:6" ht="15.95" customHeight="1">
      <c r="A25" s="154">
        <v>19010001</v>
      </c>
      <c r="B25" s="528" t="s">
        <v>712</v>
      </c>
      <c r="C25" s="152">
        <f t="shared" si="0"/>
        <v>27041</v>
      </c>
      <c r="D25" s="152">
        <f>'19'!N38-E25-F25</f>
        <v>0</v>
      </c>
      <c r="E25" s="152">
        <v>27041</v>
      </c>
      <c r="F25" s="152">
        <v>0</v>
      </c>
    </row>
    <row r="26" spans="1:6" ht="15.95" customHeight="1">
      <c r="A26" s="154">
        <v>20010001</v>
      </c>
      <c r="B26" s="528" t="s">
        <v>713</v>
      </c>
      <c r="C26" s="152">
        <f t="shared" si="0"/>
        <v>288453</v>
      </c>
      <c r="D26" s="152">
        <f>'20'!N45-E26-F26</f>
        <v>38060</v>
      </c>
      <c r="E26" s="152">
        <v>0</v>
      </c>
      <c r="F26" s="152">
        <v>250393</v>
      </c>
    </row>
    <row r="27" spans="1:6" ht="15.95" customHeight="1">
      <c r="A27" s="154">
        <v>20020002</v>
      </c>
      <c r="B27" s="528" t="s">
        <v>767</v>
      </c>
      <c r="C27" s="152">
        <f t="shared" si="0"/>
        <v>0</v>
      </c>
      <c r="D27" s="152">
        <f>'21'!N28-E27-F27</f>
        <v>0</v>
      </c>
      <c r="E27" s="152">
        <v>0</v>
      </c>
      <c r="F27" s="152">
        <v>0</v>
      </c>
    </row>
    <row r="28" spans="1:6" ht="15.95" customHeight="1">
      <c r="A28" s="154">
        <v>20020003</v>
      </c>
      <c r="B28" s="528" t="s">
        <v>768</v>
      </c>
      <c r="C28" s="152">
        <f t="shared" si="0"/>
        <v>5000</v>
      </c>
      <c r="D28" s="152">
        <f>'22'!N28-E28-F28</f>
        <v>5000</v>
      </c>
      <c r="E28" s="152">
        <v>0</v>
      </c>
      <c r="F28" s="152">
        <v>0</v>
      </c>
    </row>
    <row r="29" spans="1:6" ht="15.95" customHeight="1">
      <c r="A29" s="154">
        <v>20020004</v>
      </c>
      <c r="B29" s="528" t="s">
        <v>769</v>
      </c>
      <c r="C29" s="152">
        <f t="shared" si="0"/>
        <v>4953</v>
      </c>
      <c r="D29" s="152">
        <f>'23'!N28-E29-F29</f>
        <v>4953</v>
      </c>
      <c r="E29" s="152">
        <v>0</v>
      </c>
      <c r="F29" s="291">
        <v>0</v>
      </c>
    </row>
    <row r="30" spans="1:6" ht="15.95" customHeight="1">
      <c r="A30" s="154">
        <v>20030001</v>
      </c>
      <c r="B30" s="528" t="s">
        <v>741</v>
      </c>
      <c r="C30" s="152">
        <f t="shared" si="0"/>
        <v>1492</v>
      </c>
      <c r="D30" s="152">
        <f>'24'!N28-E30-F30</f>
        <v>1492</v>
      </c>
      <c r="E30" s="152">
        <v>0</v>
      </c>
      <c r="F30" s="152">
        <v>0</v>
      </c>
    </row>
    <row r="31" spans="1:6" ht="15.95" customHeight="1">
      <c r="A31" s="154">
        <v>20030002</v>
      </c>
      <c r="B31" s="528" t="s">
        <v>770</v>
      </c>
      <c r="C31" s="152">
        <f t="shared" si="0"/>
        <v>0</v>
      </c>
      <c r="D31" s="152">
        <f>'25'!N28-E31-F31</f>
        <v>0</v>
      </c>
      <c r="E31" s="152">
        <v>0</v>
      </c>
      <c r="F31" s="152">
        <v>0</v>
      </c>
    </row>
    <row r="32" spans="1:6" ht="15.95" customHeight="1">
      <c r="A32" s="154">
        <v>20030003</v>
      </c>
      <c r="B32" s="528" t="s">
        <v>771</v>
      </c>
      <c r="C32" s="152">
        <f t="shared" si="0"/>
        <v>363</v>
      </c>
      <c r="D32" s="152">
        <f>'26'!N28-E32-F32</f>
        <v>363</v>
      </c>
      <c r="E32" s="152">
        <v>0</v>
      </c>
      <c r="F32" s="152">
        <v>0</v>
      </c>
    </row>
    <row r="33" spans="1:6" ht="15.95" customHeight="1">
      <c r="A33" s="154">
        <v>20030004</v>
      </c>
      <c r="B33" s="528" t="s">
        <v>772</v>
      </c>
      <c r="C33" s="152">
        <f t="shared" si="0"/>
        <v>14168</v>
      </c>
      <c r="D33" s="152">
        <f>'27'!N28-E33-F33</f>
        <v>14168</v>
      </c>
      <c r="E33" s="152">
        <v>0</v>
      </c>
      <c r="F33" s="152">
        <v>0</v>
      </c>
    </row>
    <row r="34" spans="1:6" ht="15.95" customHeight="1">
      <c r="A34" s="154">
        <v>20030005</v>
      </c>
      <c r="B34" s="528" t="s">
        <v>777</v>
      </c>
      <c r="C34" s="152">
        <f t="shared" si="0"/>
        <v>17106</v>
      </c>
      <c r="D34" s="152">
        <f>'28'!N28-E34-F34</f>
        <v>17106</v>
      </c>
      <c r="E34" s="152">
        <v>0</v>
      </c>
      <c r="F34" s="152">
        <v>0</v>
      </c>
    </row>
    <row r="35" spans="1:6" ht="15.95" customHeight="1">
      <c r="A35" s="154">
        <v>20030006</v>
      </c>
      <c r="B35" s="528" t="s">
        <v>774</v>
      </c>
      <c r="C35" s="152">
        <f t="shared" si="0"/>
        <v>0</v>
      </c>
      <c r="D35" s="152">
        <f>'29'!N28-E35-F35</f>
        <v>0</v>
      </c>
      <c r="E35" s="152">
        <v>0</v>
      </c>
      <c r="F35" s="152">
        <v>0</v>
      </c>
    </row>
    <row r="36" spans="1:6" ht="15.95" customHeight="1">
      <c r="A36" s="154">
        <v>20030007</v>
      </c>
      <c r="B36" s="528" t="s">
        <v>775</v>
      </c>
      <c r="C36" s="152">
        <f t="shared" si="0"/>
        <v>973</v>
      </c>
      <c r="D36" s="152">
        <f>'30'!N28-E36-F36</f>
        <v>973</v>
      </c>
      <c r="E36" s="152">
        <v>0</v>
      </c>
      <c r="F36" s="152">
        <v>0</v>
      </c>
    </row>
    <row r="37" spans="1:6" ht="15.95" customHeight="1">
      <c r="A37" s="154">
        <v>21010001</v>
      </c>
      <c r="B37" s="528" t="s">
        <v>714</v>
      </c>
      <c r="C37" s="152">
        <f t="shared" si="0"/>
        <v>1658</v>
      </c>
      <c r="D37" s="152">
        <f>'31'!N31-E37-F37</f>
        <v>1658</v>
      </c>
      <c r="E37" s="152">
        <v>0</v>
      </c>
      <c r="F37" s="152">
        <v>0</v>
      </c>
    </row>
    <row r="38" spans="1:6" ht="15.95" customHeight="1">
      <c r="A38" s="154">
        <v>22010001</v>
      </c>
      <c r="B38" s="528" t="s">
        <v>728</v>
      </c>
      <c r="C38" s="152">
        <f t="shared" si="0"/>
        <v>0</v>
      </c>
      <c r="D38" s="152">
        <f>'32'!N28-E38-F38</f>
        <v>0</v>
      </c>
      <c r="E38" s="152">
        <v>0</v>
      </c>
      <c r="F38" s="152">
        <v>0</v>
      </c>
    </row>
    <row r="39" spans="1:6" ht="15.95" customHeight="1">
      <c r="A39" s="154">
        <v>23010001</v>
      </c>
      <c r="B39" s="528" t="s">
        <v>726</v>
      </c>
      <c r="C39" s="152">
        <f t="shared" si="0"/>
        <v>2999</v>
      </c>
      <c r="D39" s="152">
        <f>'33'!N32-E39-F39</f>
        <v>0</v>
      </c>
      <c r="E39" s="152">
        <v>2999</v>
      </c>
      <c r="F39" s="152">
        <v>0</v>
      </c>
    </row>
    <row r="40" spans="1:6" ht="15.95" customHeight="1">
      <c r="A40" s="154">
        <v>24010001</v>
      </c>
      <c r="B40" s="23" t="s">
        <v>203</v>
      </c>
      <c r="C40" s="152">
        <f t="shared" si="0"/>
        <v>2225</v>
      </c>
      <c r="D40" s="152">
        <f>'34'!N28-E40-F40</f>
        <v>2225</v>
      </c>
      <c r="E40" s="152">
        <v>0</v>
      </c>
      <c r="F40" s="152">
        <v>0</v>
      </c>
    </row>
    <row r="41" spans="1:6" ht="15.95" customHeight="1">
      <c r="A41" s="154">
        <v>26010001</v>
      </c>
      <c r="B41" s="23" t="s">
        <v>204</v>
      </c>
      <c r="C41" s="152">
        <f t="shared" si="0"/>
        <v>0</v>
      </c>
      <c r="D41" s="152">
        <f>'35'!N28-E41-F41</f>
        <v>0</v>
      </c>
      <c r="E41" s="152">
        <v>0</v>
      </c>
      <c r="F41" s="152">
        <v>0</v>
      </c>
    </row>
    <row r="42" spans="1:6" ht="15.95" customHeight="1">
      <c r="A42" s="154">
        <v>27010001</v>
      </c>
      <c r="B42" s="528" t="s">
        <v>734</v>
      </c>
      <c r="C42" s="152">
        <f t="shared" si="0"/>
        <v>245</v>
      </c>
      <c r="D42" s="152">
        <f>'36'!N28-E42-F42</f>
        <v>245</v>
      </c>
      <c r="E42" s="152">
        <v>0</v>
      </c>
      <c r="F42" s="152">
        <v>0</v>
      </c>
    </row>
    <row r="43" spans="1:6" ht="15.95" customHeight="1">
      <c r="A43" s="154">
        <v>28010001</v>
      </c>
      <c r="B43" s="23" t="s">
        <v>205</v>
      </c>
      <c r="C43" s="152">
        <f t="shared" si="0"/>
        <v>923</v>
      </c>
      <c r="D43" s="152">
        <f>'37'!N28-E43-F43</f>
        <v>923</v>
      </c>
      <c r="E43" s="152">
        <v>0</v>
      </c>
      <c r="F43" s="152">
        <v>0</v>
      </c>
    </row>
    <row r="44" spans="1:6" s="45" customFormat="1" ht="15.95" customHeight="1">
      <c r="A44" s="87"/>
      <c r="B44" s="158" t="s">
        <v>342</v>
      </c>
      <c r="C44" s="159">
        <f>SUM(C7:C43)</f>
        <v>906893</v>
      </c>
      <c r="D44" s="159">
        <f>SUM(D7:D43)</f>
        <v>218864</v>
      </c>
      <c r="E44" s="159">
        <f>SUM(E7:E43)</f>
        <v>437636</v>
      </c>
      <c r="F44" s="159">
        <f>SUM(F7:F43)</f>
        <v>250393</v>
      </c>
    </row>
    <row r="45" spans="1:6" ht="18" customHeight="1"/>
  </sheetData>
  <mergeCells count="5">
    <mergeCell ref="A2:F2"/>
    <mergeCell ref="D4:F4"/>
    <mergeCell ref="A4:A5"/>
    <mergeCell ref="B4:B5"/>
    <mergeCell ref="C4:C5"/>
  </mergeCells>
  <phoneticPr fontId="0" type="noConversion"/>
  <pageMargins left="0.9055118110236221" right="0.31496062992125984" top="0.35433070866141736" bottom="0.33" header="0.39370078740157483" footer="0.31496062992125984"/>
  <pageSetup paperSize="9" scale="78" orientation="landscape" r:id="rId1"/>
  <headerFooter alignWithMargins="0">
    <oddFooter>&amp;R&amp;P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7"/>
  <dimension ref="A1:H38"/>
  <sheetViews>
    <sheetView zoomScaleNormal="100" workbookViewId="0">
      <selection activeCell="N22" sqref="N22"/>
    </sheetView>
  </sheetViews>
  <sheetFormatPr defaultRowHeight="15" customHeight="1"/>
  <cols>
    <col min="1" max="1" width="9.140625" style="673"/>
    <col min="2" max="2" width="46.7109375" style="673" customWidth="1"/>
    <col min="3" max="3" width="18" style="673" customWidth="1"/>
    <col min="4" max="4" width="12.42578125" style="673" customWidth="1"/>
    <col min="5" max="6" width="9.140625" style="673"/>
    <col min="7" max="7" width="15.7109375" style="673" customWidth="1"/>
    <col min="8" max="8" width="9.28515625" style="673" customWidth="1"/>
    <col min="9" max="9" width="8.7109375" style="673" customWidth="1"/>
    <col min="10" max="16384" width="9.140625" style="673"/>
  </cols>
  <sheetData>
    <row r="1" spans="1:8" ht="15" customHeight="1">
      <c r="A1" s="38"/>
      <c r="C1" s="38"/>
    </row>
    <row r="2" spans="1:8" ht="15" customHeight="1">
      <c r="A2" s="38"/>
      <c r="C2" s="215"/>
    </row>
    <row r="3" spans="1:8" ht="15.75" customHeight="1">
      <c r="A3" s="950" t="s">
        <v>719</v>
      </c>
      <c r="B3" s="951"/>
      <c r="C3" s="951"/>
      <c r="D3" s="951"/>
      <c r="E3" s="951"/>
      <c r="F3" s="951"/>
      <c r="G3" s="951"/>
      <c r="H3" s="951"/>
    </row>
    <row r="4" spans="1:8" ht="27" customHeight="1">
      <c r="A4" s="675"/>
      <c r="B4" s="679"/>
      <c r="C4" s="679"/>
      <c r="D4" s="672"/>
      <c r="E4" s="672"/>
      <c r="F4" s="672"/>
      <c r="G4" s="672"/>
    </row>
    <row r="5" spans="1:8" ht="15" customHeight="1">
      <c r="G5" s="45"/>
      <c r="H5" s="45"/>
    </row>
    <row r="6" spans="1:8" ht="15" customHeight="1">
      <c r="A6" s="38"/>
      <c r="C6" s="38"/>
    </row>
    <row r="7" spans="1:8" ht="15" customHeight="1">
      <c r="A7" s="38"/>
      <c r="C7" s="38"/>
      <c r="E7" s="214"/>
    </row>
    <row r="8" spans="1:8" ht="15" customHeight="1">
      <c r="A8" s="865" t="s">
        <v>932</v>
      </c>
      <c r="B8" s="948"/>
      <c r="C8" s="948"/>
      <c r="D8" s="949"/>
      <c r="E8" s="949"/>
      <c r="F8" s="949"/>
      <c r="G8" s="949"/>
      <c r="H8" s="838"/>
    </row>
    <row r="9" spans="1:8" ht="12" customHeight="1">
      <c r="A9" s="948"/>
      <c r="B9" s="948"/>
      <c r="C9" s="948"/>
      <c r="D9" s="949"/>
      <c r="E9" s="949"/>
      <c r="F9" s="949"/>
      <c r="G9" s="949"/>
      <c r="H9" s="838"/>
    </row>
    <row r="21" spans="3:8" ht="15" customHeight="1">
      <c r="G21" s="945"/>
      <c r="H21" s="946"/>
    </row>
    <row r="22" spans="3:8" ht="15" customHeight="1">
      <c r="G22" s="945"/>
      <c r="H22" s="946"/>
    </row>
    <row r="23" spans="3:8" ht="15" customHeight="1">
      <c r="G23" s="947"/>
      <c r="H23" s="946"/>
    </row>
    <row r="24" spans="3:8" ht="15" customHeight="1">
      <c r="G24" s="700"/>
      <c r="H24" s="700"/>
    </row>
    <row r="25" spans="3:8" ht="15" customHeight="1">
      <c r="C25" s="677"/>
    </row>
    <row r="28" spans="3:8" ht="15" customHeight="1">
      <c r="C28" s="677"/>
    </row>
    <row r="38" ht="12.75"/>
  </sheetData>
  <mergeCells count="5">
    <mergeCell ref="G21:H21"/>
    <mergeCell ref="G22:H22"/>
    <mergeCell ref="G23:H23"/>
    <mergeCell ref="A8:H9"/>
    <mergeCell ref="A3:H3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4"/>
  <dimension ref="A2:P246"/>
  <sheetViews>
    <sheetView topLeftCell="B79" zoomScaleNormal="100" workbookViewId="0">
      <selection activeCell="L109" sqref="L109"/>
    </sheetView>
  </sheetViews>
  <sheetFormatPr defaultRowHeight="14.25"/>
  <cols>
    <col min="1" max="1" width="0.42578125" hidden="1" customWidth="1"/>
    <col min="2" max="2" width="13.28515625" style="39" customWidth="1"/>
    <col min="3" max="3" width="63.140625" customWidth="1"/>
    <col min="4" max="5" width="15.7109375" customWidth="1"/>
    <col min="6" max="6" width="15.7109375" style="673" customWidth="1"/>
    <col min="7" max="7" width="19" style="447" customWidth="1"/>
    <col min="8" max="8" width="9" customWidth="1"/>
    <col min="9" max="9" width="9" style="671" customWidth="1"/>
    <col min="10" max="10" width="11" style="185" customWidth="1"/>
    <col min="11" max="11" width="17.28515625" style="185" customWidth="1"/>
    <col min="12" max="12" width="19.85546875" style="185" customWidth="1"/>
    <col min="13" max="13" width="16.42578125" style="185" customWidth="1"/>
    <col min="14" max="14" width="16.42578125" bestFit="1" customWidth="1"/>
  </cols>
  <sheetData>
    <row r="2" spans="2:14" ht="18.75" thickBot="1">
      <c r="B2" s="873" t="s">
        <v>75</v>
      </c>
      <c r="C2" s="873"/>
      <c r="D2" s="873"/>
      <c r="E2" s="873"/>
      <c r="F2" s="873"/>
      <c r="G2" s="874"/>
      <c r="H2" s="874"/>
      <c r="I2" s="681"/>
    </row>
    <row r="3" spans="2:14" ht="76.5" customHeight="1">
      <c r="B3" s="57" t="s">
        <v>157</v>
      </c>
      <c r="C3" s="58" t="s">
        <v>79</v>
      </c>
      <c r="D3" s="93" t="s">
        <v>903</v>
      </c>
      <c r="E3" s="93" t="s">
        <v>904</v>
      </c>
      <c r="F3" s="93" t="s">
        <v>887</v>
      </c>
      <c r="G3" s="727" t="s">
        <v>888</v>
      </c>
      <c r="H3" s="683" t="s">
        <v>889</v>
      </c>
      <c r="I3" s="682" t="s">
        <v>890</v>
      </c>
      <c r="J3" s="281"/>
      <c r="K3" s="533"/>
      <c r="L3" s="534"/>
      <c r="M3" s="534"/>
      <c r="N3" s="527"/>
    </row>
    <row r="4" spans="2:14" ht="12.75" customHeight="1">
      <c r="B4" s="149">
        <v>1</v>
      </c>
      <c r="C4" s="150">
        <v>2</v>
      </c>
      <c r="D4" s="150">
        <v>3</v>
      </c>
      <c r="E4" s="150">
        <v>4</v>
      </c>
      <c r="F4" s="150">
        <v>5</v>
      </c>
      <c r="G4" s="448">
        <v>6</v>
      </c>
      <c r="H4" s="684">
        <v>7</v>
      </c>
      <c r="I4" s="184">
        <v>8</v>
      </c>
    </row>
    <row r="5" spans="2:14" s="36" customFormat="1" ht="17.25" customHeight="1">
      <c r="B5" s="218">
        <v>710000</v>
      </c>
      <c r="C5" s="219" t="s">
        <v>156</v>
      </c>
      <c r="D5" s="220">
        <f>D6+D15+D19+D27+D37+D46+D55</f>
        <v>31336530</v>
      </c>
      <c r="E5" s="220">
        <f>E6+E15+E19+E27+E37+E46+E55</f>
        <v>31336530</v>
      </c>
      <c r="F5" s="220">
        <f>F6+F15+F19+F27+F37+F46+F55</f>
        <v>28984826</v>
      </c>
      <c r="G5" s="435">
        <f>G6+G15+G19+G27+G37+G46+G55</f>
        <v>25175572</v>
      </c>
      <c r="H5" s="685">
        <f t="shared" ref="H5:H36" si="0">IF(E5=0,"",G5/E5*100)</f>
        <v>80.33937388728107</v>
      </c>
      <c r="I5" s="205">
        <f>IF(F5=0,"",G5/F5*100)</f>
        <v>86.857764818046519</v>
      </c>
      <c r="J5" s="282"/>
      <c r="K5" s="186"/>
      <c r="L5" s="186"/>
      <c r="M5" s="186"/>
    </row>
    <row r="6" spans="2:14" s="121" customFormat="1" ht="17.100000000000001" customHeight="1">
      <c r="B6" s="221">
        <v>711000</v>
      </c>
      <c r="C6" s="222" t="s">
        <v>161</v>
      </c>
      <c r="D6" s="223">
        <f>D7+D12</f>
        <v>1191450</v>
      </c>
      <c r="E6" s="223">
        <f>E7+E12</f>
        <v>1191450</v>
      </c>
      <c r="F6" s="223">
        <f>F7+F12</f>
        <v>2425318</v>
      </c>
      <c r="G6" s="436">
        <f>G7+G12</f>
        <v>2167397</v>
      </c>
      <c r="H6" s="686">
        <f t="shared" si="0"/>
        <v>181.91254353938479</v>
      </c>
      <c r="I6" s="206">
        <f t="shared" ref="I6:I73" si="1">IF(F6=0,"",G6/F6*100)</f>
        <v>89.365477021982272</v>
      </c>
      <c r="J6" s="283"/>
      <c r="K6" s="187"/>
      <c r="L6" s="188"/>
      <c r="M6" s="188"/>
    </row>
    <row r="7" spans="2:14" s="121" customFormat="1" ht="15" customHeight="1">
      <c r="B7" s="122">
        <v>711100</v>
      </c>
      <c r="C7" s="123" t="s">
        <v>212</v>
      </c>
      <c r="D7" s="119">
        <f>SUM(D8:D11)</f>
        <v>1070</v>
      </c>
      <c r="E7" s="119">
        <f>SUM(E8:E11)</f>
        <v>1070</v>
      </c>
      <c r="F7" s="119">
        <f>SUM(F8:F11)</f>
        <v>2509</v>
      </c>
      <c r="G7" s="437">
        <f>SUM(G8:G11)</f>
        <v>595</v>
      </c>
      <c r="H7" s="687">
        <f t="shared" si="0"/>
        <v>55.607476635514018</v>
      </c>
      <c r="I7" s="133">
        <f t="shared" si="1"/>
        <v>23.714627341570345</v>
      </c>
      <c r="J7" s="283"/>
      <c r="K7" s="188"/>
      <c r="L7" s="188"/>
      <c r="M7" s="188"/>
    </row>
    <row r="8" spans="2:14" ht="15" customHeight="1">
      <c r="B8" s="118">
        <v>711111</v>
      </c>
      <c r="C8" s="189" t="s">
        <v>213</v>
      </c>
      <c r="D8" s="66">
        <v>640</v>
      </c>
      <c r="E8" s="66">
        <v>640</v>
      </c>
      <c r="F8" s="66">
        <v>2509</v>
      </c>
      <c r="G8" s="438">
        <v>552</v>
      </c>
      <c r="H8" s="688">
        <f t="shared" si="0"/>
        <v>86.25</v>
      </c>
      <c r="I8" s="125">
        <f t="shared" si="1"/>
        <v>22.00079713033081</v>
      </c>
      <c r="J8" s="283"/>
      <c r="L8" s="240"/>
    </row>
    <row r="9" spans="2:14" ht="15" customHeight="1">
      <c r="B9" s="118">
        <v>711113</v>
      </c>
      <c r="C9" s="189" t="s">
        <v>528</v>
      </c>
      <c r="D9" s="66">
        <v>400</v>
      </c>
      <c r="E9" s="66">
        <v>400</v>
      </c>
      <c r="F9" s="66">
        <v>0</v>
      </c>
      <c r="G9" s="438">
        <v>10</v>
      </c>
      <c r="H9" s="688">
        <f t="shared" si="0"/>
        <v>2.5</v>
      </c>
      <c r="I9" s="125" t="str">
        <f t="shared" si="1"/>
        <v/>
      </c>
      <c r="J9" s="283"/>
      <c r="L9" s="240"/>
      <c r="N9" s="624"/>
    </row>
    <row r="10" spans="2:14" ht="15" customHeight="1">
      <c r="B10" s="118">
        <v>711114</v>
      </c>
      <c r="C10" s="189" t="s">
        <v>445</v>
      </c>
      <c r="D10" s="66">
        <v>20</v>
      </c>
      <c r="E10" s="66">
        <v>20</v>
      </c>
      <c r="F10" s="66">
        <v>0</v>
      </c>
      <c r="G10" s="438">
        <v>0</v>
      </c>
      <c r="H10" s="688">
        <f t="shared" si="0"/>
        <v>0</v>
      </c>
      <c r="I10" s="125" t="str">
        <f t="shared" si="1"/>
        <v/>
      </c>
      <c r="J10" s="283"/>
      <c r="L10" s="240"/>
      <c r="N10" s="624"/>
    </row>
    <row r="11" spans="2:14" ht="15" customHeight="1">
      <c r="B11" s="118">
        <v>711115</v>
      </c>
      <c r="C11" s="189" t="s">
        <v>214</v>
      </c>
      <c r="D11" s="151">
        <v>10</v>
      </c>
      <c r="E11" s="151">
        <v>10</v>
      </c>
      <c r="F11" s="151">
        <v>0</v>
      </c>
      <c r="G11" s="439">
        <v>33</v>
      </c>
      <c r="H11" s="688">
        <f t="shared" si="0"/>
        <v>330</v>
      </c>
      <c r="I11" s="125" t="str">
        <f t="shared" si="1"/>
        <v/>
      </c>
      <c r="J11" s="283"/>
      <c r="L11" s="240"/>
      <c r="N11" s="624"/>
    </row>
    <row r="12" spans="2:14" s="121" customFormat="1" ht="15" customHeight="1">
      <c r="B12" s="122">
        <v>711200</v>
      </c>
      <c r="C12" s="123" t="s">
        <v>217</v>
      </c>
      <c r="D12" s="119">
        <f>SUM(D13:D14)</f>
        <v>1190380</v>
      </c>
      <c r="E12" s="119">
        <f>SUM(E13:E14)</f>
        <v>1190380</v>
      </c>
      <c r="F12" s="119">
        <f>SUM(F13:F14)</f>
        <v>2422809</v>
      </c>
      <c r="G12" s="437">
        <f>SUM(G13:G14)</f>
        <v>2166802</v>
      </c>
      <c r="H12" s="687">
        <f t="shared" si="0"/>
        <v>182.02607570691711</v>
      </c>
      <c r="I12" s="133">
        <f t="shared" si="1"/>
        <v>89.433463388983611</v>
      </c>
      <c r="J12" s="283"/>
      <c r="K12" s="188"/>
      <c r="L12" s="240"/>
      <c r="M12" s="188"/>
      <c r="N12" s="624"/>
    </row>
    <row r="13" spans="2:14" ht="15" customHeight="1">
      <c r="B13" s="118">
        <v>711211</v>
      </c>
      <c r="C13" s="189" t="s">
        <v>215</v>
      </c>
      <c r="D13" s="151">
        <v>1140370</v>
      </c>
      <c r="E13" s="151">
        <v>1140370</v>
      </c>
      <c r="F13" s="151">
        <v>2356409</v>
      </c>
      <c r="G13" s="439">
        <v>2118978</v>
      </c>
      <c r="H13" s="688">
        <f t="shared" si="0"/>
        <v>185.81495479537341</v>
      </c>
      <c r="I13" s="125">
        <f t="shared" si="1"/>
        <v>89.924032712487517</v>
      </c>
      <c r="J13" s="283"/>
      <c r="L13" s="240"/>
      <c r="N13" s="624"/>
    </row>
    <row r="14" spans="2:14" ht="15" customHeight="1">
      <c r="B14" s="118">
        <v>711212</v>
      </c>
      <c r="C14" s="189" t="s">
        <v>216</v>
      </c>
      <c r="D14" s="151">
        <v>50010</v>
      </c>
      <c r="E14" s="151">
        <v>50010</v>
      </c>
      <c r="F14" s="151">
        <v>66400</v>
      </c>
      <c r="G14" s="439">
        <v>47824</v>
      </c>
      <c r="H14" s="688">
        <f t="shared" si="0"/>
        <v>95.628874225154973</v>
      </c>
      <c r="I14" s="125">
        <f t="shared" si="1"/>
        <v>72.024096385542165</v>
      </c>
      <c r="J14" s="283"/>
      <c r="L14" s="240"/>
      <c r="N14" s="624"/>
    </row>
    <row r="15" spans="2:14" s="121" customFormat="1" ht="17.100000000000001" customHeight="1">
      <c r="B15" s="221">
        <v>713000</v>
      </c>
      <c r="C15" s="224" t="s">
        <v>218</v>
      </c>
      <c r="D15" s="223">
        <f>D16</f>
        <v>780</v>
      </c>
      <c r="E15" s="223">
        <f>E16</f>
        <v>780</v>
      </c>
      <c r="F15" s="223">
        <f>F16</f>
        <v>1932</v>
      </c>
      <c r="G15" s="436">
        <f>G16</f>
        <v>766</v>
      </c>
      <c r="H15" s="686">
        <f t="shared" si="0"/>
        <v>98.205128205128204</v>
      </c>
      <c r="I15" s="206">
        <f t="shared" si="1"/>
        <v>39.648033126293996</v>
      </c>
      <c r="J15" s="283"/>
      <c r="K15" s="188"/>
      <c r="L15" s="240"/>
      <c r="M15" s="188"/>
      <c r="N15" s="624"/>
    </row>
    <row r="16" spans="2:14" s="121" customFormat="1" ht="15" customHeight="1">
      <c r="B16" s="122">
        <v>713100</v>
      </c>
      <c r="C16" s="135" t="s">
        <v>317</v>
      </c>
      <c r="D16" s="136">
        <f>SUM(D17:D18)</f>
        <v>780</v>
      </c>
      <c r="E16" s="136">
        <f>SUM(E17:E18)</f>
        <v>780</v>
      </c>
      <c r="F16" s="136">
        <f>SUM(F17:F18)</f>
        <v>1932</v>
      </c>
      <c r="G16" s="440">
        <f>SUM(G17:G18)</f>
        <v>766</v>
      </c>
      <c r="H16" s="687">
        <f t="shared" si="0"/>
        <v>98.205128205128204</v>
      </c>
      <c r="I16" s="133">
        <f t="shared" si="1"/>
        <v>39.648033126293996</v>
      </c>
      <c r="J16" s="283"/>
      <c r="K16" s="188"/>
      <c r="L16" s="240"/>
      <c r="M16" s="188"/>
      <c r="N16" s="624"/>
    </row>
    <row r="17" spans="2:14" ht="15" customHeight="1">
      <c r="B17" s="118">
        <v>713111</v>
      </c>
      <c r="C17" s="189" t="s">
        <v>219</v>
      </c>
      <c r="D17" s="66">
        <v>470</v>
      </c>
      <c r="E17" s="66">
        <v>470</v>
      </c>
      <c r="F17" s="66">
        <v>1773</v>
      </c>
      <c r="G17" s="438">
        <v>401</v>
      </c>
      <c r="H17" s="688">
        <f t="shared" si="0"/>
        <v>85.319148936170208</v>
      </c>
      <c r="I17" s="125">
        <f t="shared" si="1"/>
        <v>22.617033276931753</v>
      </c>
      <c r="J17" s="240"/>
      <c r="L17" s="240"/>
      <c r="N17" s="624"/>
    </row>
    <row r="18" spans="2:14" ht="15" customHeight="1">
      <c r="B18" s="118">
        <v>713113</v>
      </c>
      <c r="C18" s="189" t="s">
        <v>220</v>
      </c>
      <c r="D18" s="66">
        <v>310</v>
      </c>
      <c r="E18" s="66">
        <v>310</v>
      </c>
      <c r="F18" s="66">
        <v>159</v>
      </c>
      <c r="G18" s="438">
        <v>365</v>
      </c>
      <c r="H18" s="688">
        <f t="shared" si="0"/>
        <v>117.74193548387098</v>
      </c>
      <c r="I18" s="125">
        <f t="shared" si="1"/>
        <v>229.55974842767296</v>
      </c>
      <c r="J18" s="240"/>
      <c r="L18" s="240"/>
      <c r="N18" s="624"/>
    </row>
    <row r="19" spans="2:14" s="121" customFormat="1" ht="17.100000000000001" customHeight="1">
      <c r="B19" s="221">
        <v>714000</v>
      </c>
      <c r="C19" s="224" t="s">
        <v>162</v>
      </c>
      <c r="D19" s="223">
        <f>D20</f>
        <v>148430</v>
      </c>
      <c r="E19" s="223">
        <f>E20</f>
        <v>148430</v>
      </c>
      <c r="F19" s="223">
        <f>F20</f>
        <v>234408</v>
      </c>
      <c r="G19" s="436">
        <f>G20</f>
        <v>122859</v>
      </c>
      <c r="H19" s="686">
        <f t="shared" si="0"/>
        <v>82.772350602977838</v>
      </c>
      <c r="I19" s="206">
        <f t="shared" si="1"/>
        <v>52.412460325586153</v>
      </c>
      <c r="J19" s="283"/>
      <c r="K19" s="188"/>
      <c r="L19" s="240"/>
      <c r="M19" s="188"/>
      <c r="N19" s="624"/>
    </row>
    <row r="20" spans="2:14" s="121" customFormat="1" ht="15" customHeight="1">
      <c r="B20" s="122">
        <v>714100</v>
      </c>
      <c r="C20" s="135" t="s">
        <v>316</v>
      </c>
      <c r="D20" s="136">
        <f>SUM(D21:D26)</f>
        <v>148430</v>
      </c>
      <c r="E20" s="136">
        <f>SUM(E21:E26)</f>
        <v>148430</v>
      </c>
      <c r="F20" s="136">
        <f>SUM(F21:F26)</f>
        <v>234408</v>
      </c>
      <c r="G20" s="440">
        <f>SUM(G21:G26)</f>
        <v>122859</v>
      </c>
      <c r="H20" s="687">
        <f t="shared" si="0"/>
        <v>82.772350602977838</v>
      </c>
      <c r="I20" s="133">
        <f t="shared" si="1"/>
        <v>52.412460325586153</v>
      </c>
      <c r="J20" s="283"/>
      <c r="K20" s="188"/>
      <c r="L20" s="240"/>
      <c r="M20" s="188"/>
      <c r="N20" s="624"/>
    </row>
    <row r="21" spans="2:14" ht="15" customHeight="1">
      <c r="B21" s="118">
        <v>714111</v>
      </c>
      <c r="C21" s="189" t="s">
        <v>221</v>
      </c>
      <c r="D21" s="66">
        <v>32090</v>
      </c>
      <c r="E21" s="66">
        <v>32090</v>
      </c>
      <c r="F21" s="66">
        <v>31308</v>
      </c>
      <c r="G21" s="438">
        <v>30860</v>
      </c>
      <c r="H21" s="688">
        <f t="shared" si="0"/>
        <v>96.167030227485199</v>
      </c>
      <c r="I21" s="125">
        <f t="shared" si="1"/>
        <v>98.569055832375113</v>
      </c>
      <c r="J21" s="240"/>
      <c r="L21" s="240"/>
      <c r="N21" s="624"/>
    </row>
    <row r="22" spans="2:14" ht="15" customHeight="1">
      <c r="B22" s="118">
        <v>714112</v>
      </c>
      <c r="C22" s="189" t="s">
        <v>222</v>
      </c>
      <c r="D22" s="151">
        <v>7460</v>
      </c>
      <c r="E22" s="151">
        <v>7460</v>
      </c>
      <c r="F22" s="151">
        <v>7919</v>
      </c>
      <c r="G22" s="439">
        <v>6168</v>
      </c>
      <c r="H22" s="688">
        <f t="shared" si="0"/>
        <v>82.68096514745308</v>
      </c>
      <c r="I22" s="125">
        <f t="shared" si="1"/>
        <v>77.888622300795546</v>
      </c>
      <c r="J22" s="240"/>
      <c r="L22" s="240"/>
      <c r="N22" s="624"/>
    </row>
    <row r="23" spans="2:14" ht="15" customHeight="1">
      <c r="B23" s="118">
        <v>714113</v>
      </c>
      <c r="C23" s="189" t="s">
        <v>223</v>
      </c>
      <c r="D23" s="66">
        <v>950</v>
      </c>
      <c r="E23" s="66">
        <v>950</v>
      </c>
      <c r="F23" s="66">
        <v>1725</v>
      </c>
      <c r="G23" s="438">
        <v>2420</v>
      </c>
      <c r="H23" s="688">
        <f t="shared" si="0"/>
        <v>254.73684210526315</v>
      </c>
      <c r="I23" s="125">
        <f t="shared" si="1"/>
        <v>140.28985507246375</v>
      </c>
      <c r="J23" s="240"/>
      <c r="L23" s="240"/>
      <c r="N23" s="624"/>
    </row>
    <row r="24" spans="2:14" ht="15" customHeight="1">
      <c r="B24" s="118">
        <v>714121</v>
      </c>
      <c r="C24" s="189" t="s">
        <v>224</v>
      </c>
      <c r="D24" s="151">
        <v>10700</v>
      </c>
      <c r="E24" s="151">
        <v>10700</v>
      </c>
      <c r="F24" s="151">
        <v>11788</v>
      </c>
      <c r="G24" s="439">
        <v>7806</v>
      </c>
      <c r="H24" s="688">
        <f t="shared" si="0"/>
        <v>72.953271028037378</v>
      </c>
      <c r="I24" s="125">
        <f t="shared" si="1"/>
        <v>66.219884628435693</v>
      </c>
      <c r="J24" s="240"/>
      <c r="L24" s="240"/>
      <c r="N24" s="624"/>
    </row>
    <row r="25" spans="2:14" ht="15" customHeight="1">
      <c r="B25" s="118">
        <v>714131</v>
      </c>
      <c r="C25" s="189" t="s">
        <v>225</v>
      </c>
      <c r="D25" s="151">
        <v>67180</v>
      </c>
      <c r="E25" s="151">
        <v>67180</v>
      </c>
      <c r="F25" s="151">
        <v>115396</v>
      </c>
      <c r="G25" s="439">
        <v>57221</v>
      </c>
      <c r="H25" s="688">
        <f t="shared" si="0"/>
        <v>85.175647514141119</v>
      </c>
      <c r="I25" s="125">
        <f t="shared" si="1"/>
        <v>49.586640784775902</v>
      </c>
      <c r="J25" s="240"/>
      <c r="L25" s="240"/>
      <c r="N25" s="624"/>
    </row>
    <row r="26" spans="2:14" ht="15" customHeight="1">
      <c r="B26" s="118">
        <v>714132</v>
      </c>
      <c r="C26" s="189" t="s">
        <v>226</v>
      </c>
      <c r="D26" s="66">
        <v>30050</v>
      </c>
      <c r="E26" s="66">
        <v>30050</v>
      </c>
      <c r="F26" s="66">
        <v>66272</v>
      </c>
      <c r="G26" s="438">
        <v>18384</v>
      </c>
      <c r="H26" s="688">
        <f t="shared" si="0"/>
        <v>61.17803660565724</v>
      </c>
      <c r="I26" s="125">
        <f t="shared" si="1"/>
        <v>27.740222114920325</v>
      </c>
      <c r="J26" s="240"/>
      <c r="L26" s="240"/>
      <c r="N26" s="624"/>
    </row>
    <row r="27" spans="2:14" s="121" customFormat="1" ht="25.5" customHeight="1">
      <c r="B27" s="221">
        <v>715000</v>
      </c>
      <c r="C27" s="222" t="s">
        <v>227</v>
      </c>
      <c r="D27" s="223">
        <f>D28+D33+D35</f>
        <v>1550</v>
      </c>
      <c r="E27" s="223">
        <f>E28+E33+E35</f>
        <v>1550</v>
      </c>
      <c r="F27" s="223">
        <f>F28+F33+F35</f>
        <v>1370</v>
      </c>
      <c r="G27" s="436">
        <f>G28+G33+G35</f>
        <v>1721</v>
      </c>
      <c r="H27" s="686">
        <f t="shared" si="0"/>
        <v>111.03225806451613</v>
      </c>
      <c r="I27" s="206">
        <f t="shared" si="1"/>
        <v>125.62043795620438</v>
      </c>
      <c r="J27" s="283"/>
      <c r="K27" s="188"/>
      <c r="L27" s="240"/>
      <c r="M27" s="188"/>
      <c r="N27" s="624"/>
    </row>
    <row r="28" spans="2:14" s="121" customFormat="1" ht="26.25" customHeight="1">
      <c r="B28" s="122">
        <v>715100</v>
      </c>
      <c r="C28" s="190" t="s">
        <v>231</v>
      </c>
      <c r="D28" s="119">
        <f>SUM(D29:D32)</f>
        <v>820</v>
      </c>
      <c r="E28" s="119">
        <f>SUM(E29:E32)</f>
        <v>820</v>
      </c>
      <c r="F28" s="119">
        <f>SUM(F29:F32)</f>
        <v>470</v>
      </c>
      <c r="G28" s="437">
        <f>SUM(G29:G32)</f>
        <v>935</v>
      </c>
      <c r="H28" s="687">
        <f t="shared" si="0"/>
        <v>114.02439024390243</v>
      </c>
      <c r="I28" s="133">
        <f t="shared" si="1"/>
        <v>198.93617021276594</v>
      </c>
      <c r="J28" s="283"/>
      <c r="K28" s="188"/>
      <c r="L28" s="240"/>
      <c r="M28" s="188"/>
      <c r="N28" s="624"/>
    </row>
    <row r="29" spans="2:14" ht="15" customHeight="1">
      <c r="B29" s="118">
        <v>715131</v>
      </c>
      <c r="C29" s="189" t="s">
        <v>228</v>
      </c>
      <c r="D29" s="66">
        <v>320</v>
      </c>
      <c r="E29" s="66">
        <v>320</v>
      </c>
      <c r="F29" s="66">
        <v>152</v>
      </c>
      <c r="G29" s="438">
        <v>487</v>
      </c>
      <c r="H29" s="688">
        <f t="shared" si="0"/>
        <v>152.1875</v>
      </c>
      <c r="I29" s="125">
        <f t="shared" si="1"/>
        <v>320.39473684210526</v>
      </c>
      <c r="J29" s="240"/>
      <c r="L29" s="240"/>
      <c r="N29" s="624"/>
    </row>
    <row r="30" spans="2:14" ht="15" customHeight="1">
      <c r="B30" s="118">
        <v>715132</v>
      </c>
      <c r="C30" s="189" t="s">
        <v>446</v>
      </c>
      <c r="D30" s="66">
        <v>30</v>
      </c>
      <c r="E30" s="66">
        <v>30</v>
      </c>
      <c r="F30" s="66">
        <v>0</v>
      </c>
      <c r="G30" s="438">
        <v>0</v>
      </c>
      <c r="H30" s="688">
        <f t="shared" si="0"/>
        <v>0</v>
      </c>
      <c r="I30" s="125" t="str">
        <f t="shared" si="1"/>
        <v/>
      </c>
      <c r="J30" s="240"/>
      <c r="L30" s="240"/>
      <c r="N30" s="624"/>
    </row>
    <row r="31" spans="2:14" ht="15" customHeight="1">
      <c r="B31" s="118">
        <v>715137</v>
      </c>
      <c r="C31" s="189" t="s">
        <v>229</v>
      </c>
      <c r="D31" s="66">
        <v>50</v>
      </c>
      <c r="E31" s="66">
        <v>50</v>
      </c>
      <c r="F31" s="66">
        <v>0</v>
      </c>
      <c r="G31" s="438">
        <v>34</v>
      </c>
      <c r="H31" s="688">
        <f t="shared" si="0"/>
        <v>68</v>
      </c>
      <c r="I31" s="125" t="str">
        <f t="shared" si="1"/>
        <v/>
      </c>
      <c r="J31" s="240"/>
      <c r="L31" s="240"/>
      <c r="N31" s="624"/>
    </row>
    <row r="32" spans="2:14" ht="15" customHeight="1">
      <c r="B32" s="118">
        <v>715141</v>
      </c>
      <c r="C32" s="189" t="s">
        <v>230</v>
      </c>
      <c r="D32" s="66">
        <v>420</v>
      </c>
      <c r="E32" s="66">
        <v>420</v>
      </c>
      <c r="F32" s="66">
        <v>318</v>
      </c>
      <c r="G32" s="438">
        <v>414</v>
      </c>
      <c r="H32" s="688">
        <f t="shared" si="0"/>
        <v>98.571428571428584</v>
      </c>
      <c r="I32" s="125">
        <f t="shared" si="1"/>
        <v>130.18867924528303</v>
      </c>
      <c r="J32" s="240"/>
      <c r="L32" s="240"/>
      <c r="N32" s="624"/>
    </row>
    <row r="33" spans="2:14" s="121" customFormat="1" ht="15" customHeight="1">
      <c r="B33" s="122">
        <v>715200</v>
      </c>
      <c r="C33" s="191" t="s">
        <v>232</v>
      </c>
      <c r="D33" s="119">
        <f>D34</f>
        <v>550</v>
      </c>
      <c r="E33" s="119">
        <f>E34</f>
        <v>550</v>
      </c>
      <c r="F33" s="119">
        <f>F34</f>
        <v>895</v>
      </c>
      <c r="G33" s="437">
        <f>G34</f>
        <v>619</v>
      </c>
      <c r="H33" s="687">
        <f t="shared" si="0"/>
        <v>112.54545454545455</v>
      </c>
      <c r="I33" s="133">
        <f t="shared" si="1"/>
        <v>69.162011173184354</v>
      </c>
      <c r="J33" s="283"/>
      <c r="K33" s="188"/>
      <c r="L33" s="240"/>
      <c r="M33" s="188"/>
      <c r="N33" s="624"/>
    </row>
    <row r="34" spans="2:14" ht="15" customHeight="1">
      <c r="B34" s="118">
        <v>715211</v>
      </c>
      <c r="C34" s="189" t="s">
        <v>233</v>
      </c>
      <c r="D34" s="66">
        <v>550</v>
      </c>
      <c r="E34" s="66">
        <v>550</v>
      </c>
      <c r="F34" s="66">
        <v>895</v>
      </c>
      <c r="G34" s="438">
        <v>619</v>
      </c>
      <c r="H34" s="688">
        <f t="shared" si="0"/>
        <v>112.54545454545455</v>
      </c>
      <c r="I34" s="125">
        <f t="shared" si="1"/>
        <v>69.162011173184354</v>
      </c>
      <c r="J34" s="240"/>
      <c r="L34" s="240"/>
      <c r="N34" s="624"/>
    </row>
    <row r="35" spans="2:14" s="121" customFormat="1" ht="15" customHeight="1">
      <c r="B35" s="122">
        <v>715900</v>
      </c>
      <c r="C35" s="191" t="s">
        <v>234</v>
      </c>
      <c r="D35" s="119">
        <f>D36</f>
        <v>180</v>
      </c>
      <c r="E35" s="119">
        <f>E36</f>
        <v>180</v>
      </c>
      <c r="F35" s="119">
        <f>F36</f>
        <v>5</v>
      </c>
      <c r="G35" s="437">
        <f>G36</f>
        <v>167</v>
      </c>
      <c r="H35" s="687">
        <f t="shared" si="0"/>
        <v>92.777777777777786</v>
      </c>
      <c r="I35" s="133">
        <f t="shared" si="1"/>
        <v>3340</v>
      </c>
      <c r="J35" s="283"/>
      <c r="K35" s="188"/>
      <c r="L35" s="240"/>
      <c r="M35" s="188"/>
      <c r="N35" s="624"/>
    </row>
    <row r="36" spans="2:14" ht="27" customHeight="1">
      <c r="B36" s="118">
        <v>715914</v>
      </c>
      <c r="C36" s="192" t="s">
        <v>235</v>
      </c>
      <c r="D36" s="151">
        <v>180</v>
      </c>
      <c r="E36" s="151">
        <v>180</v>
      </c>
      <c r="F36" s="151">
        <v>5</v>
      </c>
      <c r="G36" s="439">
        <v>167</v>
      </c>
      <c r="H36" s="688">
        <f t="shared" si="0"/>
        <v>92.777777777777786</v>
      </c>
      <c r="I36" s="125">
        <f t="shared" si="1"/>
        <v>3340</v>
      </c>
      <c r="J36" s="240"/>
      <c r="L36" s="240"/>
      <c r="N36" s="624"/>
    </row>
    <row r="37" spans="2:14" s="121" customFormat="1" ht="17.100000000000001" customHeight="1">
      <c r="B37" s="221">
        <v>716000</v>
      </c>
      <c r="C37" s="224" t="s">
        <v>163</v>
      </c>
      <c r="D37" s="392">
        <f>D38</f>
        <v>2139070</v>
      </c>
      <c r="E37" s="392">
        <f>E38</f>
        <v>2139070</v>
      </c>
      <c r="F37" s="392">
        <f>F38</f>
        <v>2314253</v>
      </c>
      <c r="G37" s="436">
        <f>G38</f>
        <v>2247225</v>
      </c>
      <c r="H37" s="686">
        <f t="shared" ref="H37:H72" si="2">IF(E37=0,"",G37/E37*100)</f>
        <v>105.05616926982286</v>
      </c>
      <c r="I37" s="206">
        <f t="shared" si="1"/>
        <v>97.103687453359683</v>
      </c>
      <c r="J37" s="283"/>
      <c r="K37" s="194"/>
      <c r="L37" s="240"/>
      <c r="M37" s="188"/>
      <c r="N37" s="624"/>
    </row>
    <row r="38" spans="2:14" s="121" customFormat="1" ht="15" customHeight="1">
      <c r="B38" s="122">
        <v>716100</v>
      </c>
      <c r="C38" s="191" t="s">
        <v>236</v>
      </c>
      <c r="D38" s="391">
        <f>SUM(D39:D45)</f>
        <v>2139070</v>
      </c>
      <c r="E38" s="391">
        <f>SUM(E39:E45)</f>
        <v>2139070</v>
      </c>
      <c r="F38" s="391">
        <f>SUM(F39:F45)</f>
        <v>2314253</v>
      </c>
      <c r="G38" s="437">
        <f>SUM(G39:G45)</f>
        <v>2247225</v>
      </c>
      <c r="H38" s="687">
        <f t="shared" si="2"/>
        <v>105.05616926982286</v>
      </c>
      <c r="I38" s="133">
        <f t="shared" si="1"/>
        <v>97.103687453359683</v>
      </c>
      <c r="J38" s="284"/>
      <c r="K38" s="193"/>
      <c r="L38" s="240"/>
      <c r="M38" s="188"/>
      <c r="N38" s="624"/>
    </row>
    <row r="39" spans="2:14" ht="15" customHeight="1">
      <c r="B39" s="118">
        <v>716111</v>
      </c>
      <c r="C39" s="189" t="s">
        <v>238</v>
      </c>
      <c r="D39" s="151">
        <v>1539160</v>
      </c>
      <c r="E39" s="151">
        <v>1539160</v>
      </c>
      <c r="F39" s="151">
        <v>1610160</v>
      </c>
      <c r="G39" s="439">
        <v>1645647</v>
      </c>
      <c r="H39" s="688">
        <f t="shared" si="2"/>
        <v>106.91851399464642</v>
      </c>
      <c r="I39" s="125">
        <f t="shared" si="1"/>
        <v>102.20394246534505</v>
      </c>
      <c r="J39" s="283"/>
      <c r="K39" s="537"/>
      <c r="L39" s="240"/>
      <c r="N39" s="624"/>
    </row>
    <row r="40" spans="2:14" ht="15" customHeight="1">
      <c r="B40" s="118">
        <v>716112</v>
      </c>
      <c r="C40" s="189" t="s">
        <v>239</v>
      </c>
      <c r="D40" s="151">
        <v>61570</v>
      </c>
      <c r="E40" s="151">
        <v>61570</v>
      </c>
      <c r="F40" s="151">
        <v>79104</v>
      </c>
      <c r="G40" s="439">
        <v>74732</v>
      </c>
      <c r="H40" s="688">
        <f t="shared" si="2"/>
        <v>121.37729413675491</v>
      </c>
      <c r="I40" s="125">
        <f t="shared" si="1"/>
        <v>94.473098705501627</v>
      </c>
      <c r="J40" s="283"/>
      <c r="K40" s="537"/>
      <c r="L40" s="240"/>
      <c r="N40" s="624"/>
    </row>
    <row r="41" spans="2:14" ht="15" customHeight="1">
      <c r="B41" s="118">
        <v>716113</v>
      </c>
      <c r="C41" s="189" t="s">
        <v>240</v>
      </c>
      <c r="D41" s="151">
        <v>94650</v>
      </c>
      <c r="E41" s="151">
        <v>94650</v>
      </c>
      <c r="F41" s="151">
        <v>129785</v>
      </c>
      <c r="G41" s="439">
        <v>95543</v>
      </c>
      <c r="H41" s="688">
        <f t="shared" si="2"/>
        <v>100.94347596407817</v>
      </c>
      <c r="I41" s="125">
        <f t="shared" si="1"/>
        <v>73.61636552760335</v>
      </c>
      <c r="J41" s="283"/>
      <c r="K41" s="537"/>
      <c r="L41" s="240"/>
      <c r="N41" s="624"/>
    </row>
    <row r="42" spans="2:14" ht="15" customHeight="1">
      <c r="B42" s="118">
        <v>716114</v>
      </c>
      <c r="C42" s="189" t="s">
        <v>241</v>
      </c>
      <c r="D42" s="151">
        <v>700</v>
      </c>
      <c r="E42" s="151">
        <v>700</v>
      </c>
      <c r="F42" s="151">
        <v>17</v>
      </c>
      <c r="G42" s="439">
        <v>618</v>
      </c>
      <c r="H42" s="688">
        <f t="shared" si="2"/>
        <v>88.285714285714292</v>
      </c>
      <c r="I42" s="125">
        <f t="shared" si="1"/>
        <v>3635.2941176470586</v>
      </c>
      <c r="J42" s="283"/>
      <c r="K42" s="537"/>
      <c r="L42" s="240"/>
      <c r="N42" s="624"/>
    </row>
    <row r="43" spans="2:14" ht="25.5" customHeight="1">
      <c r="B43" s="118">
        <v>716115</v>
      </c>
      <c r="C43" s="192" t="s">
        <v>242</v>
      </c>
      <c r="D43" s="151">
        <v>195000</v>
      </c>
      <c r="E43" s="151">
        <v>195000</v>
      </c>
      <c r="F43" s="151">
        <v>217965</v>
      </c>
      <c r="G43" s="439">
        <v>161445</v>
      </c>
      <c r="H43" s="688">
        <f t="shared" si="2"/>
        <v>82.792307692307688</v>
      </c>
      <c r="I43" s="125">
        <f t="shared" si="1"/>
        <v>74.069231298602986</v>
      </c>
      <c r="J43" s="283"/>
      <c r="K43" s="537"/>
      <c r="L43" s="240"/>
      <c r="N43" s="624"/>
    </row>
    <row r="44" spans="2:14" ht="15" customHeight="1">
      <c r="B44" s="118">
        <v>716116</v>
      </c>
      <c r="C44" s="189" t="s">
        <v>243</v>
      </c>
      <c r="D44" s="151">
        <v>151000</v>
      </c>
      <c r="E44" s="151">
        <v>151000</v>
      </c>
      <c r="F44" s="151">
        <v>175440</v>
      </c>
      <c r="G44" s="439">
        <v>141210</v>
      </c>
      <c r="H44" s="688">
        <f t="shared" si="2"/>
        <v>93.516556291390728</v>
      </c>
      <c r="I44" s="125">
        <f t="shared" si="1"/>
        <v>80.489056087551305</v>
      </c>
      <c r="J44" s="283"/>
      <c r="K44" s="537"/>
      <c r="L44" s="240"/>
      <c r="N44" s="624"/>
    </row>
    <row r="45" spans="2:14" ht="15" customHeight="1">
      <c r="B45" s="118">
        <v>716117</v>
      </c>
      <c r="C45" s="189" t="s">
        <v>237</v>
      </c>
      <c r="D45" s="151">
        <v>96990</v>
      </c>
      <c r="E45" s="151">
        <v>96990</v>
      </c>
      <c r="F45" s="151">
        <v>101782</v>
      </c>
      <c r="G45" s="439">
        <v>128030</v>
      </c>
      <c r="H45" s="688">
        <f t="shared" si="2"/>
        <v>132.00329930920714</v>
      </c>
      <c r="I45" s="125">
        <f t="shared" si="1"/>
        <v>125.78844982413393</v>
      </c>
      <c r="J45" s="283"/>
      <c r="K45" s="537"/>
      <c r="L45" s="240"/>
      <c r="N45" s="624"/>
    </row>
    <row r="46" spans="2:14" s="121" customFormat="1" ht="17.100000000000001" customHeight="1">
      <c r="B46" s="221">
        <v>717000</v>
      </c>
      <c r="C46" s="224" t="s">
        <v>164</v>
      </c>
      <c r="D46" s="223">
        <f>D47</f>
        <v>27855160</v>
      </c>
      <c r="E46" s="223">
        <f>E47</f>
        <v>27855160</v>
      </c>
      <c r="F46" s="223">
        <f>F47</f>
        <v>24007429</v>
      </c>
      <c r="G46" s="436">
        <f>G47</f>
        <v>20635561</v>
      </c>
      <c r="H46" s="686">
        <f t="shared" si="2"/>
        <v>74.081645914078393</v>
      </c>
      <c r="I46" s="206">
        <f t="shared" si="1"/>
        <v>85.954897544422607</v>
      </c>
      <c r="J46" s="283"/>
      <c r="K46" s="535"/>
      <c r="L46" s="240"/>
      <c r="M46" s="188"/>
      <c r="N46" s="624"/>
    </row>
    <row r="47" spans="2:14" s="121" customFormat="1" ht="15" customHeight="1">
      <c r="B47" s="122">
        <v>717100</v>
      </c>
      <c r="C47" s="191" t="s">
        <v>244</v>
      </c>
      <c r="D47" s="119">
        <f>D48+D51+D52</f>
        <v>27855160</v>
      </c>
      <c r="E47" s="119">
        <f t="shared" ref="E47:G47" si="3">E48+E51+E52</f>
        <v>27855160</v>
      </c>
      <c r="F47" s="119">
        <f t="shared" si="3"/>
        <v>24007429</v>
      </c>
      <c r="G47" s="437">
        <f t="shared" si="3"/>
        <v>20635561</v>
      </c>
      <c r="H47" s="687">
        <f t="shared" si="2"/>
        <v>74.081645914078393</v>
      </c>
      <c r="I47" s="133">
        <f t="shared" si="1"/>
        <v>85.954897544422607</v>
      </c>
      <c r="J47" s="283"/>
      <c r="K47" s="535"/>
      <c r="L47" s="240"/>
      <c r="M47" s="188"/>
      <c r="N47" s="624"/>
    </row>
    <row r="48" spans="2:14" ht="15" customHeight="1">
      <c r="B48" s="118">
        <v>717114</v>
      </c>
      <c r="C48" s="189" t="s">
        <v>529</v>
      </c>
      <c r="D48" s="151">
        <f t="shared" ref="D48" si="4">SUM(D49:D50)</f>
        <v>823760</v>
      </c>
      <c r="E48" s="151">
        <f t="shared" ref="E48:G48" si="5">SUM(E49:E50)</f>
        <v>823760</v>
      </c>
      <c r="F48" s="151">
        <f t="shared" si="5"/>
        <v>401261</v>
      </c>
      <c r="G48" s="439">
        <f t="shared" si="5"/>
        <v>761694</v>
      </c>
      <c r="H48" s="688">
        <f t="shared" si="2"/>
        <v>92.465523939011362</v>
      </c>
      <c r="I48" s="125">
        <f t="shared" si="1"/>
        <v>189.82507644650241</v>
      </c>
      <c r="J48" s="240"/>
      <c r="K48" s="537"/>
      <c r="L48" s="240"/>
      <c r="N48" s="624"/>
    </row>
    <row r="49" spans="1:14" s="817" customFormat="1" ht="15" customHeight="1">
      <c r="B49" s="818"/>
      <c r="C49" s="819" t="s">
        <v>855</v>
      </c>
      <c r="D49" s="820">
        <v>549390</v>
      </c>
      <c r="E49" s="820">
        <v>549390</v>
      </c>
      <c r="F49" s="820">
        <v>0</v>
      </c>
      <c r="G49" s="821">
        <v>549390</v>
      </c>
      <c r="H49" s="822"/>
      <c r="I49" s="823"/>
      <c r="J49" s="824"/>
      <c r="K49" s="825"/>
      <c r="L49" s="824"/>
      <c r="M49" s="826"/>
    </row>
    <row r="50" spans="1:14" s="817" customFormat="1" ht="15" customHeight="1">
      <c r="B50" s="818"/>
      <c r="C50" s="819" t="s">
        <v>858</v>
      </c>
      <c r="D50" s="820">
        <v>274370</v>
      </c>
      <c r="E50" s="820">
        <v>274370</v>
      </c>
      <c r="F50" s="820">
        <v>401261</v>
      </c>
      <c r="G50" s="821">
        <v>212304</v>
      </c>
      <c r="H50" s="822"/>
      <c r="I50" s="823"/>
      <c r="J50" s="824"/>
      <c r="K50" s="825"/>
      <c r="L50" s="824"/>
      <c r="M50" s="826"/>
    </row>
    <row r="51" spans="1:14" ht="15" customHeight="1">
      <c r="B51" s="118">
        <v>717121</v>
      </c>
      <c r="C51" s="189" t="s">
        <v>245</v>
      </c>
      <c r="D51" s="151">
        <v>25844280</v>
      </c>
      <c r="E51" s="151">
        <v>25844280</v>
      </c>
      <c r="F51" s="151">
        <v>22979569</v>
      </c>
      <c r="G51" s="439">
        <v>18988512</v>
      </c>
      <c r="H51" s="688">
        <f t="shared" si="2"/>
        <v>73.472783919691324</v>
      </c>
      <c r="I51" s="125">
        <f t="shared" si="1"/>
        <v>82.632150324490411</v>
      </c>
      <c r="J51" s="240"/>
      <c r="K51" s="537"/>
      <c r="L51" s="240"/>
      <c r="N51" s="624"/>
    </row>
    <row r="52" spans="1:14" ht="15" customHeight="1">
      <c r="B52" s="118">
        <v>717131</v>
      </c>
      <c r="C52" s="189" t="s">
        <v>246</v>
      </c>
      <c r="D52" s="151">
        <f t="shared" ref="D52" si="6">SUM(D53:D54)</f>
        <v>1187120</v>
      </c>
      <c r="E52" s="151">
        <f t="shared" ref="E52:G52" si="7">SUM(E53:E54)</f>
        <v>1187120</v>
      </c>
      <c r="F52" s="151">
        <f t="shared" si="7"/>
        <v>626599</v>
      </c>
      <c r="G52" s="439">
        <f t="shared" si="7"/>
        <v>885355</v>
      </c>
      <c r="H52" s="688">
        <f t="shared" si="2"/>
        <v>74.580076150684008</v>
      </c>
      <c r="I52" s="125">
        <f t="shared" si="1"/>
        <v>141.29531007869468</v>
      </c>
      <c r="J52" s="240"/>
      <c r="K52" s="535"/>
      <c r="L52" s="240"/>
      <c r="N52" s="624"/>
    </row>
    <row r="53" spans="1:14" s="817" customFormat="1" ht="15" customHeight="1">
      <c r="B53" s="818"/>
      <c r="C53" s="819" t="s">
        <v>856</v>
      </c>
      <c r="D53" s="820">
        <v>465870</v>
      </c>
      <c r="E53" s="820">
        <v>465870</v>
      </c>
      <c r="F53" s="820">
        <v>0</v>
      </c>
      <c r="G53" s="821">
        <v>355433</v>
      </c>
      <c r="H53" s="822"/>
      <c r="I53" s="823"/>
      <c r="J53" s="824"/>
      <c r="K53" s="825"/>
      <c r="L53" s="824"/>
      <c r="M53" s="826"/>
    </row>
    <row r="54" spans="1:14" s="817" customFormat="1" ht="15" customHeight="1">
      <c r="B54" s="818"/>
      <c r="C54" s="819" t="s">
        <v>857</v>
      </c>
      <c r="D54" s="820">
        <v>721250</v>
      </c>
      <c r="E54" s="820">
        <v>721250</v>
      </c>
      <c r="F54" s="820">
        <v>626599</v>
      </c>
      <c r="G54" s="821">
        <v>529922</v>
      </c>
      <c r="H54" s="822"/>
      <c r="I54" s="823"/>
      <c r="J54" s="824"/>
      <c r="K54" s="825"/>
      <c r="L54" s="824"/>
      <c r="M54" s="826"/>
    </row>
    <row r="55" spans="1:14" s="121" customFormat="1" ht="17.100000000000001" customHeight="1">
      <c r="B55" s="221">
        <v>719000</v>
      </c>
      <c r="C55" s="224" t="s">
        <v>165</v>
      </c>
      <c r="D55" s="223">
        <f>D56</f>
        <v>90</v>
      </c>
      <c r="E55" s="223">
        <f>E56</f>
        <v>90</v>
      </c>
      <c r="F55" s="223">
        <f>F56</f>
        <v>116</v>
      </c>
      <c r="G55" s="436">
        <f>G56</f>
        <v>43</v>
      </c>
      <c r="H55" s="686">
        <f t="shared" si="2"/>
        <v>47.777777777777779</v>
      </c>
      <c r="I55" s="206">
        <f t="shared" si="1"/>
        <v>37.068965517241381</v>
      </c>
      <c r="J55" s="283"/>
      <c r="K55" s="536"/>
      <c r="L55" s="240"/>
      <c r="M55" s="188"/>
      <c r="N55" s="624"/>
    </row>
    <row r="56" spans="1:14" s="121" customFormat="1" ht="15" customHeight="1">
      <c r="B56" s="122">
        <v>719100</v>
      </c>
      <c r="C56" s="191" t="s">
        <v>247</v>
      </c>
      <c r="D56" s="119">
        <f>SUM(D57:D59)</f>
        <v>90</v>
      </c>
      <c r="E56" s="119">
        <f>SUM(E57:E59)</f>
        <v>90</v>
      </c>
      <c r="F56" s="119">
        <f>SUM(F57:F59)</f>
        <v>116</v>
      </c>
      <c r="G56" s="437">
        <f>SUM(G57:G59)</f>
        <v>43</v>
      </c>
      <c r="H56" s="687">
        <f t="shared" si="2"/>
        <v>47.777777777777779</v>
      </c>
      <c r="I56" s="133">
        <f t="shared" si="1"/>
        <v>37.068965517241381</v>
      </c>
      <c r="J56" s="283"/>
      <c r="K56" s="535"/>
      <c r="L56" s="240"/>
      <c r="M56" s="188"/>
      <c r="N56" s="624"/>
    </row>
    <row r="57" spans="1:14" ht="15" customHeight="1" thickBot="1">
      <c r="A57" s="164"/>
      <c r="B57" s="118">
        <v>719111</v>
      </c>
      <c r="C57" s="189" t="s">
        <v>247</v>
      </c>
      <c r="D57" s="66">
        <v>50</v>
      </c>
      <c r="E57" s="66">
        <v>50</v>
      </c>
      <c r="F57" s="66">
        <v>84</v>
      </c>
      <c r="G57" s="438">
        <v>0</v>
      </c>
      <c r="H57" s="688">
        <f t="shared" si="2"/>
        <v>0</v>
      </c>
      <c r="I57" s="125">
        <f t="shared" si="1"/>
        <v>0</v>
      </c>
      <c r="J57" s="240"/>
      <c r="K57" s="535"/>
      <c r="L57" s="240"/>
      <c r="N57" s="624"/>
    </row>
    <row r="58" spans="1:14" ht="15" customHeight="1">
      <c r="B58" s="199">
        <v>719114</v>
      </c>
      <c r="C58" s="200" t="s">
        <v>248</v>
      </c>
      <c r="D58" s="246">
        <v>20</v>
      </c>
      <c r="E58" s="246">
        <v>20</v>
      </c>
      <c r="F58" s="246">
        <v>14</v>
      </c>
      <c r="G58" s="441">
        <v>1</v>
      </c>
      <c r="H58" s="689">
        <f t="shared" si="2"/>
        <v>5</v>
      </c>
      <c r="I58" s="207">
        <f t="shared" si="1"/>
        <v>7.1428571428571423</v>
      </c>
      <c r="K58" s="535"/>
      <c r="L58" s="240"/>
      <c r="N58" s="624"/>
    </row>
    <row r="59" spans="1:14" ht="25.5">
      <c r="B59" s="118">
        <v>719115</v>
      </c>
      <c r="C59" s="192" t="s">
        <v>249</v>
      </c>
      <c r="D59" s="151">
        <v>20</v>
      </c>
      <c r="E59" s="151">
        <v>20</v>
      </c>
      <c r="F59" s="151">
        <v>18</v>
      </c>
      <c r="G59" s="439">
        <v>42</v>
      </c>
      <c r="H59" s="690">
        <f t="shared" si="2"/>
        <v>210</v>
      </c>
      <c r="I59" s="128">
        <f t="shared" si="1"/>
        <v>233.33333333333334</v>
      </c>
      <c r="J59" s="285"/>
      <c r="K59" s="535"/>
      <c r="L59" s="240"/>
      <c r="N59" s="624"/>
    </row>
    <row r="60" spans="1:14">
      <c r="B60" s="118"/>
      <c r="C60" s="23"/>
      <c r="D60" s="66"/>
      <c r="E60" s="66"/>
      <c r="F60" s="66"/>
      <c r="G60" s="438"/>
      <c r="H60" s="690" t="str">
        <f t="shared" si="2"/>
        <v/>
      </c>
      <c r="I60" s="128" t="str">
        <f t="shared" si="1"/>
        <v/>
      </c>
      <c r="J60" s="285"/>
      <c r="K60" s="535"/>
      <c r="L60" s="240"/>
      <c r="N60" s="624"/>
    </row>
    <row r="61" spans="1:14" ht="17.100000000000001" customHeight="1">
      <c r="B61" s="218">
        <v>720000</v>
      </c>
      <c r="C61" s="219" t="s">
        <v>160</v>
      </c>
      <c r="D61" s="220">
        <f>D62+D78+D155</f>
        <v>2642220</v>
      </c>
      <c r="E61" s="220">
        <f>E62+E78+E155</f>
        <v>2642220</v>
      </c>
      <c r="F61" s="220">
        <f>F62+F78+F155</f>
        <v>2034505</v>
      </c>
      <c r="G61" s="435">
        <f>G62+G78+G155</f>
        <v>1957627</v>
      </c>
      <c r="H61" s="685">
        <f t="shared" si="2"/>
        <v>74.090234726858469</v>
      </c>
      <c r="I61" s="205">
        <f t="shared" si="1"/>
        <v>96.221292157060319</v>
      </c>
      <c r="J61" s="286"/>
      <c r="K61" s="535"/>
      <c r="L61" s="240"/>
      <c r="N61" s="624"/>
    </row>
    <row r="62" spans="1:14" ht="26.25">
      <c r="B62" s="221">
        <v>721000</v>
      </c>
      <c r="C62" s="225" t="s">
        <v>180</v>
      </c>
      <c r="D62" s="223">
        <f>D63+D67+D71+D74+D76</f>
        <v>115660</v>
      </c>
      <c r="E62" s="223">
        <f t="shared" ref="E62:G62" si="8">E63+E67+E71+E74+E76</f>
        <v>115660</v>
      </c>
      <c r="F62" s="223">
        <f t="shared" si="8"/>
        <v>31806</v>
      </c>
      <c r="G62" s="436">
        <f t="shared" si="8"/>
        <v>52588</v>
      </c>
      <c r="H62" s="686">
        <f t="shared" si="2"/>
        <v>45.467750302611101</v>
      </c>
      <c r="I62" s="206">
        <f t="shared" si="1"/>
        <v>165.33987297994088</v>
      </c>
      <c r="K62" s="535"/>
      <c r="L62" s="240"/>
      <c r="N62" s="624"/>
    </row>
    <row r="63" spans="1:14" ht="15" customHeight="1">
      <c r="B63" s="122">
        <v>721100</v>
      </c>
      <c r="C63" s="191" t="s">
        <v>250</v>
      </c>
      <c r="D63" s="119">
        <f>SUM(D64:D66)</f>
        <v>105100</v>
      </c>
      <c r="E63" s="119">
        <f t="shared" ref="E63:G63" si="9">SUM(E64:E66)</f>
        <v>105100</v>
      </c>
      <c r="F63" s="119">
        <f>SUM(F64:F66)</f>
        <v>21369</v>
      </c>
      <c r="G63" s="437">
        <f t="shared" si="9"/>
        <v>42655</v>
      </c>
      <c r="H63" s="691">
        <f t="shared" si="2"/>
        <v>40.58515699333968</v>
      </c>
      <c r="I63" s="120">
        <f t="shared" si="1"/>
        <v>199.61158687818804</v>
      </c>
      <c r="K63" s="535"/>
      <c r="L63" s="240"/>
      <c r="N63" s="624"/>
    </row>
    <row r="64" spans="1:14" ht="15" customHeight="1">
      <c r="B64" s="118">
        <v>721112</v>
      </c>
      <c r="C64" s="189" t="s">
        <v>251</v>
      </c>
      <c r="D64" s="151">
        <v>50</v>
      </c>
      <c r="E64" s="151">
        <v>50</v>
      </c>
      <c r="F64" s="151">
        <v>124</v>
      </c>
      <c r="G64" s="439">
        <v>97</v>
      </c>
      <c r="H64" s="690">
        <f t="shared" si="2"/>
        <v>194</v>
      </c>
      <c r="I64" s="128">
        <f t="shared" si="1"/>
        <v>78.225806451612897</v>
      </c>
      <c r="J64" s="287"/>
      <c r="K64" s="535"/>
      <c r="L64" s="240"/>
      <c r="N64" s="624"/>
    </row>
    <row r="65" spans="2:14" ht="15" customHeight="1">
      <c r="B65" s="118">
        <v>721121</v>
      </c>
      <c r="C65" s="189" t="s">
        <v>663</v>
      </c>
      <c r="D65" s="151">
        <v>105000</v>
      </c>
      <c r="E65" s="151">
        <v>105000</v>
      </c>
      <c r="F65" s="151">
        <v>21245</v>
      </c>
      <c r="G65" s="439">
        <v>42508</v>
      </c>
      <c r="H65" s="692">
        <f t="shared" si="2"/>
        <v>40.483809523809519</v>
      </c>
      <c r="I65" s="680">
        <f t="shared" si="1"/>
        <v>200.08472581783948</v>
      </c>
      <c r="J65" s="534"/>
      <c r="K65" s="535"/>
      <c r="L65" s="240"/>
      <c r="N65" s="624"/>
    </row>
    <row r="66" spans="2:14" s="671" customFormat="1" ht="15" customHeight="1">
      <c r="B66" s="118">
        <v>721123</v>
      </c>
      <c r="C66" s="189" t="s">
        <v>816</v>
      </c>
      <c r="D66" s="151">
        <v>50</v>
      </c>
      <c r="E66" s="151">
        <v>50</v>
      </c>
      <c r="F66" s="151">
        <v>0</v>
      </c>
      <c r="G66" s="439">
        <v>50</v>
      </c>
      <c r="H66" s="692">
        <f t="shared" si="2"/>
        <v>100</v>
      </c>
      <c r="I66" s="680" t="str">
        <f t="shared" si="1"/>
        <v/>
      </c>
      <c r="J66" s="534"/>
      <c r="K66" s="535"/>
      <c r="L66" s="240"/>
      <c r="M66" s="185"/>
    </row>
    <row r="67" spans="2:14" ht="15" customHeight="1">
      <c r="B67" s="130">
        <v>721200</v>
      </c>
      <c r="C67" s="191" t="s">
        <v>252</v>
      </c>
      <c r="D67" s="65">
        <f>SUM(D68:D70)</f>
        <v>10500</v>
      </c>
      <c r="E67" s="65">
        <f>SUM(E68:E70)</f>
        <v>10500</v>
      </c>
      <c r="F67" s="65">
        <f>SUM(F68:F70)</f>
        <v>10386</v>
      </c>
      <c r="G67" s="437">
        <f>SUM(G68:G70)</f>
        <v>9829</v>
      </c>
      <c r="H67" s="691">
        <f t="shared" si="2"/>
        <v>93.609523809523807</v>
      </c>
      <c r="I67" s="120">
        <f t="shared" si="1"/>
        <v>94.637011361448103</v>
      </c>
      <c r="K67" s="535"/>
      <c r="L67" s="240"/>
      <c r="N67" s="624"/>
    </row>
    <row r="68" spans="2:14" ht="15" customHeight="1">
      <c r="B68" s="131">
        <v>721211</v>
      </c>
      <c r="C68" s="189" t="s">
        <v>253</v>
      </c>
      <c r="D68" s="129">
        <v>370</v>
      </c>
      <c r="E68" s="129">
        <v>370</v>
      </c>
      <c r="F68" s="129">
        <v>260</v>
      </c>
      <c r="G68" s="438">
        <v>317</v>
      </c>
      <c r="H68" s="690">
        <f t="shared" si="2"/>
        <v>85.675675675675677</v>
      </c>
      <c r="I68" s="128">
        <f t="shared" si="1"/>
        <v>121.92307692307693</v>
      </c>
      <c r="K68" s="535"/>
      <c r="L68" s="240"/>
      <c r="N68" s="624"/>
    </row>
    <row r="69" spans="2:14" ht="15" customHeight="1">
      <c r="B69" s="131">
        <v>721225</v>
      </c>
      <c r="C69" s="189" t="s">
        <v>513</v>
      </c>
      <c r="D69" s="124">
        <v>8010</v>
      </c>
      <c r="E69" s="124">
        <v>8010</v>
      </c>
      <c r="F69" s="124">
        <v>8006</v>
      </c>
      <c r="G69" s="439">
        <v>8006</v>
      </c>
      <c r="H69" s="690">
        <f t="shared" si="2"/>
        <v>99.950062421972532</v>
      </c>
      <c r="I69" s="128">
        <f t="shared" si="1"/>
        <v>100</v>
      </c>
      <c r="K69" s="535"/>
      <c r="L69" s="240"/>
      <c r="N69" s="624"/>
    </row>
    <row r="70" spans="2:14" ht="15" customHeight="1">
      <c r="B70" s="131">
        <v>721227</v>
      </c>
      <c r="C70" s="189" t="s">
        <v>530</v>
      </c>
      <c r="D70" s="124">
        <v>2120</v>
      </c>
      <c r="E70" s="124">
        <v>2120</v>
      </c>
      <c r="F70" s="124">
        <v>2120</v>
      </c>
      <c r="G70" s="439">
        <v>1506</v>
      </c>
      <c r="H70" s="690">
        <f t="shared" si="2"/>
        <v>71.037735849056602</v>
      </c>
      <c r="I70" s="128">
        <f t="shared" si="1"/>
        <v>71.037735849056602</v>
      </c>
      <c r="K70" s="535"/>
      <c r="L70" s="240"/>
      <c r="N70" s="624"/>
    </row>
    <row r="71" spans="2:14" ht="15" customHeight="1">
      <c r="B71" s="130">
        <v>721300</v>
      </c>
      <c r="C71" s="191" t="s">
        <v>254</v>
      </c>
      <c r="D71" s="65">
        <f t="shared" ref="D71" si="10">SUM(D72:D73)</f>
        <v>0</v>
      </c>
      <c r="E71" s="65">
        <f t="shared" ref="E71:F71" si="11">SUM(E72:E73)</f>
        <v>0</v>
      </c>
      <c r="F71" s="65">
        <f t="shared" si="11"/>
        <v>50</v>
      </c>
      <c r="G71" s="437">
        <f>SUM(G72:G73)</f>
        <v>0</v>
      </c>
      <c r="H71" s="691" t="str">
        <f t="shared" si="2"/>
        <v/>
      </c>
      <c r="I71" s="120">
        <f t="shared" si="1"/>
        <v>0</v>
      </c>
      <c r="K71" s="535"/>
      <c r="L71" s="240"/>
      <c r="N71" s="624"/>
    </row>
    <row r="72" spans="2:14" s="529" customFormat="1" ht="15" customHeight="1">
      <c r="B72" s="131">
        <v>721311</v>
      </c>
      <c r="C72" s="189" t="s">
        <v>673</v>
      </c>
      <c r="D72" s="66">
        <v>0</v>
      </c>
      <c r="E72" s="66">
        <v>0</v>
      </c>
      <c r="F72" s="66">
        <v>50</v>
      </c>
      <c r="G72" s="438">
        <v>0</v>
      </c>
      <c r="H72" s="690" t="str">
        <f t="shared" si="2"/>
        <v/>
      </c>
      <c r="I72" s="128">
        <f t="shared" si="1"/>
        <v>0</v>
      </c>
      <c r="J72" s="185"/>
      <c r="K72" s="535"/>
      <c r="L72" s="240"/>
      <c r="M72" s="185"/>
      <c r="N72" s="624"/>
    </row>
    <row r="73" spans="2:14" ht="15" customHeight="1">
      <c r="B73" s="131">
        <v>721312</v>
      </c>
      <c r="C73" s="189" t="s">
        <v>255</v>
      </c>
      <c r="D73" s="66">
        <v>0</v>
      </c>
      <c r="E73" s="66">
        <v>0</v>
      </c>
      <c r="F73" s="66">
        <v>0</v>
      </c>
      <c r="G73" s="438">
        <v>0</v>
      </c>
      <c r="H73" s="690" t="str">
        <f t="shared" ref="H73:H108" si="12">IF(E73=0,"",G73/E73*100)</f>
        <v/>
      </c>
      <c r="I73" s="128" t="str">
        <f t="shared" si="1"/>
        <v/>
      </c>
      <c r="K73" s="535"/>
      <c r="L73" s="240"/>
      <c r="N73" s="624"/>
    </row>
    <row r="74" spans="2:14" ht="15" customHeight="1">
      <c r="B74" s="130">
        <v>721500</v>
      </c>
      <c r="C74" s="191" t="s">
        <v>256</v>
      </c>
      <c r="D74" s="65">
        <f>D75</f>
        <v>60</v>
      </c>
      <c r="E74" s="65">
        <f>E75</f>
        <v>60</v>
      </c>
      <c r="F74" s="65">
        <f>F75</f>
        <v>1</v>
      </c>
      <c r="G74" s="437">
        <f>G75</f>
        <v>77</v>
      </c>
      <c r="H74" s="691">
        <f t="shared" si="12"/>
        <v>128.33333333333334</v>
      </c>
      <c r="I74" s="120">
        <f t="shared" ref="I74:I143" si="13">IF(F74=0,"",G74/F74*100)</f>
        <v>7700</v>
      </c>
      <c r="K74" s="535"/>
      <c r="L74" s="240"/>
      <c r="N74" s="624"/>
    </row>
    <row r="75" spans="2:14" ht="15" customHeight="1">
      <c r="B75" s="131">
        <v>721511</v>
      </c>
      <c r="C75" s="189" t="s">
        <v>256</v>
      </c>
      <c r="D75" s="66">
        <v>60</v>
      </c>
      <c r="E75" s="66">
        <v>60</v>
      </c>
      <c r="F75" s="66">
        <v>1</v>
      </c>
      <c r="G75" s="438">
        <v>77</v>
      </c>
      <c r="H75" s="690">
        <f t="shared" si="12"/>
        <v>128.33333333333334</v>
      </c>
      <c r="I75" s="128">
        <f t="shared" si="13"/>
        <v>7700</v>
      </c>
      <c r="K75" s="535"/>
      <c r="L75" s="240"/>
      <c r="N75" s="624"/>
    </row>
    <row r="76" spans="2:14" s="814" customFormat="1" ht="15" customHeight="1">
      <c r="B76" s="130">
        <v>721700</v>
      </c>
      <c r="C76" s="191" t="s">
        <v>872</v>
      </c>
      <c r="D76" s="65">
        <f>D77</f>
        <v>0</v>
      </c>
      <c r="E76" s="65">
        <f>E77</f>
        <v>0</v>
      </c>
      <c r="F76" s="65">
        <f>F77</f>
        <v>0</v>
      </c>
      <c r="G76" s="437">
        <f>G77</f>
        <v>27</v>
      </c>
      <c r="H76" s="691" t="str">
        <f t="shared" ref="H76:H77" si="14">IF(E76=0,"",G76/E76*100)</f>
        <v/>
      </c>
      <c r="I76" s="120" t="str">
        <f t="shared" ref="I76:I77" si="15">IF(F76=0,"",G76/F76*100)</f>
        <v/>
      </c>
      <c r="J76" s="185"/>
      <c r="K76" s="535"/>
      <c r="L76" s="240"/>
      <c r="M76" s="185"/>
    </row>
    <row r="77" spans="2:14" s="814" customFormat="1" ht="15" customHeight="1">
      <c r="B77" s="131">
        <v>721712</v>
      </c>
      <c r="C77" s="189" t="s">
        <v>873</v>
      </c>
      <c r="D77" s="66">
        <v>0</v>
      </c>
      <c r="E77" s="66">
        <v>0</v>
      </c>
      <c r="F77" s="66">
        <v>0</v>
      </c>
      <c r="G77" s="438">
        <v>27</v>
      </c>
      <c r="H77" s="690" t="str">
        <f t="shared" si="14"/>
        <v/>
      </c>
      <c r="I77" s="128" t="str">
        <f t="shared" si="15"/>
        <v/>
      </c>
      <c r="J77" s="185"/>
      <c r="K77" s="535"/>
      <c r="L77" s="240"/>
      <c r="M77" s="185"/>
    </row>
    <row r="78" spans="2:14" ht="15">
      <c r="B78" s="221">
        <v>722000</v>
      </c>
      <c r="C78" s="222" t="s">
        <v>318</v>
      </c>
      <c r="D78" s="226">
        <f>D79+D81+D83+D100+D142+D150</f>
        <v>2059260</v>
      </c>
      <c r="E78" s="226">
        <f>E79+E81+E83+E100+E142+E150</f>
        <v>2059260</v>
      </c>
      <c r="F78" s="226">
        <f>F79+F81+F83+F100+F142+F150</f>
        <v>1543179</v>
      </c>
      <c r="G78" s="435">
        <f>G79+G81+G83+G100+G142+G150</f>
        <v>1521919</v>
      </c>
      <c r="H78" s="686">
        <f t="shared" si="12"/>
        <v>73.906111904276301</v>
      </c>
      <c r="I78" s="206">
        <f t="shared" si="13"/>
        <v>98.622324435467306</v>
      </c>
      <c r="K78" s="535"/>
      <c r="L78" s="240"/>
      <c r="N78" s="624"/>
    </row>
    <row r="79" spans="2:14" ht="15" customHeight="1">
      <c r="B79" s="122">
        <v>722100</v>
      </c>
      <c r="C79" s="138" t="s">
        <v>257</v>
      </c>
      <c r="D79" s="136">
        <f>D80</f>
        <v>84000</v>
      </c>
      <c r="E79" s="136">
        <f>E80</f>
        <v>84000</v>
      </c>
      <c r="F79" s="136">
        <f>F80</f>
        <v>84517</v>
      </c>
      <c r="G79" s="440">
        <f>G80</f>
        <v>70210</v>
      </c>
      <c r="H79" s="691">
        <f t="shared" si="12"/>
        <v>83.583333333333329</v>
      </c>
      <c r="I79" s="120">
        <f t="shared" si="13"/>
        <v>83.072044677402175</v>
      </c>
      <c r="K79" s="535"/>
      <c r="L79" s="240"/>
      <c r="N79" s="624"/>
    </row>
    <row r="80" spans="2:14" ht="15" customHeight="1">
      <c r="B80" s="126">
        <v>722121</v>
      </c>
      <c r="C80" s="195" t="s">
        <v>258</v>
      </c>
      <c r="D80" s="124">
        <v>84000</v>
      </c>
      <c r="E80" s="124">
        <v>84000</v>
      </c>
      <c r="F80" s="124">
        <v>84517</v>
      </c>
      <c r="G80" s="439">
        <v>70210</v>
      </c>
      <c r="H80" s="690">
        <f t="shared" si="12"/>
        <v>83.583333333333329</v>
      </c>
      <c r="I80" s="128">
        <f t="shared" si="13"/>
        <v>83.072044677402175</v>
      </c>
      <c r="K80" s="535"/>
      <c r="L80" s="240"/>
      <c r="N80" s="624"/>
    </row>
    <row r="81" spans="2:16" ht="15" customHeight="1">
      <c r="B81" s="122">
        <v>722200</v>
      </c>
      <c r="C81" s="138" t="s">
        <v>259</v>
      </c>
      <c r="D81" s="136">
        <f>D82</f>
        <v>276280</v>
      </c>
      <c r="E81" s="136">
        <f>E82</f>
        <v>276280</v>
      </c>
      <c r="F81" s="136">
        <f>F82</f>
        <v>297969</v>
      </c>
      <c r="G81" s="440">
        <f>G82</f>
        <v>283190</v>
      </c>
      <c r="H81" s="691">
        <f t="shared" si="12"/>
        <v>102.50108585492978</v>
      </c>
      <c r="I81" s="120">
        <f t="shared" si="13"/>
        <v>95.040088062852178</v>
      </c>
      <c r="K81" s="535"/>
      <c r="L81" s="240"/>
      <c r="M81" s="288"/>
      <c r="N81" s="624"/>
    </row>
    <row r="82" spans="2:16" ht="15" customHeight="1">
      <c r="B82" s="126">
        <v>722221</v>
      </c>
      <c r="C82" s="195" t="s">
        <v>260</v>
      </c>
      <c r="D82" s="531">
        <v>276280</v>
      </c>
      <c r="E82" s="531">
        <v>276280</v>
      </c>
      <c r="F82" s="531">
        <v>297969</v>
      </c>
      <c r="G82" s="439">
        <v>283190</v>
      </c>
      <c r="H82" s="690">
        <f t="shared" si="12"/>
        <v>102.50108585492978</v>
      </c>
      <c r="I82" s="128">
        <f t="shared" si="13"/>
        <v>95.040088062852178</v>
      </c>
      <c r="K82" s="535"/>
      <c r="L82" s="240"/>
      <c r="N82" s="624"/>
    </row>
    <row r="83" spans="2:16" ht="15" customHeight="1">
      <c r="B83" s="122">
        <v>722400</v>
      </c>
      <c r="C83" s="138" t="s">
        <v>261</v>
      </c>
      <c r="D83" s="136">
        <f t="shared" ref="D83" si="16">D84+D91+D94</f>
        <v>192560</v>
      </c>
      <c r="E83" s="136">
        <f t="shared" ref="E83:G83" si="17">E84+E91+E94</f>
        <v>192560</v>
      </c>
      <c r="F83" s="136">
        <f t="shared" si="17"/>
        <v>143273</v>
      </c>
      <c r="G83" s="440">
        <f t="shared" si="17"/>
        <v>143247</v>
      </c>
      <c r="H83" s="691">
        <f t="shared" si="12"/>
        <v>74.390839218944748</v>
      </c>
      <c r="I83" s="120">
        <f t="shared" si="13"/>
        <v>99.981852826422283</v>
      </c>
      <c r="K83" s="535"/>
      <c r="L83" s="240"/>
      <c r="N83" s="624"/>
      <c r="P83" s="74"/>
    </row>
    <row r="84" spans="2:16" ht="15" customHeight="1">
      <c r="B84" s="139">
        <v>722420</v>
      </c>
      <c r="C84" s="196" t="s">
        <v>262</v>
      </c>
      <c r="D84" s="127">
        <f>D85+D86+D89+D90</f>
        <v>42860</v>
      </c>
      <c r="E84" s="127">
        <f>E85+E86+E89+E90</f>
        <v>42860</v>
      </c>
      <c r="F84" s="127">
        <f>F85+F86+F89+F90</f>
        <v>37713</v>
      </c>
      <c r="G84" s="442">
        <f>G85+G86+G89+G90</f>
        <v>41135</v>
      </c>
      <c r="H84" s="691">
        <f t="shared" si="12"/>
        <v>95.975268315445632</v>
      </c>
      <c r="I84" s="120">
        <f t="shared" si="13"/>
        <v>109.07379418237744</v>
      </c>
      <c r="K84" s="535"/>
      <c r="L84" s="240"/>
      <c r="N84" s="624"/>
    </row>
    <row r="85" spans="2:16" ht="15" customHeight="1">
      <c r="B85" s="126">
        <v>722421</v>
      </c>
      <c r="C85" s="195" t="s">
        <v>262</v>
      </c>
      <c r="D85" s="531">
        <v>20</v>
      </c>
      <c r="E85" s="531">
        <v>20</v>
      </c>
      <c r="F85" s="531">
        <v>0</v>
      </c>
      <c r="G85" s="439">
        <v>0</v>
      </c>
      <c r="H85" s="690">
        <f t="shared" si="12"/>
        <v>0</v>
      </c>
      <c r="I85" s="128" t="str">
        <f t="shared" si="13"/>
        <v/>
      </c>
      <c r="K85" s="535"/>
      <c r="L85" s="240"/>
      <c r="N85" s="624"/>
    </row>
    <row r="86" spans="2:16" ht="15" customHeight="1">
      <c r="B86" s="126">
        <v>722422</v>
      </c>
      <c r="C86" s="195" t="s">
        <v>325</v>
      </c>
      <c r="D86" s="395">
        <f t="shared" ref="D86" si="18">SUM(D87:D88)</f>
        <v>37950</v>
      </c>
      <c r="E86" s="395">
        <f t="shared" ref="E86:G86" si="19">SUM(E87:E88)</f>
        <v>37950</v>
      </c>
      <c r="F86" s="395">
        <f t="shared" si="19"/>
        <v>32577</v>
      </c>
      <c r="G86" s="439">
        <f t="shared" si="19"/>
        <v>34524</v>
      </c>
      <c r="H86" s="690">
        <f t="shared" si="12"/>
        <v>90.972332015810281</v>
      </c>
      <c r="I86" s="128">
        <f t="shared" si="13"/>
        <v>105.9766092642048</v>
      </c>
      <c r="K86" s="535"/>
      <c r="L86" s="240"/>
      <c r="N86" s="624"/>
    </row>
    <row r="87" spans="2:16" s="817" customFormat="1" ht="15" customHeight="1">
      <c r="B87" s="818"/>
      <c r="C87" s="827" t="s">
        <v>862</v>
      </c>
      <c r="D87" s="820">
        <v>7330</v>
      </c>
      <c r="E87" s="820">
        <v>7330</v>
      </c>
      <c r="F87" s="820">
        <v>0</v>
      </c>
      <c r="G87" s="821">
        <v>0</v>
      </c>
      <c r="H87" s="829">
        <f t="shared" ref="H87" si="20">IF(E87=0,"",G87/E87*100)</f>
        <v>0</v>
      </c>
      <c r="I87" s="830" t="str">
        <f t="shared" ref="I87" si="21">IF(F87=0,"",G87/F87*100)</f>
        <v/>
      </c>
      <c r="J87" s="826"/>
      <c r="K87" s="824"/>
      <c r="L87" s="824"/>
      <c r="M87" s="826"/>
    </row>
    <row r="88" spans="2:16" s="817" customFormat="1" ht="15" customHeight="1">
      <c r="B88" s="818"/>
      <c r="C88" s="827" t="s">
        <v>859</v>
      </c>
      <c r="D88" s="820">
        <v>30620</v>
      </c>
      <c r="E88" s="820">
        <v>30620</v>
      </c>
      <c r="F88" s="820">
        <v>32577</v>
      </c>
      <c r="G88" s="821">
        <v>34524</v>
      </c>
      <c r="H88" s="829">
        <f t="shared" si="12"/>
        <v>112.74983670803395</v>
      </c>
      <c r="I88" s="830">
        <f t="shared" si="13"/>
        <v>105.9766092642048</v>
      </c>
      <c r="J88" s="826"/>
      <c r="K88" s="824"/>
      <c r="L88" s="824"/>
      <c r="M88" s="826"/>
    </row>
    <row r="89" spans="2:16" ht="15" customHeight="1">
      <c r="B89" s="126">
        <v>722424</v>
      </c>
      <c r="C89" s="195" t="s">
        <v>265</v>
      </c>
      <c r="D89" s="531">
        <v>4860</v>
      </c>
      <c r="E89" s="531">
        <v>4860</v>
      </c>
      <c r="F89" s="531">
        <v>5136</v>
      </c>
      <c r="G89" s="439">
        <v>5609</v>
      </c>
      <c r="H89" s="690">
        <f t="shared" si="12"/>
        <v>115.41152263374485</v>
      </c>
      <c r="I89" s="128">
        <f t="shared" si="13"/>
        <v>109.20950155763241</v>
      </c>
      <c r="K89" s="535"/>
      <c r="L89" s="240"/>
      <c r="N89" s="624"/>
    </row>
    <row r="90" spans="2:16" ht="15" customHeight="1">
      <c r="B90" s="126">
        <v>722429</v>
      </c>
      <c r="C90" s="195" t="s">
        <v>263</v>
      </c>
      <c r="D90" s="531">
        <v>30</v>
      </c>
      <c r="E90" s="531">
        <v>30</v>
      </c>
      <c r="F90" s="531">
        <v>0</v>
      </c>
      <c r="G90" s="439">
        <v>1002</v>
      </c>
      <c r="H90" s="690">
        <f t="shared" si="12"/>
        <v>3340</v>
      </c>
      <c r="I90" s="128" t="str">
        <f t="shared" si="13"/>
        <v/>
      </c>
      <c r="K90" s="535"/>
      <c r="L90" s="240"/>
      <c r="N90" s="624"/>
    </row>
    <row r="91" spans="2:16" ht="15" customHeight="1">
      <c r="B91" s="137">
        <v>722450</v>
      </c>
      <c r="C91" s="196" t="s">
        <v>264</v>
      </c>
      <c r="D91" s="134">
        <f>SUM(D92:D93)</f>
        <v>2540</v>
      </c>
      <c r="E91" s="134">
        <f>SUM(E92:E93)</f>
        <v>2540</v>
      </c>
      <c r="F91" s="134">
        <f>SUM(F92:F93)</f>
        <v>2416</v>
      </c>
      <c r="G91" s="442">
        <f>SUM(G92:G93)</f>
        <v>1028</v>
      </c>
      <c r="H91" s="691">
        <f t="shared" si="12"/>
        <v>40.472440944881889</v>
      </c>
      <c r="I91" s="120">
        <f t="shared" si="13"/>
        <v>42.549668874172184</v>
      </c>
      <c r="K91" s="535"/>
      <c r="L91" s="240"/>
      <c r="N91" s="624"/>
    </row>
    <row r="92" spans="2:16" ht="15" customHeight="1">
      <c r="B92" s="126">
        <v>722451</v>
      </c>
      <c r="C92" s="195" t="s">
        <v>266</v>
      </c>
      <c r="D92" s="531">
        <v>1390</v>
      </c>
      <c r="E92" s="531">
        <v>1390</v>
      </c>
      <c r="F92" s="531">
        <v>1312</v>
      </c>
      <c r="G92" s="439">
        <v>1028</v>
      </c>
      <c r="H92" s="690">
        <f t="shared" si="12"/>
        <v>73.956834532374103</v>
      </c>
      <c r="I92" s="128">
        <f t="shared" si="13"/>
        <v>78.353658536585371</v>
      </c>
      <c r="K92" s="535"/>
      <c r="L92" s="240"/>
      <c r="N92" s="624"/>
    </row>
    <row r="93" spans="2:16" ht="15" customHeight="1">
      <c r="B93" s="126">
        <v>722454</v>
      </c>
      <c r="C93" s="195" t="s">
        <v>267</v>
      </c>
      <c r="D93" s="531">
        <v>1150</v>
      </c>
      <c r="E93" s="531">
        <v>1150</v>
      </c>
      <c r="F93" s="531">
        <v>1104</v>
      </c>
      <c r="G93" s="439">
        <v>0</v>
      </c>
      <c r="H93" s="690">
        <f t="shared" si="12"/>
        <v>0</v>
      </c>
      <c r="I93" s="128">
        <f t="shared" si="13"/>
        <v>0</v>
      </c>
      <c r="K93" s="535"/>
      <c r="L93" s="240"/>
      <c r="N93" s="624"/>
    </row>
    <row r="94" spans="2:16" ht="25.5">
      <c r="B94" s="137">
        <v>722470</v>
      </c>
      <c r="C94" s="198" t="s">
        <v>319</v>
      </c>
      <c r="D94" s="134">
        <f t="shared" ref="D94" si="22">D95+D98+D99</f>
        <v>147160</v>
      </c>
      <c r="E94" s="134">
        <f t="shared" ref="E94:G94" si="23">E95+E98+E99</f>
        <v>147160</v>
      </c>
      <c r="F94" s="134">
        <f t="shared" si="23"/>
        <v>103144</v>
      </c>
      <c r="G94" s="442">
        <f t="shared" si="23"/>
        <v>101084</v>
      </c>
      <c r="H94" s="691">
        <f t="shared" si="12"/>
        <v>68.689861375373738</v>
      </c>
      <c r="I94" s="120">
        <f t="shared" si="13"/>
        <v>98.002792212828666</v>
      </c>
      <c r="K94" s="535"/>
      <c r="L94" s="240"/>
      <c r="N94" s="624"/>
    </row>
    <row r="95" spans="2:16" ht="15" customHeight="1">
      <c r="B95" s="126">
        <v>722471</v>
      </c>
      <c r="C95" s="195" t="s">
        <v>268</v>
      </c>
      <c r="D95" s="395">
        <f t="shared" ref="D95" si="24">SUM(D96:D97)</f>
        <v>116030</v>
      </c>
      <c r="E95" s="395">
        <f t="shared" ref="E95:G95" si="25">SUM(E96:E97)</f>
        <v>116030</v>
      </c>
      <c r="F95" s="395">
        <f t="shared" si="25"/>
        <v>80769</v>
      </c>
      <c r="G95" s="439">
        <f t="shared" si="25"/>
        <v>75322</v>
      </c>
      <c r="H95" s="690">
        <f t="shared" si="12"/>
        <v>64.915970007756613</v>
      </c>
      <c r="I95" s="128">
        <f t="shared" si="13"/>
        <v>93.256075969740877</v>
      </c>
      <c r="K95" s="535"/>
      <c r="L95" s="240"/>
      <c r="N95" s="624"/>
    </row>
    <row r="96" spans="2:16" s="817" customFormat="1" ht="15" customHeight="1">
      <c r="B96" s="818"/>
      <c r="C96" s="827" t="s">
        <v>861</v>
      </c>
      <c r="D96" s="820">
        <v>0</v>
      </c>
      <c r="E96" s="820">
        <v>0</v>
      </c>
      <c r="F96" s="820">
        <v>0</v>
      </c>
      <c r="G96" s="821">
        <v>0</v>
      </c>
      <c r="H96" s="829" t="str">
        <f t="shared" ref="H96" si="26">IF(E96=0,"",G96/E96*100)</f>
        <v/>
      </c>
      <c r="I96" s="830" t="str">
        <f t="shared" ref="I96" si="27">IF(F96=0,"",G96/F96*100)</f>
        <v/>
      </c>
      <c r="J96" s="826"/>
      <c r="K96" s="824"/>
      <c r="L96" s="824"/>
      <c r="M96" s="826"/>
    </row>
    <row r="97" spans="2:14" s="817" customFormat="1" ht="15" customHeight="1">
      <c r="B97" s="818"/>
      <c r="C97" s="827" t="s">
        <v>859</v>
      </c>
      <c r="D97" s="820">
        <v>116030</v>
      </c>
      <c r="E97" s="820">
        <v>116030</v>
      </c>
      <c r="F97" s="820">
        <v>80769</v>
      </c>
      <c r="G97" s="821">
        <v>75322</v>
      </c>
      <c r="H97" s="829">
        <f t="shared" si="12"/>
        <v>64.915970007756613</v>
      </c>
      <c r="I97" s="830">
        <f t="shared" si="13"/>
        <v>93.256075969740877</v>
      </c>
      <c r="J97" s="826"/>
      <c r="K97" s="824"/>
      <c r="L97" s="824"/>
      <c r="M97" s="826"/>
    </row>
    <row r="98" spans="2:14" ht="25.5">
      <c r="B98" s="126">
        <v>722472</v>
      </c>
      <c r="C98" s="197" t="s">
        <v>269</v>
      </c>
      <c r="D98" s="531">
        <v>30630</v>
      </c>
      <c r="E98" s="531">
        <v>30630</v>
      </c>
      <c r="F98" s="531">
        <v>20335</v>
      </c>
      <c r="G98" s="439">
        <v>25622</v>
      </c>
      <c r="H98" s="690">
        <f t="shared" si="12"/>
        <v>83.650016323865501</v>
      </c>
      <c r="I98" s="128">
        <f t="shared" si="13"/>
        <v>125.99950823702974</v>
      </c>
      <c r="K98" s="535"/>
      <c r="L98" s="240"/>
      <c r="N98" s="624"/>
    </row>
    <row r="99" spans="2:14" ht="17.100000000000001" customHeight="1">
      <c r="B99" s="126">
        <v>722479</v>
      </c>
      <c r="C99" s="197" t="s">
        <v>514</v>
      </c>
      <c r="D99" s="531">
        <v>500</v>
      </c>
      <c r="E99" s="531">
        <v>500</v>
      </c>
      <c r="F99" s="531">
        <v>2040</v>
      </c>
      <c r="G99" s="439">
        <v>140</v>
      </c>
      <c r="H99" s="690">
        <f t="shared" si="12"/>
        <v>28.000000000000004</v>
      </c>
      <c r="I99" s="128">
        <f t="shared" si="13"/>
        <v>6.8627450980392162</v>
      </c>
      <c r="K99" s="535"/>
      <c r="L99" s="240"/>
      <c r="N99" s="624"/>
    </row>
    <row r="100" spans="2:14" ht="17.100000000000001" customHeight="1">
      <c r="B100" s="122">
        <v>722500</v>
      </c>
      <c r="C100" s="50" t="s">
        <v>520</v>
      </c>
      <c r="D100" s="140">
        <f>D101+D106+D117+D122+D124+D134</f>
        <v>1254610</v>
      </c>
      <c r="E100" s="140">
        <f>E101+E106+E117+E122+E124+E134</f>
        <v>1254610</v>
      </c>
      <c r="F100" s="140">
        <f>F101+F106+F117+F122+F124+F134</f>
        <v>665489</v>
      </c>
      <c r="G100" s="440">
        <f>G101+G106+G117+G122+G124+G134</f>
        <v>744243</v>
      </c>
      <c r="H100" s="691">
        <f t="shared" si="12"/>
        <v>59.320665386056227</v>
      </c>
      <c r="I100" s="120">
        <f t="shared" si="13"/>
        <v>111.83400476942521</v>
      </c>
      <c r="K100" s="535"/>
      <c r="L100" s="240"/>
      <c r="N100" s="624"/>
    </row>
    <row r="101" spans="2:14" ht="27" customHeight="1">
      <c r="B101" s="137">
        <v>722510</v>
      </c>
      <c r="C101" s="141" t="s">
        <v>320</v>
      </c>
      <c r="D101" s="134">
        <f t="shared" ref="D101" si="28">SUM(D102:D105)</f>
        <v>8250</v>
      </c>
      <c r="E101" s="134">
        <f t="shared" ref="E101:F101" si="29">SUM(E102:E105)</f>
        <v>8250</v>
      </c>
      <c r="F101" s="134">
        <f t="shared" si="29"/>
        <v>10081</v>
      </c>
      <c r="G101" s="442">
        <f t="shared" ref="G101" si="30">SUM(G102:G105)</f>
        <v>7405</v>
      </c>
      <c r="H101" s="691">
        <f t="shared" si="12"/>
        <v>89.757575757575765</v>
      </c>
      <c r="I101" s="120">
        <f t="shared" si="13"/>
        <v>73.455014383493705</v>
      </c>
      <c r="K101" s="535"/>
      <c r="L101" s="240"/>
      <c r="N101" s="624"/>
    </row>
    <row r="102" spans="2:14" ht="25.5">
      <c r="B102" s="118">
        <v>722511</v>
      </c>
      <c r="C102" s="82" t="s">
        <v>531</v>
      </c>
      <c r="D102" s="531">
        <v>100</v>
      </c>
      <c r="E102" s="531">
        <v>100</v>
      </c>
      <c r="F102" s="531">
        <v>10</v>
      </c>
      <c r="G102" s="439">
        <v>60</v>
      </c>
      <c r="H102" s="690">
        <f t="shared" si="12"/>
        <v>60</v>
      </c>
      <c r="I102" s="128">
        <f t="shared" si="13"/>
        <v>600</v>
      </c>
      <c r="K102" s="535"/>
      <c r="L102" s="240"/>
      <c r="N102" s="624"/>
    </row>
    <row r="103" spans="2:14" ht="25.5">
      <c r="B103" s="118">
        <v>722514</v>
      </c>
      <c r="C103" s="82" t="s">
        <v>284</v>
      </c>
      <c r="D103" s="531">
        <v>1390</v>
      </c>
      <c r="E103" s="531">
        <v>1390</v>
      </c>
      <c r="F103" s="531">
        <v>1108</v>
      </c>
      <c r="G103" s="439">
        <v>2128</v>
      </c>
      <c r="H103" s="690">
        <f t="shared" si="12"/>
        <v>153.0935251798561</v>
      </c>
      <c r="I103" s="128">
        <f t="shared" si="13"/>
        <v>192.05776173285199</v>
      </c>
      <c r="K103" s="535"/>
      <c r="L103" s="240"/>
      <c r="N103" s="624"/>
    </row>
    <row r="104" spans="2:14" ht="15" customHeight="1">
      <c r="B104" s="118">
        <v>722515</v>
      </c>
      <c r="C104" s="83" t="s">
        <v>270</v>
      </c>
      <c r="D104" s="531">
        <v>6700</v>
      </c>
      <c r="E104" s="531">
        <v>6700</v>
      </c>
      <c r="F104" s="531">
        <v>8944</v>
      </c>
      <c r="G104" s="439">
        <v>5181</v>
      </c>
      <c r="H104" s="690">
        <f t="shared" si="12"/>
        <v>77.328358208955223</v>
      </c>
      <c r="I104" s="128">
        <f t="shared" si="13"/>
        <v>57.927101967799643</v>
      </c>
      <c r="K104" s="535"/>
      <c r="L104" s="240"/>
      <c r="N104" s="624"/>
    </row>
    <row r="105" spans="2:14" ht="15" customHeight="1">
      <c r="B105" s="118">
        <v>722516</v>
      </c>
      <c r="C105" s="83" t="s">
        <v>271</v>
      </c>
      <c r="D105" s="531">
        <v>60</v>
      </c>
      <c r="E105" s="531">
        <v>60</v>
      </c>
      <c r="F105" s="531">
        <v>19</v>
      </c>
      <c r="G105" s="439">
        <v>36</v>
      </c>
      <c r="H105" s="690">
        <f t="shared" si="12"/>
        <v>60</v>
      </c>
      <c r="I105" s="128">
        <f t="shared" si="13"/>
        <v>189.4736842105263</v>
      </c>
      <c r="K105" s="535"/>
      <c r="L105" s="240"/>
      <c r="N105" s="624"/>
    </row>
    <row r="106" spans="2:14" ht="15" customHeight="1">
      <c r="B106" s="137">
        <v>722520</v>
      </c>
      <c r="C106" s="142" t="s">
        <v>272</v>
      </c>
      <c r="D106" s="134">
        <f>D107+D109+D110+D111+D112+D113+D114+D115+D116</f>
        <v>180000</v>
      </c>
      <c r="E106" s="134">
        <f>E107+E109+E110+E111+E112+E113+E114+E115+E116</f>
        <v>180000</v>
      </c>
      <c r="F106" s="134">
        <f>F107+F109+F110+F111+F112+F113+F114+F115+F116</f>
        <v>173836</v>
      </c>
      <c r="G106" s="442">
        <f>G107+G109+G110+G111+G112+G113+G114+G115+G116</f>
        <v>207486</v>
      </c>
      <c r="H106" s="691">
        <f t="shared" si="12"/>
        <v>115.27000000000001</v>
      </c>
      <c r="I106" s="120">
        <f t="shared" si="13"/>
        <v>119.35732529510574</v>
      </c>
      <c r="K106" s="535"/>
      <c r="L106" s="240"/>
      <c r="N106" s="624"/>
    </row>
    <row r="107" spans="2:14" ht="25.5">
      <c r="B107" s="118">
        <v>722521</v>
      </c>
      <c r="C107" s="82" t="s">
        <v>285</v>
      </c>
      <c r="D107" s="394">
        <f>D108</f>
        <v>40190</v>
      </c>
      <c r="E107" s="394">
        <f>E108</f>
        <v>40190</v>
      </c>
      <c r="F107" s="394">
        <f>F108</f>
        <v>72529</v>
      </c>
      <c r="G107" s="439">
        <f>G108</f>
        <v>71350</v>
      </c>
      <c r="H107" s="690">
        <f t="shared" si="12"/>
        <v>177.53172430952972</v>
      </c>
      <c r="I107" s="128">
        <f t="shared" si="13"/>
        <v>98.374443326117827</v>
      </c>
      <c r="K107" s="535"/>
      <c r="L107" s="240"/>
      <c r="N107" s="624"/>
    </row>
    <row r="108" spans="2:14" s="817" customFormat="1" ht="15" customHeight="1">
      <c r="B108" s="818"/>
      <c r="C108" s="827" t="s">
        <v>659</v>
      </c>
      <c r="D108" s="820">
        <v>40190</v>
      </c>
      <c r="E108" s="820">
        <v>40190</v>
      </c>
      <c r="F108" s="820">
        <v>72529</v>
      </c>
      <c r="G108" s="821">
        <v>71350</v>
      </c>
      <c r="H108" s="829">
        <f t="shared" si="12"/>
        <v>177.53172430952972</v>
      </c>
      <c r="I108" s="830">
        <f t="shared" si="13"/>
        <v>98.374443326117827</v>
      </c>
      <c r="J108" s="826"/>
      <c r="K108" s="824"/>
      <c r="L108" s="824"/>
      <c r="M108" s="826"/>
    </row>
    <row r="109" spans="2:14" ht="25.5" customHeight="1">
      <c r="B109" s="199">
        <v>722522</v>
      </c>
      <c r="C109" s="201" t="s">
        <v>286</v>
      </c>
      <c r="D109" s="532">
        <v>19550</v>
      </c>
      <c r="E109" s="532">
        <v>19550</v>
      </c>
      <c r="F109" s="532">
        <v>19887</v>
      </c>
      <c r="G109" s="441">
        <v>18337</v>
      </c>
      <c r="H109" s="693">
        <f t="shared" ref="H109:H142" si="31">IF(E109=0,"",G109/E109*100)</f>
        <v>93.795396419437338</v>
      </c>
      <c r="I109" s="208">
        <f t="shared" si="13"/>
        <v>92.205963694876047</v>
      </c>
      <c r="K109" s="535"/>
      <c r="L109" s="240"/>
      <c r="N109" s="624"/>
    </row>
    <row r="110" spans="2:14" ht="25.5">
      <c r="B110" s="118">
        <v>722523</v>
      </c>
      <c r="C110" s="82" t="s">
        <v>287</v>
      </c>
      <c r="D110" s="531">
        <v>3380</v>
      </c>
      <c r="E110" s="531">
        <v>3380</v>
      </c>
      <c r="F110" s="531">
        <v>3754</v>
      </c>
      <c r="G110" s="439">
        <v>4035</v>
      </c>
      <c r="H110" s="688">
        <f t="shared" si="31"/>
        <v>119.37869822485207</v>
      </c>
      <c r="I110" s="125">
        <f t="shared" si="13"/>
        <v>107.48534896110814</v>
      </c>
      <c r="K110" s="535"/>
      <c r="L110" s="240"/>
      <c r="N110" s="624"/>
    </row>
    <row r="111" spans="2:14" ht="27" customHeight="1">
      <c r="B111" s="118">
        <v>722524</v>
      </c>
      <c r="C111" s="290" t="s">
        <v>517</v>
      </c>
      <c r="D111" s="102">
        <v>100</v>
      </c>
      <c r="E111" s="102">
        <v>100</v>
      </c>
      <c r="F111" s="102">
        <v>379</v>
      </c>
      <c r="G111" s="439">
        <v>56</v>
      </c>
      <c r="H111" s="688">
        <f t="shared" si="31"/>
        <v>56.000000000000007</v>
      </c>
      <c r="I111" s="125">
        <f t="shared" si="13"/>
        <v>14.775725593667547</v>
      </c>
      <c r="K111" s="535"/>
      <c r="L111" s="240"/>
      <c r="N111" s="624"/>
    </row>
    <row r="112" spans="2:14" ht="25.5">
      <c r="B112" s="118">
        <v>722525</v>
      </c>
      <c r="C112" s="290" t="s">
        <v>516</v>
      </c>
      <c r="D112" s="102">
        <v>50</v>
      </c>
      <c r="E112" s="102">
        <v>50</v>
      </c>
      <c r="F112" s="102">
        <v>27</v>
      </c>
      <c r="G112" s="439">
        <v>58</v>
      </c>
      <c r="H112" s="688">
        <f t="shared" si="31"/>
        <v>115.99999999999999</v>
      </c>
      <c r="I112" s="125">
        <f t="shared" si="13"/>
        <v>214.81481481481484</v>
      </c>
      <c r="K112" s="535"/>
      <c r="L112" s="240"/>
      <c r="N112" s="624"/>
    </row>
    <row r="113" spans="2:14" ht="25.5">
      <c r="B113" s="118">
        <v>722526</v>
      </c>
      <c r="C113" s="82" t="s">
        <v>519</v>
      </c>
      <c r="D113" s="102">
        <v>0</v>
      </c>
      <c r="E113" s="102">
        <v>0</v>
      </c>
      <c r="F113" s="102">
        <v>0</v>
      </c>
      <c r="G113" s="439">
        <v>0</v>
      </c>
      <c r="H113" s="688" t="str">
        <f t="shared" si="31"/>
        <v/>
      </c>
      <c r="I113" s="125" t="str">
        <f t="shared" si="13"/>
        <v/>
      </c>
      <c r="K113" s="535"/>
      <c r="L113" s="240"/>
      <c r="N113" s="624"/>
    </row>
    <row r="114" spans="2:14" ht="15" customHeight="1">
      <c r="B114" s="118">
        <v>722527</v>
      </c>
      <c r="C114" s="83" t="s">
        <v>447</v>
      </c>
      <c r="D114" s="102">
        <v>53100</v>
      </c>
      <c r="E114" s="102">
        <v>53100</v>
      </c>
      <c r="F114" s="102">
        <v>15760</v>
      </c>
      <c r="G114" s="439">
        <v>53063</v>
      </c>
      <c r="H114" s="694">
        <f t="shared" si="31"/>
        <v>99.930320150659142</v>
      </c>
      <c r="I114" s="217">
        <f t="shared" si="13"/>
        <v>336.6941624365482</v>
      </c>
      <c r="K114" s="535"/>
      <c r="L114" s="240"/>
      <c r="N114" s="624"/>
    </row>
    <row r="115" spans="2:14" ht="15" customHeight="1">
      <c r="B115" s="118">
        <v>722528</v>
      </c>
      <c r="C115" s="83" t="s">
        <v>273</v>
      </c>
      <c r="D115" s="102">
        <v>690</v>
      </c>
      <c r="E115" s="102">
        <v>690</v>
      </c>
      <c r="F115" s="102">
        <v>741</v>
      </c>
      <c r="G115" s="439">
        <v>746</v>
      </c>
      <c r="H115" s="688">
        <f t="shared" si="31"/>
        <v>108.11594202898551</v>
      </c>
      <c r="I115" s="125">
        <f t="shared" si="13"/>
        <v>100.67476383265857</v>
      </c>
      <c r="K115" s="535"/>
      <c r="L115" s="240"/>
      <c r="N115" s="624"/>
    </row>
    <row r="116" spans="2:14" ht="15" customHeight="1">
      <c r="B116" s="118">
        <v>722529</v>
      </c>
      <c r="C116" s="83" t="s">
        <v>274</v>
      </c>
      <c r="D116" s="102">
        <v>62940</v>
      </c>
      <c r="E116" s="102">
        <v>62940</v>
      </c>
      <c r="F116" s="102">
        <v>60759</v>
      </c>
      <c r="G116" s="439">
        <v>59841</v>
      </c>
      <c r="H116" s="688">
        <f t="shared" si="31"/>
        <v>95.076263107721644</v>
      </c>
      <c r="I116" s="125">
        <f t="shared" si="13"/>
        <v>98.489112724040879</v>
      </c>
      <c r="K116" s="535"/>
      <c r="L116" s="240"/>
      <c r="N116" s="624"/>
    </row>
    <row r="117" spans="2:14" ht="15" customHeight="1">
      <c r="B117" s="137">
        <v>722530</v>
      </c>
      <c r="C117" s="142" t="s">
        <v>275</v>
      </c>
      <c r="D117" s="134">
        <f>SUM(D118:D121)</f>
        <v>278380</v>
      </c>
      <c r="E117" s="134">
        <f>SUM(E118:E121)</f>
        <v>278380</v>
      </c>
      <c r="F117" s="134">
        <f>SUM(F118:F121)</f>
        <v>274544</v>
      </c>
      <c r="G117" s="442">
        <f>SUM(G118:G121)</f>
        <v>267445</v>
      </c>
      <c r="H117" s="687">
        <f t="shared" si="31"/>
        <v>96.071916085925707</v>
      </c>
      <c r="I117" s="133">
        <f t="shared" si="13"/>
        <v>97.414257823882508</v>
      </c>
      <c r="K117" s="535"/>
      <c r="L117" s="240"/>
      <c r="N117" s="624"/>
    </row>
    <row r="118" spans="2:14" ht="15" customHeight="1">
      <c r="B118" s="118">
        <v>722531</v>
      </c>
      <c r="C118" s="83" t="s">
        <v>276</v>
      </c>
      <c r="D118" s="102">
        <v>92600</v>
      </c>
      <c r="E118" s="102">
        <v>92600</v>
      </c>
      <c r="F118" s="102">
        <v>83682</v>
      </c>
      <c r="G118" s="439">
        <v>81538</v>
      </c>
      <c r="H118" s="688">
        <f t="shared" si="31"/>
        <v>88.053995680345579</v>
      </c>
      <c r="I118" s="125">
        <f t="shared" si="13"/>
        <v>97.43791974379198</v>
      </c>
      <c r="K118" s="535"/>
      <c r="L118" s="240"/>
      <c r="N118" s="624"/>
    </row>
    <row r="119" spans="2:14" ht="15" customHeight="1">
      <c r="B119" s="118">
        <v>722532</v>
      </c>
      <c r="C119" s="83" t="s">
        <v>277</v>
      </c>
      <c r="D119" s="102">
        <v>185750</v>
      </c>
      <c r="E119" s="102">
        <v>185750</v>
      </c>
      <c r="F119" s="102">
        <v>190862</v>
      </c>
      <c r="G119" s="439">
        <v>185907</v>
      </c>
      <c r="H119" s="688">
        <f t="shared" si="31"/>
        <v>100.08452220726782</v>
      </c>
      <c r="I119" s="125">
        <f t="shared" si="13"/>
        <v>97.403883434104216</v>
      </c>
      <c r="K119" s="535"/>
      <c r="L119" s="240"/>
      <c r="N119" s="624"/>
    </row>
    <row r="120" spans="2:14" ht="15" customHeight="1">
      <c r="B120" s="118">
        <v>722538</v>
      </c>
      <c r="C120" s="83" t="s">
        <v>278</v>
      </c>
      <c r="D120" s="102">
        <v>20</v>
      </c>
      <c r="E120" s="102">
        <v>20</v>
      </c>
      <c r="F120" s="102">
        <v>0</v>
      </c>
      <c r="G120" s="439">
        <v>0</v>
      </c>
      <c r="H120" s="688">
        <f t="shared" si="31"/>
        <v>0</v>
      </c>
      <c r="I120" s="125" t="str">
        <f t="shared" si="13"/>
        <v/>
      </c>
      <c r="K120" s="535"/>
      <c r="L120" s="240"/>
      <c r="N120" s="624"/>
    </row>
    <row r="121" spans="2:14" ht="15" customHeight="1">
      <c r="B121" s="118">
        <v>722539</v>
      </c>
      <c r="C121" s="83" t="s">
        <v>450</v>
      </c>
      <c r="D121" s="102">
        <v>10</v>
      </c>
      <c r="E121" s="102">
        <v>10</v>
      </c>
      <c r="F121" s="102">
        <v>0</v>
      </c>
      <c r="G121" s="439">
        <v>0</v>
      </c>
      <c r="H121" s="688">
        <f t="shared" si="31"/>
        <v>0</v>
      </c>
      <c r="I121" s="125" t="str">
        <f t="shared" si="13"/>
        <v/>
      </c>
      <c r="K121" s="535"/>
      <c r="L121" s="240"/>
      <c r="N121" s="624"/>
    </row>
    <row r="122" spans="2:14" ht="15" customHeight="1">
      <c r="B122" s="137">
        <v>722540</v>
      </c>
      <c r="C122" s="142" t="s">
        <v>279</v>
      </c>
      <c r="D122" s="134">
        <f>D123</f>
        <v>300</v>
      </c>
      <c r="E122" s="134">
        <f>E123</f>
        <v>300</v>
      </c>
      <c r="F122" s="134">
        <f>F123</f>
        <v>296</v>
      </c>
      <c r="G122" s="442">
        <f>G123</f>
        <v>182</v>
      </c>
      <c r="H122" s="687">
        <f t="shared" si="31"/>
        <v>60.666666666666671</v>
      </c>
      <c r="I122" s="133">
        <f t="shared" si="13"/>
        <v>61.486486486486491</v>
      </c>
      <c r="K122" s="535"/>
      <c r="L122" s="240"/>
      <c r="N122" s="624"/>
    </row>
    <row r="123" spans="2:14" ht="15" customHeight="1">
      <c r="B123" s="118">
        <v>722541</v>
      </c>
      <c r="C123" s="83" t="s">
        <v>280</v>
      </c>
      <c r="D123" s="102">
        <v>300</v>
      </c>
      <c r="E123" s="102">
        <v>300</v>
      </c>
      <c r="F123" s="102">
        <v>296</v>
      </c>
      <c r="G123" s="439">
        <v>182</v>
      </c>
      <c r="H123" s="688">
        <f t="shared" si="31"/>
        <v>60.666666666666671</v>
      </c>
      <c r="I123" s="125">
        <f t="shared" si="13"/>
        <v>61.486486486486491</v>
      </c>
      <c r="K123" s="535"/>
      <c r="L123" s="240"/>
      <c r="N123" s="624"/>
    </row>
    <row r="124" spans="2:14" ht="15" customHeight="1">
      <c r="B124" s="137">
        <v>722550</v>
      </c>
      <c r="C124" s="142" t="s">
        <v>281</v>
      </c>
      <c r="D124" s="134">
        <f t="shared" ref="D124" si="32">D125+D127+D129+D131</f>
        <v>681090</v>
      </c>
      <c r="E124" s="134">
        <f t="shared" ref="E124:G124" si="33">E125+E127+E129+E131</f>
        <v>681090</v>
      </c>
      <c r="F124" s="134">
        <f t="shared" si="33"/>
        <v>156545</v>
      </c>
      <c r="G124" s="442">
        <f t="shared" si="33"/>
        <v>152401</v>
      </c>
      <c r="H124" s="687">
        <f t="shared" si="31"/>
        <v>22.3760442819598</v>
      </c>
      <c r="I124" s="133">
        <f t="shared" si="13"/>
        <v>97.352837842154017</v>
      </c>
      <c r="K124" s="536"/>
      <c r="L124" s="240"/>
      <c r="N124" s="624"/>
    </row>
    <row r="125" spans="2:14" ht="15" customHeight="1">
      <c r="B125" s="118">
        <v>722551</v>
      </c>
      <c r="C125" s="83" t="s">
        <v>282</v>
      </c>
      <c r="D125" s="102">
        <f>D126</f>
        <v>910</v>
      </c>
      <c r="E125" s="102">
        <f>E126</f>
        <v>910</v>
      </c>
      <c r="F125" s="102">
        <f>F126</f>
        <v>14761</v>
      </c>
      <c r="G125" s="439">
        <f>G126</f>
        <v>14419</v>
      </c>
      <c r="H125" s="688">
        <f t="shared" si="31"/>
        <v>1584.5054945054947</v>
      </c>
      <c r="I125" s="125">
        <f t="shared" si="13"/>
        <v>97.683083801910442</v>
      </c>
      <c r="K125" s="535"/>
      <c r="L125" s="240"/>
      <c r="N125" s="624"/>
    </row>
    <row r="126" spans="2:14" s="817" customFormat="1" ht="15" customHeight="1">
      <c r="B126" s="818"/>
      <c r="C126" s="827" t="s">
        <v>659</v>
      </c>
      <c r="D126" s="828">
        <v>910</v>
      </c>
      <c r="E126" s="828">
        <v>910</v>
      </c>
      <c r="F126" s="828">
        <v>14761</v>
      </c>
      <c r="G126" s="821">
        <v>14419</v>
      </c>
      <c r="H126" s="822">
        <f t="shared" si="31"/>
        <v>1584.5054945054947</v>
      </c>
      <c r="I126" s="823">
        <f t="shared" si="13"/>
        <v>97.683083801910442</v>
      </c>
      <c r="J126" s="826"/>
      <c r="K126" s="824"/>
      <c r="L126" s="824"/>
      <c r="M126" s="826"/>
    </row>
    <row r="127" spans="2:14" s="529" customFormat="1" ht="15" customHeight="1">
      <c r="B127" s="118">
        <v>722552</v>
      </c>
      <c r="C127" s="530" t="s">
        <v>671</v>
      </c>
      <c r="D127" s="102">
        <f>D128</f>
        <v>40</v>
      </c>
      <c r="E127" s="102">
        <f>E128</f>
        <v>40</v>
      </c>
      <c r="F127" s="102">
        <f>F128</f>
        <v>16</v>
      </c>
      <c r="G127" s="439">
        <f>G128</f>
        <v>40</v>
      </c>
      <c r="H127" s="688">
        <f t="shared" si="31"/>
        <v>100</v>
      </c>
      <c r="I127" s="125">
        <f t="shared" si="13"/>
        <v>250</v>
      </c>
      <c r="J127" s="185"/>
      <c r="K127" s="535"/>
      <c r="L127" s="240"/>
      <c r="M127" s="185"/>
      <c r="N127" s="624"/>
    </row>
    <row r="128" spans="2:14" s="817" customFormat="1" ht="15" customHeight="1">
      <c r="B128" s="818"/>
      <c r="C128" s="827" t="s">
        <v>659</v>
      </c>
      <c r="D128" s="828">
        <v>40</v>
      </c>
      <c r="E128" s="828">
        <v>40</v>
      </c>
      <c r="F128" s="828">
        <v>16</v>
      </c>
      <c r="G128" s="821">
        <v>40</v>
      </c>
      <c r="H128" s="822">
        <f t="shared" si="31"/>
        <v>100</v>
      </c>
      <c r="I128" s="823">
        <f t="shared" si="13"/>
        <v>250</v>
      </c>
      <c r="J128" s="826"/>
      <c r="K128" s="824"/>
      <c r="L128" s="824"/>
      <c r="M128" s="826"/>
    </row>
    <row r="129" spans="2:14" ht="25.5">
      <c r="B129" s="118">
        <v>722555</v>
      </c>
      <c r="C129" s="82" t="s">
        <v>288</v>
      </c>
      <c r="D129" s="102">
        <f>D130</f>
        <v>52820</v>
      </c>
      <c r="E129" s="102">
        <f>E130</f>
        <v>52820</v>
      </c>
      <c r="F129" s="102">
        <f>F130</f>
        <v>48516</v>
      </c>
      <c r="G129" s="439">
        <f>G130</f>
        <v>45962</v>
      </c>
      <c r="H129" s="688">
        <f t="shared" si="31"/>
        <v>87.016281711472928</v>
      </c>
      <c r="I129" s="125">
        <f t="shared" si="13"/>
        <v>94.735757275950206</v>
      </c>
      <c r="K129" s="535"/>
      <c r="L129" s="240"/>
      <c r="N129" s="624"/>
    </row>
    <row r="130" spans="2:14" s="817" customFormat="1" ht="17.100000000000001" customHeight="1">
      <c r="B130" s="818"/>
      <c r="C130" s="827" t="s">
        <v>659</v>
      </c>
      <c r="D130" s="828">
        <v>52820</v>
      </c>
      <c r="E130" s="828">
        <v>52820</v>
      </c>
      <c r="F130" s="828">
        <v>48516</v>
      </c>
      <c r="G130" s="821">
        <v>45962</v>
      </c>
      <c r="H130" s="822">
        <f t="shared" si="31"/>
        <v>87.016281711472928</v>
      </c>
      <c r="I130" s="823">
        <f t="shared" si="13"/>
        <v>94.735757275950206</v>
      </c>
      <c r="J130" s="826"/>
      <c r="K130" s="824"/>
      <c r="L130" s="824"/>
      <c r="M130" s="826"/>
    </row>
    <row r="131" spans="2:14" ht="25.5">
      <c r="B131" s="118">
        <v>722556</v>
      </c>
      <c r="C131" s="82" t="s">
        <v>289</v>
      </c>
      <c r="D131" s="102">
        <f t="shared" ref="D131" si="34">D132+D133</f>
        <v>627320</v>
      </c>
      <c r="E131" s="102">
        <f t="shared" ref="E131:G131" si="35">E132+E133</f>
        <v>627320</v>
      </c>
      <c r="F131" s="102">
        <f t="shared" si="35"/>
        <v>93252</v>
      </c>
      <c r="G131" s="439">
        <f t="shared" si="35"/>
        <v>91980</v>
      </c>
      <c r="H131" s="688">
        <f t="shared" si="31"/>
        <v>14.662373270420201</v>
      </c>
      <c r="I131" s="125">
        <f t="shared" si="13"/>
        <v>98.635954188650103</v>
      </c>
      <c r="K131" s="535"/>
      <c r="L131" s="240"/>
      <c r="N131" s="624"/>
    </row>
    <row r="132" spans="2:14" s="817" customFormat="1" ht="15" customHeight="1">
      <c r="B132" s="818"/>
      <c r="C132" s="827" t="s">
        <v>860</v>
      </c>
      <c r="D132" s="828">
        <v>534140</v>
      </c>
      <c r="E132" s="828">
        <v>534140</v>
      </c>
      <c r="F132" s="828">
        <v>0</v>
      </c>
      <c r="G132" s="821">
        <v>0</v>
      </c>
      <c r="H132" s="822">
        <f t="shared" ref="H132" si="36">IF(E132=0,"",G132/E132*100)</f>
        <v>0</v>
      </c>
      <c r="I132" s="823" t="str">
        <f t="shared" ref="I132" si="37">IF(F132=0,"",G132/F132*100)</f>
        <v/>
      </c>
      <c r="J132" s="826"/>
      <c r="K132" s="824"/>
      <c r="L132" s="824"/>
      <c r="M132" s="826"/>
    </row>
    <row r="133" spans="2:14" s="817" customFormat="1" ht="15" customHeight="1">
      <c r="B133" s="818"/>
      <c r="C133" s="827" t="s">
        <v>659</v>
      </c>
      <c r="D133" s="828">
        <v>93180</v>
      </c>
      <c r="E133" s="828">
        <v>93180</v>
      </c>
      <c r="F133" s="828">
        <v>93252</v>
      </c>
      <c r="G133" s="821">
        <v>91980</v>
      </c>
      <c r="H133" s="822">
        <f t="shared" si="31"/>
        <v>98.712169993560849</v>
      </c>
      <c r="I133" s="823">
        <f t="shared" si="13"/>
        <v>98.635954188650103</v>
      </c>
      <c r="J133" s="826"/>
      <c r="K133" s="824"/>
      <c r="L133" s="824"/>
      <c r="M133" s="826"/>
    </row>
    <row r="134" spans="2:14" ht="15" customHeight="1">
      <c r="B134" s="137">
        <v>722580</v>
      </c>
      <c r="C134" s="142" t="s">
        <v>290</v>
      </c>
      <c r="D134" s="134">
        <f t="shared" ref="D134" si="38">D135+D138+D139+D140+D141</f>
        <v>106590</v>
      </c>
      <c r="E134" s="134">
        <f t="shared" ref="E134:G134" si="39">E135+E138+E139+E140+E141</f>
        <v>106590</v>
      </c>
      <c r="F134" s="134">
        <f t="shared" si="39"/>
        <v>50187</v>
      </c>
      <c r="G134" s="442">
        <f t="shared" si="39"/>
        <v>109324</v>
      </c>
      <c r="H134" s="687">
        <f t="shared" si="31"/>
        <v>102.56496857116053</v>
      </c>
      <c r="I134" s="133">
        <f t="shared" si="13"/>
        <v>217.83330344511529</v>
      </c>
      <c r="K134" s="535"/>
      <c r="L134" s="240"/>
      <c r="N134" s="624"/>
    </row>
    <row r="135" spans="2:14" ht="25.5">
      <c r="B135" s="118">
        <v>722581</v>
      </c>
      <c r="C135" s="82" t="s">
        <v>518</v>
      </c>
      <c r="D135" s="102">
        <f t="shared" ref="D135" si="40">SUM(D136:D137)</f>
        <v>100910</v>
      </c>
      <c r="E135" s="102">
        <f t="shared" ref="E135:G135" si="41">SUM(E136:E137)</f>
        <v>100910</v>
      </c>
      <c r="F135" s="102">
        <f t="shared" si="41"/>
        <v>43810</v>
      </c>
      <c r="G135" s="439">
        <f t="shared" si="41"/>
        <v>105797</v>
      </c>
      <c r="H135" s="688">
        <f t="shared" si="31"/>
        <v>104.84292934297889</v>
      </c>
      <c r="I135" s="125">
        <f t="shared" si="13"/>
        <v>241.49052727687743</v>
      </c>
      <c r="K135" s="535"/>
      <c r="L135" s="240"/>
      <c r="N135" s="624"/>
    </row>
    <row r="136" spans="2:14" s="817" customFormat="1" ht="15" customHeight="1">
      <c r="B136" s="818"/>
      <c r="C136" s="827" t="s">
        <v>863</v>
      </c>
      <c r="D136" s="828">
        <v>60000</v>
      </c>
      <c r="E136" s="828">
        <v>60000</v>
      </c>
      <c r="F136" s="828">
        <v>0</v>
      </c>
      <c r="G136" s="821">
        <v>60000</v>
      </c>
      <c r="H136" s="822">
        <f t="shared" ref="H136" si="42">IF(E136=0,"",G136/E136*100)</f>
        <v>100</v>
      </c>
      <c r="I136" s="823" t="str">
        <f t="shared" ref="I136" si="43">IF(F136=0,"",G136/F136*100)</f>
        <v/>
      </c>
      <c r="J136" s="826"/>
      <c r="K136" s="831"/>
      <c r="L136" s="824"/>
      <c r="M136" s="826"/>
    </row>
    <row r="137" spans="2:14" s="817" customFormat="1" ht="15" customHeight="1">
      <c r="B137" s="818"/>
      <c r="C137" s="827" t="s">
        <v>658</v>
      </c>
      <c r="D137" s="828">
        <v>40910</v>
      </c>
      <c r="E137" s="828">
        <v>40910</v>
      </c>
      <c r="F137" s="828">
        <v>43810</v>
      </c>
      <c r="G137" s="821">
        <v>45797</v>
      </c>
      <c r="H137" s="822">
        <f t="shared" si="31"/>
        <v>111.94573453923246</v>
      </c>
      <c r="I137" s="823">
        <f t="shared" si="13"/>
        <v>104.5354941794111</v>
      </c>
      <c r="J137" s="826"/>
      <c r="K137" s="831"/>
      <c r="L137" s="824"/>
      <c r="M137" s="826"/>
    </row>
    <row r="138" spans="2:14" ht="37.5" customHeight="1">
      <c r="B138" s="118">
        <v>722582</v>
      </c>
      <c r="C138" s="290" t="s">
        <v>515</v>
      </c>
      <c r="D138" s="102">
        <v>4050</v>
      </c>
      <c r="E138" s="102">
        <v>4050</v>
      </c>
      <c r="F138" s="102">
        <v>4302</v>
      </c>
      <c r="G138" s="439">
        <v>2403</v>
      </c>
      <c r="H138" s="688">
        <f t="shared" si="31"/>
        <v>59.333333333333336</v>
      </c>
      <c r="I138" s="125">
        <f t="shared" si="13"/>
        <v>55.85774058577406</v>
      </c>
      <c r="K138" s="535"/>
      <c r="L138" s="240"/>
      <c r="N138" s="624"/>
    </row>
    <row r="139" spans="2:14" ht="26.25" customHeight="1">
      <c r="B139" s="118">
        <v>722583</v>
      </c>
      <c r="C139" s="82" t="s">
        <v>291</v>
      </c>
      <c r="D139" s="102">
        <v>720</v>
      </c>
      <c r="E139" s="102">
        <v>720</v>
      </c>
      <c r="F139" s="102">
        <v>781</v>
      </c>
      <c r="G139" s="439">
        <v>599</v>
      </c>
      <c r="H139" s="688">
        <f t="shared" si="31"/>
        <v>83.194444444444443</v>
      </c>
      <c r="I139" s="125">
        <f t="shared" si="13"/>
        <v>76.69654289372599</v>
      </c>
      <c r="K139" s="535"/>
      <c r="L139" s="240"/>
      <c r="N139" s="624"/>
    </row>
    <row r="140" spans="2:14" ht="25.5">
      <c r="B140" s="118">
        <v>722584</v>
      </c>
      <c r="C140" s="82" t="s">
        <v>292</v>
      </c>
      <c r="D140" s="102">
        <v>600</v>
      </c>
      <c r="E140" s="102">
        <v>600</v>
      </c>
      <c r="F140" s="102">
        <v>611</v>
      </c>
      <c r="G140" s="439">
        <v>457</v>
      </c>
      <c r="H140" s="688">
        <f t="shared" si="31"/>
        <v>76.166666666666671</v>
      </c>
      <c r="I140" s="125">
        <f t="shared" si="13"/>
        <v>74.795417348608837</v>
      </c>
      <c r="K140" s="535"/>
      <c r="L140" s="240"/>
      <c r="N140" s="624"/>
    </row>
    <row r="141" spans="2:14" ht="25.5">
      <c r="B141" s="118">
        <v>722585</v>
      </c>
      <c r="C141" s="82" t="s">
        <v>293</v>
      </c>
      <c r="D141" s="102">
        <v>310</v>
      </c>
      <c r="E141" s="102">
        <v>310</v>
      </c>
      <c r="F141" s="102">
        <v>683</v>
      </c>
      <c r="G141" s="439">
        <v>68</v>
      </c>
      <c r="H141" s="688">
        <f t="shared" si="31"/>
        <v>21.935483870967744</v>
      </c>
      <c r="I141" s="125">
        <f t="shared" si="13"/>
        <v>9.9560761346998543</v>
      </c>
      <c r="K141" s="535"/>
      <c r="L141" s="240"/>
      <c r="N141" s="624"/>
    </row>
    <row r="142" spans="2:14" ht="15" customHeight="1">
      <c r="B142" s="122">
        <v>722600</v>
      </c>
      <c r="C142" s="50" t="s">
        <v>283</v>
      </c>
      <c r="D142" s="140">
        <f t="shared" ref="D142" si="44">SUM(D143:D149)</f>
        <v>218560</v>
      </c>
      <c r="E142" s="140">
        <f t="shared" ref="E142:F142" si="45">SUM(E143:E149)</f>
        <v>218560</v>
      </c>
      <c r="F142" s="140">
        <f t="shared" si="45"/>
        <v>310972</v>
      </c>
      <c r="G142" s="440">
        <f>SUM(G143:G149)</f>
        <v>235681</v>
      </c>
      <c r="H142" s="687">
        <f t="shared" si="31"/>
        <v>107.83354685212299</v>
      </c>
      <c r="I142" s="133">
        <f t="shared" si="13"/>
        <v>75.788495427241045</v>
      </c>
      <c r="K142" s="535"/>
      <c r="L142" s="240"/>
      <c r="N142" s="624"/>
    </row>
    <row r="143" spans="2:14" ht="15" customHeight="1">
      <c r="B143" s="126">
        <v>722611</v>
      </c>
      <c r="C143" s="83" t="s">
        <v>294</v>
      </c>
      <c r="D143" s="102">
        <v>62060</v>
      </c>
      <c r="E143" s="102">
        <v>62060</v>
      </c>
      <c r="F143" s="102">
        <v>95134</v>
      </c>
      <c r="G143" s="439">
        <v>62399</v>
      </c>
      <c r="H143" s="688">
        <f t="shared" ref="H143:H176" si="46">IF(E143=0,"",G143/E143*100)</f>
        <v>100.54624556880438</v>
      </c>
      <c r="I143" s="125">
        <f t="shared" si="13"/>
        <v>65.590640570143165</v>
      </c>
      <c r="K143" s="535"/>
      <c r="L143" s="240"/>
      <c r="N143" s="624"/>
    </row>
    <row r="144" spans="2:14" ht="15" customHeight="1">
      <c r="B144" s="126">
        <v>722612</v>
      </c>
      <c r="C144" s="83" t="s">
        <v>295</v>
      </c>
      <c r="D144" s="102">
        <v>31270</v>
      </c>
      <c r="E144" s="102">
        <v>31270</v>
      </c>
      <c r="F144" s="102">
        <v>69247</v>
      </c>
      <c r="G144" s="439">
        <v>23865</v>
      </c>
      <c r="H144" s="688">
        <f t="shared" si="46"/>
        <v>76.319155740326195</v>
      </c>
      <c r="I144" s="125">
        <f t="shared" ref="I144:I214" si="47">IF(F144=0,"",G144/F144*100)</f>
        <v>34.463586870189324</v>
      </c>
      <c r="K144" s="535"/>
      <c r="L144" s="240"/>
      <c r="N144" s="624"/>
    </row>
    <row r="145" spans="2:14" ht="15" customHeight="1">
      <c r="B145" s="126">
        <v>722613</v>
      </c>
      <c r="C145" s="83" t="s">
        <v>296</v>
      </c>
      <c r="D145" s="102">
        <v>5620</v>
      </c>
      <c r="E145" s="102">
        <v>5620</v>
      </c>
      <c r="F145" s="102">
        <v>7085</v>
      </c>
      <c r="G145" s="439">
        <v>20695</v>
      </c>
      <c r="H145" s="688">
        <f t="shared" si="46"/>
        <v>368.23843416370107</v>
      </c>
      <c r="I145" s="125">
        <f t="shared" si="47"/>
        <v>292.09597741707836</v>
      </c>
      <c r="K145" s="535"/>
      <c r="L145" s="240"/>
      <c r="N145" s="624"/>
    </row>
    <row r="146" spans="2:14" ht="15" customHeight="1">
      <c r="B146" s="126">
        <v>722621</v>
      </c>
      <c r="C146" s="83" t="s">
        <v>297</v>
      </c>
      <c r="D146" s="102">
        <v>94730</v>
      </c>
      <c r="E146" s="102">
        <v>94730</v>
      </c>
      <c r="F146" s="102">
        <v>106030</v>
      </c>
      <c r="G146" s="439">
        <v>105366</v>
      </c>
      <c r="H146" s="688">
        <f t="shared" si="46"/>
        <v>111.22769977831733</v>
      </c>
      <c r="I146" s="125">
        <f t="shared" si="47"/>
        <v>99.373762142789772</v>
      </c>
      <c r="K146" s="535"/>
      <c r="L146" s="240"/>
      <c r="N146" s="624"/>
    </row>
    <row r="147" spans="2:14" ht="15" customHeight="1">
      <c r="B147" s="126">
        <v>722631</v>
      </c>
      <c r="C147" s="83" t="s">
        <v>298</v>
      </c>
      <c r="D147" s="102">
        <v>24810</v>
      </c>
      <c r="E147" s="102">
        <v>24810</v>
      </c>
      <c r="F147" s="102">
        <v>33471</v>
      </c>
      <c r="G147" s="439">
        <v>23326</v>
      </c>
      <c r="H147" s="688">
        <f t="shared" si="46"/>
        <v>94.018540910923008</v>
      </c>
      <c r="I147" s="125">
        <f t="shared" si="47"/>
        <v>69.690179558423722</v>
      </c>
      <c r="K147" s="535"/>
      <c r="L147" s="240"/>
      <c r="N147" s="624"/>
    </row>
    <row r="148" spans="2:14" ht="15" customHeight="1">
      <c r="B148" s="126">
        <v>722632</v>
      </c>
      <c r="C148" s="83" t="s">
        <v>451</v>
      </c>
      <c r="D148" s="102">
        <v>20</v>
      </c>
      <c r="E148" s="102">
        <v>20</v>
      </c>
      <c r="F148" s="102">
        <v>0</v>
      </c>
      <c r="G148" s="439">
        <v>0</v>
      </c>
      <c r="H148" s="688">
        <f t="shared" si="46"/>
        <v>0</v>
      </c>
      <c r="I148" s="125" t="str">
        <f t="shared" si="47"/>
        <v/>
      </c>
      <c r="K148" s="535"/>
      <c r="L148" s="240"/>
      <c r="N148" s="624"/>
    </row>
    <row r="149" spans="2:14" s="529" customFormat="1" ht="15" customHeight="1">
      <c r="B149" s="126">
        <v>722633</v>
      </c>
      <c r="C149" s="530" t="s">
        <v>672</v>
      </c>
      <c r="D149" s="102">
        <v>50</v>
      </c>
      <c r="E149" s="102">
        <v>50</v>
      </c>
      <c r="F149" s="102">
        <v>5</v>
      </c>
      <c r="G149" s="439">
        <v>30</v>
      </c>
      <c r="H149" s="688">
        <f t="shared" si="46"/>
        <v>60</v>
      </c>
      <c r="I149" s="125">
        <f t="shared" si="47"/>
        <v>600</v>
      </c>
      <c r="J149" s="185"/>
      <c r="K149" s="535"/>
      <c r="L149" s="240"/>
      <c r="M149" s="185"/>
      <c r="N149" s="624"/>
    </row>
    <row r="150" spans="2:14" ht="15" customHeight="1">
      <c r="B150" s="137">
        <v>722700</v>
      </c>
      <c r="C150" s="50" t="s">
        <v>299</v>
      </c>
      <c r="D150" s="140">
        <f t="shared" ref="D150" si="48">SUM(D151:D154)</f>
        <v>33250</v>
      </c>
      <c r="E150" s="140">
        <f t="shared" ref="E150:F150" si="49">SUM(E151:E154)</f>
        <v>33250</v>
      </c>
      <c r="F150" s="140">
        <f t="shared" si="49"/>
        <v>40959</v>
      </c>
      <c r="G150" s="440">
        <f t="shared" ref="G150" si="50">SUM(G151:G154)</f>
        <v>45348</v>
      </c>
      <c r="H150" s="687">
        <f t="shared" si="46"/>
        <v>136.38496240601503</v>
      </c>
      <c r="I150" s="133">
        <f t="shared" si="47"/>
        <v>110.71559364242292</v>
      </c>
      <c r="K150" s="535"/>
      <c r="L150" s="240"/>
      <c r="N150" s="624"/>
    </row>
    <row r="151" spans="2:14" ht="15" customHeight="1">
      <c r="B151" s="126">
        <v>722715</v>
      </c>
      <c r="C151" s="83" t="s">
        <v>532</v>
      </c>
      <c r="D151" s="102">
        <v>0</v>
      </c>
      <c r="E151" s="102">
        <v>0</v>
      </c>
      <c r="F151" s="102">
        <v>0</v>
      </c>
      <c r="G151" s="439">
        <v>0</v>
      </c>
      <c r="H151" s="688" t="str">
        <f t="shared" si="46"/>
        <v/>
      </c>
      <c r="I151" s="125" t="str">
        <f t="shared" si="47"/>
        <v/>
      </c>
      <c r="K151" s="535"/>
      <c r="L151" s="240"/>
      <c r="N151" s="624"/>
    </row>
    <row r="152" spans="2:14" ht="15" customHeight="1">
      <c r="B152" s="126">
        <v>722719</v>
      </c>
      <c r="C152" s="83" t="s">
        <v>448</v>
      </c>
      <c r="D152" s="102">
        <v>31250</v>
      </c>
      <c r="E152" s="102">
        <v>31250</v>
      </c>
      <c r="F152" s="102">
        <v>118</v>
      </c>
      <c r="G152" s="439">
        <v>39606</v>
      </c>
      <c r="H152" s="688">
        <f t="shared" si="46"/>
        <v>126.73920000000001</v>
      </c>
      <c r="I152" s="125">
        <f t="shared" si="47"/>
        <v>33564.406779661018</v>
      </c>
      <c r="K152" s="535"/>
      <c r="L152" s="240"/>
      <c r="N152" s="624"/>
    </row>
    <row r="153" spans="2:14" ht="15" customHeight="1">
      <c r="B153" s="126">
        <v>722732</v>
      </c>
      <c r="C153" s="83" t="s">
        <v>300</v>
      </c>
      <c r="D153" s="102">
        <v>0</v>
      </c>
      <c r="E153" s="102">
        <v>0</v>
      </c>
      <c r="F153" s="102">
        <v>0</v>
      </c>
      <c r="G153" s="439">
        <v>0</v>
      </c>
      <c r="H153" s="688" t="str">
        <f t="shared" si="46"/>
        <v/>
      </c>
      <c r="I153" s="125" t="str">
        <f t="shared" si="47"/>
        <v/>
      </c>
      <c r="K153" s="535"/>
      <c r="L153" s="240"/>
      <c r="N153" s="624"/>
    </row>
    <row r="154" spans="2:14" ht="15" customHeight="1">
      <c r="B154" s="126">
        <v>722791</v>
      </c>
      <c r="C154" s="83" t="s">
        <v>301</v>
      </c>
      <c r="D154" s="102">
        <v>2000</v>
      </c>
      <c r="E154" s="102">
        <v>2000</v>
      </c>
      <c r="F154" s="102">
        <v>40841</v>
      </c>
      <c r="G154" s="439">
        <v>5742</v>
      </c>
      <c r="H154" s="688">
        <f t="shared" si="46"/>
        <v>287.10000000000002</v>
      </c>
      <c r="I154" s="125">
        <f t="shared" si="47"/>
        <v>14.059401092039861</v>
      </c>
      <c r="K154" s="535"/>
      <c r="L154" s="240"/>
      <c r="N154" s="624"/>
    </row>
    <row r="155" spans="2:14" ht="17.100000000000001" customHeight="1">
      <c r="B155" s="221">
        <v>723000</v>
      </c>
      <c r="C155" s="222" t="s">
        <v>166</v>
      </c>
      <c r="D155" s="223">
        <f>D156</f>
        <v>467300</v>
      </c>
      <c r="E155" s="223">
        <f>E156</f>
        <v>467300</v>
      </c>
      <c r="F155" s="223">
        <f>F156</f>
        <v>459520</v>
      </c>
      <c r="G155" s="436">
        <f>G156</f>
        <v>383120</v>
      </c>
      <c r="H155" s="686">
        <f t="shared" si="46"/>
        <v>81.985876310721167</v>
      </c>
      <c r="I155" s="206">
        <f t="shared" si="47"/>
        <v>83.373955431754879</v>
      </c>
      <c r="K155" s="535"/>
      <c r="L155" s="240"/>
      <c r="N155" s="624"/>
    </row>
    <row r="156" spans="2:14" ht="15" customHeight="1">
      <c r="B156" s="130">
        <v>723100</v>
      </c>
      <c r="C156" s="141" t="s">
        <v>302</v>
      </c>
      <c r="D156" s="134">
        <f>SUM(D157:D160)</f>
        <v>467300</v>
      </c>
      <c r="E156" s="134">
        <f>SUM(E157:E160)</f>
        <v>467300</v>
      </c>
      <c r="F156" s="134">
        <f>SUM(F157:F160)</f>
        <v>459520</v>
      </c>
      <c r="G156" s="442">
        <f>SUM(G157:G160)</f>
        <v>383120</v>
      </c>
      <c r="H156" s="688">
        <f t="shared" si="46"/>
        <v>81.985876310721167</v>
      </c>
      <c r="I156" s="125">
        <f t="shared" si="47"/>
        <v>83.373955431754879</v>
      </c>
      <c r="K156" s="535"/>
      <c r="L156" s="240"/>
      <c r="N156" s="624"/>
    </row>
    <row r="157" spans="2:14" ht="15" customHeight="1">
      <c r="B157" s="126">
        <v>723121</v>
      </c>
      <c r="C157" s="23" t="s">
        <v>303</v>
      </c>
      <c r="D157" s="129">
        <v>580</v>
      </c>
      <c r="E157" s="129">
        <v>580</v>
      </c>
      <c r="F157" s="129">
        <v>295</v>
      </c>
      <c r="G157" s="438">
        <v>350</v>
      </c>
      <c r="H157" s="688">
        <f t="shared" si="46"/>
        <v>60.344827586206897</v>
      </c>
      <c r="I157" s="125">
        <f t="shared" si="47"/>
        <v>118.64406779661016</v>
      </c>
      <c r="K157" s="535"/>
      <c r="L157" s="240"/>
      <c r="N157" s="624"/>
    </row>
    <row r="158" spans="2:14" ht="15" customHeight="1">
      <c r="B158" s="126">
        <v>723122</v>
      </c>
      <c r="C158" s="23" t="s">
        <v>918</v>
      </c>
      <c r="D158" s="124">
        <v>20</v>
      </c>
      <c r="E158" s="124">
        <v>20</v>
      </c>
      <c r="F158" s="124">
        <v>0</v>
      </c>
      <c r="G158" s="439">
        <v>15000</v>
      </c>
      <c r="H158" s="688">
        <f t="shared" si="46"/>
        <v>75000</v>
      </c>
      <c r="I158" s="125" t="str">
        <f t="shared" si="47"/>
        <v/>
      </c>
      <c r="K158" s="535"/>
      <c r="L158" s="240"/>
      <c r="N158" s="624"/>
    </row>
    <row r="159" spans="2:14" ht="25.5">
      <c r="B159" s="126">
        <v>723123</v>
      </c>
      <c r="C159" s="48" t="s">
        <v>305</v>
      </c>
      <c r="D159" s="129">
        <v>461570</v>
      </c>
      <c r="E159" s="129">
        <v>461570</v>
      </c>
      <c r="F159" s="129">
        <v>453581</v>
      </c>
      <c r="G159" s="438">
        <v>351729</v>
      </c>
      <c r="H159" s="688">
        <f t="shared" si="46"/>
        <v>76.202742812574471</v>
      </c>
      <c r="I159" s="125">
        <f t="shared" si="47"/>
        <v>77.544914800223111</v>
      </c>
      <c r="K159" s="535"/>
      <c r="L159" s="240"/>
      <c r="N159" s="624"/>
    </row>
    <row r="160" spans="2:14" ht="15" customHeight="1">
      <c r="B160" s="202">
        <v>723129</v>
      </c>
      <c r="C160" s="203" t="s">
        <v>304</v>
      </c>
      <c r="D160" s="204">
        <v>5130</v>
      </c>
      <c r="E160" s="204">
        <v>5130</v>
      </c>
      <c r="F160" s="204">
        <v>5644</v>
      </c>
      <c r="G160" s="443">
        <v>16041</v>
      </c>
      <c r="H160" s="689">
        <f t="shared" si="46"/>
        <v>312.69005847953213</v>
      </c>
      <c r="I160" s="207">
        <f t="shared" si="47"/>
        <v>284.21332388377039</v>
      </c>
      <c r="K160" s="535"/>
      <c r="L160" s="240"/>
      <c r="N160" s="624"/>
    </row>
    <row r="161" spans="2:13">
      <c r="B161" s="126"/>
      <c r="C161" s="117"/>
      <c r="D161" s="129"/>
      <c r="E161" s="129"/>
      <c r="F161" s="129"/>
      <c r="G161" s="438"/>
      <c r="H161" s="690" t="str">
        <f t="shared" si="46"/>
        <v/>
      </c>
      <c r="I161" s="128" t="str">
        <f t="shared" si="47"/>
        <v/>
      </c>
      <c r="K161" s="535"/>
      <c r="L161" s="240"/>
    </row>
    <row r="162" spans="2:13" ht="17.100000000000001" customHeight="1">
      <c r="B162" s="875" t="s">
        <v>323</v>
      </c>
      <c r="C162" s="876"/>
      <c r="D162" s="145">
        <f>D5+D61</f>
        <v>33978750</v>
      </c>
      <c r="E162" s="145">
        <f>E5+E61</f>
        <v>33978750</v>
      </c>
      <c r="F162" s="145">
        <f>F5+F61</f>
        <v>31019331</v>
      </c>
      <c r="G162" s="444">
        <f>G5+G61</f>
        <v>27133199</v>
      </c>
      <c r="H162" s="695">
        <f t="shared" si="46"/>
        <v>79.853434867380344</v>
      </c>
      <c r="I162" s="209">
        <f t="shared" si="47"/>
        <v>87.471902601638959</v>
      </c>
      <c r="K162" s="535"/>
      <c r="L162" s="240"/>
    </row>
    <row r="163" spans="2:13">
      <c r="B163" s="51"/>
      <c r="C163" s="49"/>
      <c r="D163" s="66"/>
      <c r="E163" s="66"/>
      <c r="F163" s="66"/>
      <c r="G163" s="438"/>
      <c r="H163" s="690" t="str">
        <f t="shared" si="46"/>
        <v/>
      </c>
      <c r="I163" s="128" t="str">
        <f t="shared" si="47"/>
        <v/>
      </c>
      <c r="K163" s="535"/>
      <c r="L163" s="240"/>
    </row>
    <row r="164" spans="2:13" ht="17.100000000000001" customHeight="1">
      <c r="B164" s="218">
        <v>730000</v>
      </c>
      <c r="C164" s="227" t="s">
        <v>364</v>
      </c>
      <c r="D164" s="220">
        <f>D165+D172+D188</f>
        <v>9251620</v>
      </c>
      <c r="E164" s="220">
        <f>E165+E172+E188</f>
        <v>9260249</v>
      </c>
      <c r="F164" s="220">
        <f>F165+F172+F188</f>
        <v>900853</v>
      </c>
      <c r="G164" s="435">
        <f>G165+G172+G188</f>
        <v>8411529</v>
      </c>
      <c r="H164" s="685">
        <f t="shared" si="46"/>
        <v>90.834803686164378</v>
      </c>
      <c r="I164" s="205">
        <f t="shared" si="47"/>
        <v>933.72936539035777</v>
      </c>
      <c r="K164" s="535"/>
      <c r="L164" s="240"/>
    </row>
    <row r="165" spans="2:13" ht="26.25">
      <c r="B165" s="228">
        <v>731000</v>
      </c>
      <c r="C165" s="229" t="s">
        <v>347</v>
      </c>
      <c r="D165" s="230">
        <f>D166</f>
        <v>50120</v>
      </c>
      <c r="E165" s="230">
        <f>E166</f>
        <v>51405</v>
      </c>
      <c r="F165" s="230">
        <f>F166</f>
        <v>0</v>
      </c>
      <c r="G165" s="436">
        <f>G166</f>
        <v>1400</v>
      </c>
      <c r="H165" s="686">
        <f t="shared" si="46"/>
        <v>2.7234704795253379</v>
      </c>
      <c r="I165" s="206" t="str">
        <f t="shared" si="47"/>
        <v/>
      </c>
      <c r="K165" s="535"/>
      <c r="L165" s="240"/>
    </row>
    <row r="166" spans="2:13" ht="15" customHeight="1">
      <c r="B166" s="137">
        <v>731100</v>
      </c>
      <c r="C166" s="196" t="s">
        <v>348</v>
      </c>
      <c r="D166" s="134">
        <f t="shared" ref="D166" si="51">D167+D169</f>
        <v>50120</v>
      </c>
      <c r="E166" s="134">
        <f t="shared" ref="E166:G166" si="52">E167+E169</f>
        <v>51405</v>
      </c>
      <c r="F166" s="134">
        <f t="shared" si="52"/>
        <v>0</v>
      </c>
      <c r="G166" s="442">
        <f t="shared" si="52"/>
        <v>1400</v>
      </c>
      <c r="H166" s="691">
        <f t="shared" si="46"/>
        <v>2.7234704795253379</v>
      </c>
      <c r="I166" s="120" t="str">
        <f t="shared" si="47"/>
        <v/>
      </c>
      <c r="K166" s="535"/>
      <c r="L166" s="240"/>
    </row>
    <row r="167" spans="2:13" ht="15" customHeight="1">
      <c r="B167" s="242">
        <v>731111</v>
      </c>
      <c r="C167" s="189" t="s">
        <v>459</v>
      </c>
      <c r="D167" s="243">
        <f t="shared" ref="D167:G167" si="53">D168</f>
        <v>0</v>
      </c>
      <c r="E167" s="243">
        <f t="shared" si="53"/>
        <v>1285</v>
      </c>
      <c r="F167" s="243">
        <f t="shared" si="53"/>
        <v>0</v>
      </c>
      <c r="G167" s="438">
        <f t="shared" si="53"/>
        <v>1285</v>
      </c>
      <c r="H167" s="696">
        <f t="shared" si="46"/>
        <v>100</v>
      </c>
      <c r="I167" s="244" t="str">
        <f t="shared" si="47"/>
        <v/>
      </c>
      <c r="K167" s="535"/>
      <c r="L167" s="240"/>
    </row>
    <row r="168" spans="2:13" s="817" customFormat="1" ht="17.100000000000001" customHeight="1">
      <c r="B168" s="818"/>
      <c r="C168" s="827" t="s">
        <v>864</v>
      </c>
      <c r="D168" s="820">
        <v>0</v>
      </c>
      <c r="E168" s="820">
        <v>1285</v>
      </c>
      <c r="F168" s="820">
        <v>0</v>
      </c>
      <c r="G168" s="821">
        <v>1285</v>
      </c>
      <c r="H168" s="829">
        <f t="shared" si="46"/>
        <v>100</v>
      </c>
      <c r="I168" s="830" t="str">
        <f t="shared" ref="I168" si="54">IF(F168=0,"",G168/F168*100)</f>
        <v/>
      </c>
      <c r="J168" s="826"/>
      <c r="K168" s="824"/>
      <c r="L168" s="826"/>
      <c r="M168" s="826"/>
    </row>
    <row r="169" spans="2:13" ht="15" customHeight="1">
      <c r="B169" s="242">
        <v>731121</v>
      </c>
      <c r="C169" s="189" t="s">
        <v>349</v>
      </c>
      <c r="D169" s="243">
        <f>SUM(D170:D171)</f>
        <v>50120</v>
      </c>
      <c r="E169" s="243">
        <f>SUM(E170:E171)</f>
        <v>50120</v>
      </c>
      <c r="F169" s="243">
        <f>SUM(F170:F171)</f>
        <v>0</v>
      </c>
      <c r="G169" s="438">
        <f>SUM(G170:G171)</f>
        <v>115</v>
      </c>
      <c r="H169" s="696">
        <f t="shared" si="46"/>
        <v>0.22944932162809259</v>
      </c>
      <c r="I169" s="244" t="str">
        <f t="shared" si="47"/>
        <v/>
      </c>
      <c r="K169" s="535"/>
      <c r="L169" s="240"/>
    </row>
    <row r="170" spans="2:13" s="817" customFormat="1" ht="15" customHeight="1">
      <c r="B170" s="818"/>
      <c r="C170" s="832" t="s">
        <v>930</v>
      </c>
      <c r="D170" s="820">
        <v>50000</v>
      </c>
      <c r="E170" s="820">
        <v>50000</v>
      </c>
      <c r="F170" s="820">
        <v>0</v>
      </c>
      <c r="G170" s="821">
        <v>0</v>
      </c>
      <c r="H170" s="829">
        <f t="shared" si="46"/>
        <v>0</v>
      </c>
      <c r="I170" s="830" t="str">
        <f t="shared" si="47"/>
        <v/>
      </c>
      <c r="J170" s="826"/>
      <c r="K170" s="824"/>
      <c r="L170" s="824"/>
      <c r="M170" s="826"/>
    </row>
    <row r="171" spans="2:13" s="817" customFormat="1" ht="15" customHeight="1">
      <c r="B171" s="818"/>
      <c r="C171" s="827" t="s">
        <v>865</v>
      </c>
      <c r="D171" s="820">
        <v>120</v>
      </c>
      <c r="E171" s="820">
        <v>120</v>
      </c>
      <c r="F171" s="820">
        <v>0</v>
      </c>
      <c r="G171" s="821">
        <v>115</v>
      </c>
      <c r="H171" s="829">
        <f t="shared" si="46"/>
        <v>95.833333333333343</v>
      </c>
      <c r="I171" s="830" t="str">
        <f t="shared" si="47"/>
        <v/>
      </c>
      <c r="J171" s="826"/>
      <c r="K171" s="824"/>
      <c r="L171" s="824"/>
      <c r="M171" s="826"/>
    </row>
    <row r="172" spans="2:13" ht="17.100000000000001" customHeight="1">
      <c r="B172" s="231">
        <v>732000</v>
      </c>
      <c r="C172" s="229" t="s">
        <v>350</v>
      </c>
      <c r="D172" s="230">
        <f>D173</f>
        <v>9201500</v>
      </c>
      <c r="E172" s="230">
        <f>E173</f>
        <v>9208844</v>
      </c>
      <c r="F172" s="230">
        <f>F173</f>
        <v>900853</v>
      </c>
      <c r="G172" s="436">
        <f>G173</f>
        <v>8409902</v>
      </c>
      <c r="H172" s="686">
        <f t="shared" si="46"/>
        <v>91.324187921958497</v>
      </c>
      <c r="I172" s="206">
        <f t="shared" si="47"/>
        <v>933.54875878750465</v>
      </c>
      <c r="K172" s="535"/>
      <c r="L172" s="240"/>
    </row>
    <row r="173" spans="2:13" ht="15" customHeight="1">
      <c r="B173" s="137">
        <v>732100</v>
      </c>
      <c r="C173" s="196" t="s">
        <v>351</v>
      </c>
      <c r="D173" s="134">
        <f>D174+D184</f>
        <v>9201500</v>
      </c>
      <c r="E173" s="134">
        <f>E174+E184</f>
        <v>9208844</v>
      </c>
      <c r="F173" s="134">
        <f>F174+F184</f>
        <v>900853</v>
      </c>
      <c r="G173" s="442">
        <f>G174+G184</f>
        <v>8409902</v>
      </c>
      <c r="H173" s="691">
        <f t="shared" si="46"/>
        <v>91.324187921958497</v>
      </c>
      <c r="I173" s="120">
        <f t="shared" si="47"/>
        <v>933.54875878750465</v>
      </c>
      <c r="K173" s="535"/>
      <c r="L173" s="240"/>
    </row>
    <row r="174" spans="2:13" ht="15" customHeight="1">
      <c r="B174" s="122">
        <v>732110</v>
      </c>
      <c r="C174" s="132" t="s">
        <v>352</v>
      </c>
      <c r="D174" s="140">
        <f>D175+D182</f>
        <v>9192500</v>
      </c>
      <c r="E174" s="140">
        <f>E175+E182</f>
        <v>9199844</v>
      </c>
      <c r="F174" s="140">
        <f>F175+F182</f>
        <v>879853</v>
      </c>
      <c r="G174" s="440">
        <f>G175+G182</f>
        <v>8399102</v>
      </c>
      <c r="H174" s="691">
        <f t="shared" si="46"/>
        <v>91.296135021419929</v>
      </c>
      <c r="I174" s="120">
        <f t="shared" si="47"/>
        <v>954.60287116143263</v>
      </c>
      <c r="K174" s="535"/>
      <c r="L174" s="240"/>
    </row>
    <row r="175" spans="2:13" ht="15" customHeight="1">
      <c r="B175" s="242">
        <v>732112</v>
      </c>
      <c r="C175" s="189" t="s">
        <v>353</v>
      </c>
      <c r="D175" s="243">
        <f>SUM(D176:D181)</f>
        <v>9192500</v>
      </c>
      <c r="E175" s="243">
        <f t="shared" ref="E175:G175" si="55">SUM(E176:E181)</f>
        <v>9199844</v>
      </c>
      <c r="F175" s="243">
        <f t="shared" si="55"/>
        <v>874853</v>
      </c>
      <c r="G175" s="438">
        <f t="shared" si="55"/>
        <v>8399102</v>
      </c>
      <c r="H175" s="696">
        <f t="shared" si="46"/>
        <v>91.296135021419929</v>
      </c>
      <c r="I175" s="244">
        <f t="shared" si="47"/>
        <v>960.05866128366699</v>
      </c>
      <c r="K175" s="535"/>
      <c r="L175" s="240"/>
    </row>
    <row r="176" spans="2:13" s="817" customFormat="1">
      <c r="B176" s="818"/>
      <c r="C176" s="832" t="s">
        <v>930</v>
      </c>
      <c r="D176" s="820">
        <v>0</v>
      </c>
      <c r="E176" s="820">
        <v>0</v>
      </c>
      <c r="F176" s="820">
        <v>0</v>
      </c>
      <c r="G176" s="821">
        <v>7523</v>
      </c>
      <c r="H176" s="829" t="str">
        <f t="shared" si="46"/>
        <v/>
      </c>
      <c r="I176" s="830" t="str">
        <f t="shared" ref="I176" si="56">IF(F176=0,"",G176/F176*100)</f>
        <v/>
      </c>
      <c r="J176" s="826"/>
      <c r="K176" s="824"/>
      <c r="L176" s="824"/>
      <c r="M176" s="826"/>
    </row>
    <row r="177" spans="2:13" s="817" customFormat="1">
      <c r="B177" s="818"/>
      <c r="C177" s="827" t="s">
        <v>866</v>
      </c>
      <c r="D177" s="820">
        <v>252500</v>
      </c>
      <c r="E177" s="820">
        <v>252500</v>
      </c>
      <c r="F177" s="820">
        <v>196693</v>
      </c>
      <c r="G177" s="821">
        <v>182264</v>
      </c>
      <c r="H177" s="829">
        <f t="shared" ref="H177:H178" si="57">IF(E177=0,"",G177/E177*100)</f>
        <v>72.183762376237624</v>
      </c>
      <c r="I177" s="830">
        <f t="shared" si="47"/>
        <v>92.664202589822722</v>
      </c>
      <c r="J177" s="826"/>
      <c r="K177" s="824"/>
      <c r="L177" s="824"/>
      <c r="M177" s="826"/>
    </row>
    <row r="178" spans="2:13" s="817" customFormat="1" ht="25.5">
      <c r="B178" s="818"/>
      <c r="C178" s="827" t="s">
        <v>867</v>
      </c>
      <c r="D178" s="820">
        <v>0</v>
      </c>
      <c r="E178" s="820">
        <v>7344</v>
      </c>
      <c r="F178" s="820">
        <v>8160</v>
      </c>
      <c r="G178" s="821">
        <v>7344</v>
      </c>
      <c r="H178" s="829">
        <f t="shared" si="57"/>
        <v>100</v>
      </c>
      <c r="I178" s="830">
        <f t="shared" si="47"/>
        <v>90</v>
      </c>
      <c r="J178" s="826"/>
      <c r="K178" s="824"/>
      <c r="L178" s="826"/>
      <c r="M178" s="826"/>
    </row>
    <row r="179" spans="2:13" s="817" customFormat="1" ht="17.100000000000001" customHeight="1">
      <c r="B179" s="818"/>
      <c r="C179" s="827" t="s">
        <v>322</v>
      </c>
      <c r="D179" s="820">
        <v>600000</v>
      </c>
      <c r="E179" s="820">
        <v>600000</v>
      </c>
      <c r="F179" s="820">
        <v>670000</v>
      </c>
      <c r="G179" s="821">
        <v>600000</v>
      </c>
      <c r="H179" s="829">
        <f t="shared" ref="H179:H216" si="58">IF(E179=0,"",G179/E179*100)</f>
        <v>100</v>
      </c>
      <c r="I179" s="830">
        <f t="shared" si="47"/>
        <v>89.552238805970148</v>
      </c>
      <c r="J179" s="826"/>
      <c r="K179" s="824"/>
      <c r="L179" s="826"/>
      <c r="M179" s="826"/>
    </row>
    <row r="180" spans="2:13" s="817" customFormat="1" ht="17.100000000000001" customHeight="1">
      <c r="B180" s="818"/>
      <c r="C180" s="827" t="s">
        <v>868</v>
      </c>
      <c r="D180" s="820">
        <v>740000</v>
      </c>
      <c r="E180" s="820">
        <v>740000</v>
      </c>
      <c r="F180" s="820">
        <v>0</v>
      </c>
      <c r="G180" s="821">
        <v>0</v>
      </c>
      <c r="H180" s="829">
        <f t="shared" ref="H180" si="59">IF(E180=0,"",G180/E180*100)</f>
        <v>0</v>
      </c>
      <c r="I180" s="830" t="str">
        <f t="shared" ref="I180" si="60">IF(F180=0,"",G180/F180*100)</f>
        <v/>
      </c>
      <c r="J180" s="826"/>
      <c r="K180" s="824"/>
      <c r="L180" s="826"/>
      <c r="M180" s="826"/>
    </row>
    <row r="181" spans="2:13" s="817" customFormat="1" ht="17.100000000000001" customHeight="1">
      <c r="B181" s="818"/>
      <c r="C181" s="827" t="s">
        <v>869</v>
      </c>
      <c r="D181" s="820">
        <v>7600000</v>
      </c>
      <c r="E181" s="820">
        <v>7600000</v>
      </c>
      <c r="F181" s="820">
        <v>0</v>
      </c>
      <c r="G181" s="821">
        <v>7601971</v>
      </c>
      <c r="H181" s="829">
        <f t="shared" ref="H181" si="61">IF(E181=0,"",G181/E181*100)</f>
        <v>100.02593421052633</v>
      </c>
      <c r="I181" s="830" t="str">
        <f t="shared" ref="I181" si="62">IF(F181=0,"",G181/F181*100)</f>
        <v/>
      </c>
      <c r="J181" s="826"/>
      <c r="K181" s="824"/>
      <c r="L181" s="826"/>
      <c r="M181" s="826"/>
    </row>
    <row r="182" spans="2:13" ht="15" customHeight="1">
      <c r="B182" s="242">
        <v>732115</v>
      </c>
      <c r="C182" s="189" t="s">
        <v>535</v>
      </c>
      <c r="D182" s="243">
        <f>D183</f>
        <v>0</v>
      </c>
      <c r="E182" s="243">
        <f>E183</f>
        <v>0</v>
      </c>
      <c r="F182" s="243">
        <f>F183</f>
        <v>5000</v>
      </c>
      <c r="G182" s="438">
        <f>G183</f>
        <v>0</v>
      </c>
      <c r="H182" s="696" t="str">
        <f t="shared" si="58"/>
        <v/>
      </c>
      <c r="I182" s="244">
        <f t="shared" si="47"/>
        <v>0</v>
      </c>
      <c r="K182" s="535"/>
    </row>
    <row r="183" spans="2:13" s="529" customFormat="1" ht="15" customHeight="1">
      <c r="B183" s="242">
        <v>732115</v>
      </c>
      <c r="C183" s="189" t="s">
        <v>674</v>
      </c>
      <c r="D183" s="243">
        <v>0</v>
      </c>
      <c r="E183" s="243">
        <v>0</v>
      </c>
      <c r="F183" s="243">
        <v>5000</v>
      </c>
      <c r="G183" s="438">
        <v>0</v>
      </c>
      <c r="H183" s="696" t="str">
        <f t="shared" si="58"/>
        <v/>
      </c>
      <c r="I183" s="244">
        <f t="shared" si="47"/>
        <v>0</v>
      </c>
      <c r="J183" s="185"/>
      <c r="K183" s="535"/>
      <c r="L183" s="185"/>
      <c r="M183" s="185"/>
    </row>
    <row r="184" spans="2:13" ht="15" customHeight="1">
      <c r="B184" s="122">
        <v>732130</v>
      </c>
      <c r="C184" s="132" t="s">
        <v>508</v>
      </c>
      <c r="D184" s="140">
        <f t="shared" ref="D184" si="63">SUM(D185:D187)</f>
        <v>9000</v>
      </c>
      <c r="E184" s="140">
        <f t="shared" ref="E184:F184" si="64">SUM(E185:E187)</f>
        <v>9000</v>
      </c>
      <c r="F184" s="140">
        <f t="shared" si="64"/>
        <v>21000</v>
      </c>
      <c r="G184" s="440">
        <f t="shared" ref="G184" si="65">SUM(G185:G187)</f>
        <v>10800</v>
      </c>
      <c r="H184" s="691">
        <f t="shared" si="58"/>
        <v>120</v>
      </c>
      <c r="I184" s="120">
        <f t="shared" si="47"/>
        <v>51.428571428571423</v>
      </c>
      <c r="K184" s="535"/>
    </row>
    <row r="185" spans="2:13" s="635" customFormat="1" ht="15" customHeight="1">
      <c r="B185" s="131">
        <v>732131</v>
      </c>
      <c r="C185" s="195" t="s">
        <v>756</v>
      </c>
      <c r="D185" s="102">
        <v>0</v>
      </c>
      <c r="E185" s="102">
        <v>0</v>
      </c>
      <c r="F185" s="102">
        <v>0</v>
      </c>
      <c r="G185" s="439">
        <v>0</v>
      </c>
      <c r="H185" s="696" t="str">
        <f t="shared" si="58"/>
        <v/>
      </c>
      <c r="I185" s="244" t="str">
        <f t="shared" si="47"/>
        <v/>
      </c>
      <c r="J185" s="534"/>
      <c r="K185" s="535"/>
      <c r="L185" s="185"/>
      <c r="M185" s="185"/>
    </row>
    <row r="186" spans="2:13" ht="15" customHeight="1">
      <c r="B186" s="131">
        <v>732131</v>
      </c>
      <c r="C186" s="195" t="s">
        <v>525</v>
      </c>
      <c r="D186" s="102">
        <v>9000</v>
      </c>
      <c r="E186" s="102">
        <v>9000</v>
      </c>
      <c r="F186" s="102">
        <v>21000</v>
      </c>
      <c r="G186" s="439">
        <v>10800</v>
      </c>
      <c r="H186" s="696">
        <f t="shared" si="58"/>
        <v>120</v>
      </c>
      <c r="I186" s="244">
        <f t="shared" si="47"/>
        <v>51.428571428571423</v>
      </c>
      <c r="J186" s="534"/>
      <c r="K186" s="535"/>
    </row>
    <row r="187" spans="2:13" ht="15" customHeight="1">
      <c r="B187" s="131">
        <v>732131</v>
      </c>
      <c r="C187" s="195" t="s">
        <v>685</v>
      </c>
      <c r="D187" s="102">
        <v>0</v>
      </c>
      <c r="E187" s="102">
        <v>0</v>
      </c>
      <c r="F187" s="102">
        <v>0</v>
      </c>
      <c r="G187" s="439">
        <v>0</v>
      </c>
      <c r="H187" s="696" t="str">
        <f t="shared" si="58"/>
        <v/>
      </c>
      <c r="I187" s="244" t="str">
        <f t="shared" si="47"/>
        <v/>
      </c>
      <c r="K187" s="535"/>
    </row>
    <row r="188" spans="2:13" ht="17.100000000000001" customHeight="1">
      <c r="B188" s="231">
        <v>733000</v>
      </c>
      <c r="C188" s="229" t="s">
        <v>306</v>
      </c>
      <c r="D188" s="230">
        <f>D189</f>
        <v>0</v>
      </c>
      <c r="E188" s="230">
        <f>E189</f>
        <v>0</v>
      </c>
      <c r="F188" s="230">
        <f>F189</f>
        <v>0</v>
      </c>
      <c r="G188" s="436">
        <f>G189</f>
        <v>227</v>
      </c>
      <c r="H188" s="686" t="str">
        <f t="shared" si="58"/>
        <v/>
      </c>
      <c r="I188" s="206" t="str">
        <f t="shared" si="47"/>
        <v/>
      </c>
      <c r="K188" s="535"/>
    </row>
    <row r="189" spans="2:13" ht="15" customHeight="1">
      <c r="B189" s="137">
        <v>733100</v>
      </c>
      <c r="C189" s="196" t="s">
        <v>307</v>
      </c>
      <c r="D189" s="134">
        <f>D190+D191</f>
        <v>0</v>
      </c>
      <c r="E189" s="134">
        <f>E190+E191</f>
        <v>0</v>
      </c>
      <c r="F189" s="134">
        <f>F190+F191</f>
        <v>0</v>
      </c>
      <c r="G189" s="442">
        <f>G190+G191</f>
        <v>227</v>
      </c>
      <c r="H189" s="691" t="str">
        <f t="shared" si="58"/>
        <v/>
      </c>
      <c r="I189" s="120" t="str">
        <f t="shared" si="47"/>
        <v/>
      </c>
      <c r="K189" s="535"/>
    </row>
    <row r="190" spans="2:13" ht="15" customHeight="1">
      <c r="B190" s="122">
        <v>733110</v>
      </c>
      <c r="C190" s="132" t="s">
        <v>308</v>
      </c>
      <c r="D190" s="140">
        <v>0</v>
      </c>
      <c r="E190" s="140">
        <v>0</v>
      </c>
      <c r="F190" s="140">
        <v>0</v>
      </c>
      <c r="G190" s="440">
        <v>227</v>
      </c>
      <c r="H190" s="691" t="str">
        <f t="shared" si="58"/>
        <v/>
      </c>
      <c r="I190" s="120" t="str">
        <f t="shared" si="47"/>
        <v/>
      </c>
      <c r="K190" s="535"/>
    </row>
    <row r="191" spans="2:13" ht="15" customHeight="1">
      <c r="B191" s="122">
        <v>733120</v>
      </c>
      <c r="C191" s="132" t="s">
        <v>309</v>
      </c>
      <c r="D191" s="140">
        <v>0</v>
      </c>
      <c r="E191" s="140">
        <v>0</v>
      </c>
      <c r="F191" s="140">
        <v>0</v>
      </c>
      <c r="G191" s="440">
        <v>0</v>
      </c>
      <c r="H191" s="691" t="str">
        <f t="shared" si="58"/>
        <v/>
      </c>
      <c r="I191" s="120" t="str">
        <f t="shared" si="47"/>
        <v/>
      </c>
      <c r="K191" s="535"/>
    </row>
    <row r="192" spans="2:13" ht="15">
      <c r="B192" s="35"/>
      <c r="C192" s="50"/>
      <c r="D192" s="65"/>
      <c r="E192" s="65"/>
      <c r="F192" s="65"/>
      <c r="G192" s="437"/>
      <c r="H192" s="696" t="str">
        <f t="shared" si="58"/>
        <v/>
      </c>
      <c r="I192" s="244" t="str">
        <f t="shared" si="47"/>
        <v/>
      </c>
      <c r="K192" s="535"/>
    </row>
    <row r="193" spans="2:13" ht="17.100000000000001" customHeight="1">
      <c r="B193" s="218">
        <v>740000</v>
      </c>
      <c r="C193" s="227" t="s">
        <v>354</v>
      </c>
      <c r="D193" s="220">
        <f>D194+D202</f>
        <v>350410</v>
      </c>
      <c r="E193" s="220">
        <f>E194+E202</f>
        <v>354947</v>
      </c>
      <c r="F193" s="220">
        <f>F194+F202</f>
        <v>137193</v>
      </c>
      <c r="G193" s="435">
        <f>G194+G202</f>
        <v>367673</v>
      </c>
      <c r="H193" s="685">
        <f t="shared" si="58"/>
        <v>103.58532400611922</v>
      </c>
      <c r="I193" s="205">
        <f t="shared" si="47"/>
        <v>267.99690946331083</v>
      </c>
      <c r="K193" s="535"/>
    </row>
    <row r="194" spans="2:13" ht="26.25">
      <c r="B194" s="231">
        <v>741000</v>
      </c>
      <c r="C194" s="229" t="s">
        <v>355</v>
      </c>
      <c r="D194" s="230">
        <f t="shared" ref="D194:G195" si="66">D195</f>
        <v>132950</v>
      </c>
      <c r="E194" s="230">
        <f t="shared" si="66"/>
        <v>137487</v>
      </c>
      <c r="F194" s="230">
        <f t="shared" si="66"/>
        <v>5143</v>
      </c>
      <c r="G194" s="436">
        <f t="shared" si="66"/>
        <v>144788</v>
      </c>
      <c r="H194" s="686">
        <f t="shared" si="58"/>
        <v>105.31032024845986</v>
      </c>
      <c r="I194" s="206">
        <f t="shared" si="47"/>
        <v>2815.244020999417</v>
      </c>
      <c r="K194" s="535"/>
    </row>
    <row r="195" spans="2:13" ht="25.5">
      <c r="B195" s="137">
        <v>741100</v>
      </c>
      <c r="C195" s="198" t="s">
        <v>356</v>
      </c>
      <c r="D195" s="134">
        <f t="shared" si="66"/>
        <v>132950</v>
      </c>
      <c r="E195" s="134">
        <f t="shared" si="66"/>
        <v>137487</v>
      </c>
      <c r="F195" s="134">
        <f t="shared" si="66"/>
        <v>5143</v>
      </c>
      <c r="G195" s="442">
        <f t="shared" si="66"/>
        <v>144788</v>
      </c>
      <c r="H195" s="691">
        <f t="shared" si="58"/>
        <v>105.31032024845986</v>
      </c>
      <c r="I195" s="120">
        <f t="shared" si="47"/>
        <v>2815.244020999417</v>
      </c>
      <c r="K195" s="535"/>
    </row>
    <row r="196" spans="2:13" ht="15" customHeight="1">
      <c r="B196" s="131">
        <v>741111</v>
      </c>
      <c r="C196" s="189" t="s">
        <v>357</v>
      </c>
      <c r="D196" s="73">
        <f t="shared" ref="D196:F196" si="67">SUM(D197:D201)</f>
        <v>132950</v>
      </c>
      <c r="E196" s="73">
        <f t="shared" si="67"/>
        <v>137487</v>
      </c>
      <c r="F196" s="73">
        <f t="shared" si="67"/>
        <v>5143</v>
      </c>
      <c r="G196" s="438">
        <f>SUM(G197:G201)</f>
        <v>144788</v>
      </c>
      <c r="H196" s="696">
        <f t="shared" si="58"/>
        <v>105.31032024845986</v>
      </c>
      <c r="I196" s="244">
        <f t="shared" si="47"/>
        <v>2815.244020999417</v>
      </c>
      <c r="K196" s="535"/>
    </row>
    <row r="197" spans="2:13" s="817" customFormat="1" ht="24.75" customHeight="1">
      <c r="B197" s="818"/>
      <c r="C197" s="827" t="s">
        <v>675</v>
      </c>
      <c r="D197" s="820">
        <v>102330</v>
      </c>
      <c r="E197" s="820">
        <v>102330</v>
      </c>
      <c r="F197" s="820">
        <v>0</v>
      </c>
      <c r="G197" s="821">
        <v>102330</v>
      </c>
      <c r="H197" s="829">
        <f t="shared" si="58"/>
        <v>100</v>
      </c>
      <c r="I197" s="830" t="str">
        <f t="shared" si="47"/>
        <v/>
      </c>
      <c r="J197" s="826"/>
      <c r="K197" s="824"/>
      <c r="L197" s="826"/>
      <c r="M197" s="826"/>
    </row>
    <row r="198" spans="2:13" s="817" customFormat="1" ht="24.75" customHeight="1">
      <c r="B198" s="818"/>
      <c r="C198" s="827" t="s">
        <v>818</v>
      </c>
      <c r="D198" s="820">
        <v>30620</v>
      </c>
      <c r="E198" s="820">
        <v>30620</v>
      </c>
      <c r="F198" s="820">
        <v>0</v>
      </c>
      <c r="G198" s="821">
        <v>30612</v>
      </c>
      <c r="H198" s="829">
        <f t="shared" si="58"/>
        <v>99.973873285434351</v>
      </c>
      <c r="I198" s="830" t="str">
        <f t="shared" si="47"/>
        <v/>
      </c>
      <c r="J198" s="826"/>
      <c r="K198" s="824"/>
      <c r="L198" s="826"/>
      <c r="M198" s="826"/>
    </row>
    <row r="199" spans="2:13" s="817" customFormat="1" ht="15" customHeight="1">
      <c r="B199" s="818"/>
      <c r="C199" s="827" t="s">
        <v>907</v>
      </c>
      <c r="D199" s="820">
        <v>0</v>
      </c>
      <c r="E199" s="820">
        <v>0</v>
      </c>
      <c r="F199" s="820">
        <v>0</v>
      </c>
      <c r="G199" s="821">
        <v>7309</v>
      </c>
      <c r="H199" s="829" t="str">
        <f t="shared" ref="H199" si="68">IF(E199=0,"",G199/E199*100)</f>
        <v/>
      </c>
      <c r="I199" s="830" t="str">
        <f t="shared" ref="I199" si="69">IF(F199=0,"",G199/F199*100)</f>
        <v/>
      </c>
      <c r="J199" s="826"/>
      <c r="K199" s="824"/>
      <c r="L199" s="826"/>
      <c r="M199" s="826"/>
    </row>
    <row r="200" spans="2:13" s="817" customFormat="1" ht="15" customHeight="1">
      <c r="B200" s="818"/>
      <c r="C200" s="827" t="s">
        <v>870</v>
      </c>
      <c r="D200" s="820">
        <v>0</v>
      </c>
      <c r="E200" s="820">
        <v>0</v>
      </c>
      <c r="F200" s="820">
        <v>5143</v>
      </c>
      <c r="G200" s="821">
        <v>0</v>
      </c>
      <c r="H200" s="829" t="str">
        <f t="shared" si="58"/>
        <v/>
      </c>
      <c r="I200" s="830">
        <f t="shared" si="47"/>
        <v>0</v>
      </c>
      <c r="J200" s="826"/>
      <c r="K200" s="824"/>
      <c r="L200" s="826"/>
      <c r="M200" s="826"/>
    </row>
    <row r="201" spans="2:13" s="817" customFormat="1" ht="15" customHeight="1">
      <c r="B201" s="818"/>
      <c r="C201" s="827" t="s">
        <v>908</v>
      </c>
      <c r="D201" s="820">
        <v>0</v>
      </c>
      <c r="E201" s="820">
        <v>4537</v>
      </c>
      <c r="F201" s="820">
        <v>0</v>
      </c>
      <c r="G201" s="821">
        <v>4537</v>
      </c>
      <c r="H201" s="829">
        <f t="shared" ref="H201" si="70">IF(E201=0,"",G201/E201*100)</f>
        <v>100</v>
      </c>
      <c r="I201" s="830" t="str">
        <f t="shared" ref="I201" si="71">IF(F201=0,"",G201/F201*100)</f>
        <v/>
      </c>
      <c r="J201" s="826"/>
      <c r="K201" s="824"/>
      <c r="L201" s="826"/>
      <c r="M201" s="826"/>
    </row>
    <row r="202" spans="2:13" ht="25.5" customHeight="1">
      <c r="B202" s="231">
        <v>742000</v>
      </c>
      <c r="C202" s="229" t="s">
        <v>358</v>
      </c>
      <c r="D202" s="230">
        <f>D203+D219</f>
        <v>217460</v>
      </c>
      <c r="E202" s="230">
        <f>E203+E219</f>
        <v>217460</v>
      </c>
      <c r="F202" s="230">
        <f>F203+F219</f>
        <v>132050</v>
      </c>
      <c r="G202" s="436">
        <f>G203+G219</f>
        <v>222885</v>
      </c>
      <c r="H202" s="686">
        <f t="shared" si="58"/>
        <v>102.49471167111193</v>
      </c>
      <c r="I202" s="206">
        <f t="shared" si="47"/>
        <v>168.78833775085195</v>
      </c>
      <c r="K202" s="535"/>
    </row>
    <row r="203" spans="2:13" ht="15" customHeight="1">
      <c r="B203" s="137">
        <v>742100</v>
      </c>
      <c r="C203" s="198" t="s">
        <v>359</v>
      </c>
      <c r="D203" s="134">
        <f>D204+D205+D215+D217</f>
        <v>211860</v>
      </c>
      <c r="E203" s="134">
        <f>E204+E205+E215+E217</f>
        <v>211860</v>
      </c>
      <c r="F203" s="134">
        <f>F204+F205+F215+F2018</f>
        <v>126500</v>
      </c>
      <c r="G203" s="442">
        <f>G204+G205+G215+G217</f>
        <v>217286</v>
      </c>
      <c r="H203" s="691">
        <f t="shared" si="58"/>
        <v>102.56112527140564</v>
      </c>
      <c r="I203" s="120">
        <f t="shared" si="47"/>
        <v>171.76758893280632</v>
      </c>
      <c r="K203" s="535"/>
    </row>
    <row r="204" spans="2:13" ht="15" customHeight="1">
      <c r="B204" s="131">
        <v>742111</v>
      </c>
      <c r="C204" s="189" t="s">
        <v>460</v>
      </c>
      <c r="D204" s="393">
        <v>0</v>
      </c>
      <c r="E204" s="393">
        <v>0</v>
      </c>
      <c r="F204" s="393">
        <v>0</v>
      </c>
      <c r="G204" s="438">
        <v>0</v>
      </c>
      <c r="H204" s="696" t="str">
        <f t="shared" si="58"/>
        <v/>
      </c>
      <c r="I204" s="244" t="str">
        <f t="shared" si="47"/>
        <v/>
      </c>
      <c r="K204" s="535"/>
    </row>
    <row r="205" spans="2:13" ht="15" customHeight="1">
      <c r="B205" s="131">
        <v>742112</v>
      </c>
      <c r="C205" s="189" t="s">
        <v>360</v>
      </c>
      <c r="D205" s="73">
        <f>SUM(D206:D214)</f>
        <v>211860</v>
      </c>
      <c r="E205" s="73">
        <f>SUM(E206:E214)</f>
        <v>211860</v>
      </c>
      <c r="F205" s="73">
        <f>SUM(F206:F214)</f>
        <v>121500</v>
      </c>
      <c r="G205" s="438">
        <f>SUM(G206:G214)</f>
        <v>211852</v>
      </c>
      <c r="H205" s="696">
        <f t="shared" si="58"/>
        <v>99.996223921457556</v>
      </c>
      <c r="I205" s="244">
        <f t="shared" si="47"/>
        <v>174.36378600823045</v>
      </c>
      <c r="K205" s="535"/>
    </row>
    <row r="206" spans="2:13" s="817" customFormat="1" ht="25.5">
      <c r="B206" s="139"/>
      <c r="C206" s="827" t="s">
        <v>676</v>
      </c>
      <c r="D206" s="828">
        <v>0</v>
      </c>
      <c r="E206" s="828">
        <v>0</v>
      </c>
      <c r="F206" s="828">
        <v>100000</v>
      </c>
      <c r="G206" s="821">
        <v>0</v>
      </c>
      <c r="H206" s="829" t="str">
        <f t="shared" si="58"/>
        <v/>
      </c>
      <c r="I206" s="830">
        <f t="shared" si="47"/>
        <v>0</v>
      </c>
      <c r="J206" s="826"/>
      <c r="K206" s="824"/>
      <c r="L206" s="826"/>
      <c r="M206" s="826"/>
    </row>
    <row r="207" spans="2:13" s="817" customFormat="1" ht="24.75" customHeight="1">
      <c r="B207" s="818"/>
      <c r="C207" s="827" t="s">
        <v>677</v>
      </c>
      <c r="D207" s="820">
        <v>200000</v>
      </c>
      <c r="E207" s="820">
        <v>200000</v>
      </c>
      <c r="F207" s="820">
        <v>0</v>
      </c>
      <c r="G207" s="821">
        <v>0</v>
      </c>
      <c r="H207" s="829">
        <f t="shared" si="58"/>
        <v>0</v>
      </c>
      <c r="I207" s="830" t="str">
        <f t="shared" si="47"/>
        <v/>
      </c>
      <c r="J207" s="826"/>
      <c r="K207" s="824"/>
      <c r="L207" s="826"/>
      <c r="M207" s="826"/>
    </row>
    <row r="208" spans="2:13" s="817" customFormat="1" ht="24.75" customHeight="1">
      <c r="B208" s="818"/>
      <c r="C208" s="827" t="s">
        <v>931</v>
      </c>
      <c r="D208" s="820">
        <v>0</v>
      </c>
      <c r="E208" s="820">
        <v>0</v>
      </c>
      <c r="F208" s="820">
        <v>0</v>
      </c>
      <c r="G208" s="821">
        <v>200000</v>
      </c>
      <c r="H208" s="829" t="str">
        <f t="shared" ref="H208" si="72">IF(E208=0,"",G208/E208*100)</f>
        <v/>
      </c>
      <c r="I208" s="830" t="str">
        <f t="shared" ref="I208" si="73">IF(F208=0,"",G208/F208*100)</f>
        <v/>
      </c>
      <c r="J208" s="826"/>
      <c r="K208" s="824"/>
      <c r="L208" s="826"/>
      <c r="M208" s="826"/>
    </row>
    <row r="209" spans="2:13" s="817" customFormat="1" ht="25.5">
      <c r="B209" s="818"/>
      <c r="C209" s="827" t="s">
        <v>817</v>
      </c>
      <c r="D209" s="820">
        <v>11860</v>
      </c>
      <c r="E209" s="820">
        <v>11860</v>
      </c>
      <c r="F209" s="820">
        <v>0</v>
      </c>
      <c r="G209" s="821">
        <v>11852</v>
      </c>
      <c r="H209" s="829"/>
      <c r="I209" s="830" t="str">
        <f>IF(F209=0,"",G209/F209*100)</f>
        <v/>
      </c>
      <c r="J209" s="826"/>
      <c r="K209" s="824"/>
      <c r="L209" s="826"/>
      <c r="M209" s="826"/>
    </row>
    <row r="210" spans="2:13" s="817" customFormat="1" ht="25.5">
      <c r="B210" s="818"/>
      <c r="C210" s="827" t="s">
        <v>678</v>
      </c>
      <c r="D210" s="820">
        <v>0</v>
      </c>
      <c r="E210" s="820">
        <v>0</v>
      </c>
      <c r="F210" s="820">
        <v>11941</v>
      </c>
      <c r="G210" s="821">
        <v>0</v>
      </c>
      <c r="H210" s="829" t="str">
        <f t="shared" si="58"/>
        <v/>
      </c>
      <c r="I210" s="830">
        <f t="shared" si="47"/>
        <v>0</v>
      </c>
      <c r="J210" s="826"/>
      <c r="K210" s="824"/>
      <c r="L210" s="826"/>
      <c r="M210" s="826"/>
    </row>
    <row r="211" spans="2:13" s="817" customFormat="1" ht="25.5">
      <c r="B211" s="818"/>
      <c r="C211" s="827" t="s">
        <v>678</v>
      </c>
      <c r="D211" s="820">
        <v>0</v>
      </c>
      <c r="E211" s="820">
        <v>0</v>
      </c>
      <c r="F211" s="820">
        <v>0</v>
      </c>
      <c r="G211" s="821">
        <v>0</v>
      </c>
      <c r="H211" s="829" t="str">
        <f t="shared" si="58"/>
        <v/>
      </c>
      <c r="I211" s="830" t="str">
        <f t="shared" si="47"/>
        <v/>
      </c>
      <c r="J211" s="826"/>
      <c r="K211" s="824"/>
      <c r="L211" s="826"/>
      <c r="M211" s="826"/>
    </row>
    <row r="212" spans="2:13" s="817" customFormat="1" ht="25.5">
      <c r="B212" s="818"/>
      <c r="C212" s="827" t="s">
        <v>656</v>
      </c>
      <c r="D212" s="820">
        <v>0</v>
      </c>
      <c r="E212" s="820">
        <v>0</v>
      </c>
      <c r="F212" s="820">
        <v>4660</v>
      </c>
      <c r="G212" s="821">
        <v>0</v>
      </c>
      <c r="H212" s="829" t="str">
        <f t="shared" si="58"/>
        <v/>
      </c>
      <c r="I212" s="830">
        <f t="shared" si="47"/>
        <v>0</v>
      </c>
      <c r="J212" s="826"/>
      <c r="K212" s="824"/>
      <c r="L212" s="826"/>
      <c r="M212" s="826"/>
    </row>
    <row r="213" spans="2:13" s="817" customFormat="1" ht="25.5">
      <c r="B213" s="818"/>
      <c r="C213" s="827" t="s">
        <v>656</v>
      </c>
      <c r="D213" s="820">
        <v>0</v>
      </c>
      <c r="E213" s="820">
        <v>0</v>
      </c>
      <c r="F213" s="820">
        <v>0</v>
      </c>
      <c r="G213" s="821">
        <v>0</v>
      </c>
      <c r="H213" s="829" t="str">
        <f t="shared" si="58"/>
        <v/>
      </c>
      <c r="I213" s="830" t="str">
        <f t="shared" si="47"/>
        <v/>
      </c>
      <c r="J213" s="826"/>
      <c r="K213" s="824"/>
      <c r="L213" s="826"/>
      <c r="M213" s="826"/>
    </row>
    <row r="214" spans="2:13" s="817" customFormat="1" ht="25.5">
      <c r="B214" s="818"/>
      <c r="C214" s="827" t="s">
        <v>657</v>
      </c>
      <c r="D214" s="820">
        <v>0</v>
      </c>
      <c r="E214" s="820">
        <v>0</v>
      </c>
      <c r="F214" s="820">
        <v>4899</v>
      </c>
      <c r="G214" s="821">
        <v>0</v>
      </c>
      <c r="H214" s="829" t="str">
        <f t="shared" si="58"/>
        <v/>
      </c>
      <c r="I214" s="830">
        <f t="shared" si="47"/>
        <v>0</v>
      </c>
      <c r="J214" s="826"/>
      <c r="K214" s="824"/>
      <c r="L214" s="826"/>
      <c r="M214" s="826"/>
    </row>
    <row r="215" spans="2:13" s="529" customFormat="1" ht="15" customHeight="1">
      <c r="B215" s="131">
        <v>742114</v>
      </c>
      <c r="C215" s="189" t="s">
        <v>679</v>
      </c>
      <c r="D215" s="73">
        <f t="shared" ref="D215:F215" si="74">D216</f>
        <v>0</v>
      </c>
      <c r="E215" s="73">
        <f t="shared" si="74"/>
        <v>0</v>
      </c>
      <c r="F215" s="73">
        <f t="shared" si="74"/>
        <v>5000</v>
      </c>
      <c r="G215" s="439">
        <f>G216</f>
        <v>0</v>
      </c>
      <c r="H215" s="696" t="str">
        <f t="shared" si="58"/>
        <v/>
      </c>
      <c r="I215" s="244">
        <f t="shared" ref="I215:I243" si="75">IF(F215=0,"",G215/F215*100)</f>
        <v>0</v>
      </c>
      <c r="J215" s="185"/>
      <c r="K215" s="535"/>
      <c r="L215" s="185"/>
      <c r="M215" s="185"/>
    </row>
    <row r="216" spans="2:13" s="817" customFormat="1" ht="25.5">
      <c r="B216" s="818"/>
      <c r="C216" s="827" t="s">
        <v>680</v>
      </c>
      <c r="D216" s="820">
        <v>0</v>
      </c>
      <c r="E216" s="820">
        <v>0</v>
      </c>
      <c r="F216" s="820">
        <v>5000</v>
      </c>
      <c r="G216" s="821">
        <v>0</v>
      </c>
      <c r="H216" s="829" t="str">
        <f t="shared" si="58"/>
        <v/>
      </c>
      <c r="I216" s="830">
        <f t="shared" si="75"/>
        <v>0</v>
      </c>
      <c r="J216" s="826"/>
      <c r="K216" s="824"/>
      <c r="L216" s="826"/>
      <c r="M216" s="826"/>
    </row>
    <row r="217" spans="2:13" s="833" customFormat="1" ht="15" customHeight="1">
      <c r="B217" s="131">
        <v>742116</v>
      </c>
      <c r="C217" s="189" t="s">
        <v>909</v>
      </c>
      <c r="D217" s="73">
        <f>D218</f>
        <v>0</v>
      </c>
      <c r="E217" s="73">
        <f>E218</f>
        <v>0</v>
      </c>
      <c r="F217" s="73">
        <f>F218</f>
        <v>0</v>
      </c>
      <c r="G217" s="439">
        <f>G218</f>
        <v>5434</v>
      </c>
      <c r="H217" s="696" t="str">
        <f t="shared" ref="H217:H218" si="76">IF(E217=0,"",G217/E217*100)</f>
        <v/>
      </c>
      <c r="I217" s="244" t="str">
        <f t="shared" ref="I217:I218" si="77">IF(F217=0,"",G217/F217*100)</f>
        <v/>
      </c>
      <c r="J217" s="185"/>
      <c r="K217" s="535"/>
      <c r="L217" s="185"/>
      <c r="M217" s="185"/>
    </row>
    <row r="218" spans="2:13" s="817" customFormat="1" ht="17.25" customHeight="1">
      <c r="B218" s="818"/>
      <c r="C218" s="827" t="s">
        <v>919</v>
      </c>
      <c r="D218" s="820">
        <v>0</v>
      </c>
      <c r="E218" s="820">
        <v>0</v>
      </c>
      <c r="F218" s="820">
        <v>0</v>
      </c>
      <c r="G218" s="821">
        <v>5434</v>
      </c>
      <c r="H218" s="829" t="str">
        <f t="shared" si="76"/>
        <v/>
      </c>
      <c r="I218" s="830" t="str">
        <f t="shared" si="77"/>
        <v/>
      </c>
      <c r="J218" s="826"/>
      <c r="K218" s="824"/>
      <c r="L218" s="826"/>
      <c r="M218" s="826"/>
    </row>
    <row r="219" spans="2:13" ht="15" customHeight="1">
      <c r="B219" s="137">
        <v>742200</v>
      </c>
      <c r="C219" s="198" t="s">
        <v>533</v>
      </c>
      <c r="D219" s="134">
        <f t="shared" ref="D219" si="78">D220+D222</f>
        <v>5600</v>
      </c>
      <c r="E219" s="134">
        <f t="shared" ref="E219:G219" si="79">E220+E222</f>
        <v>5600</v>
      </c>
      <c r="F219" s="134">
        <f t="shared" si="79"/>
        <v>5550</v>
      </c>
      <c r="G219" s="442">
        <f t="shared" si="79"/>
        <v>5599</v>
      </c>
      <c r="H219" s="691">
        <f t="shared" ref="H219:H243" si="80">IF(E219=0,"",G219/E219*100)</f>
        <v>99.982142857142847</v>
      </c>
      <c r="I219" s="120">
        <f t="shared" si="75"/>
        <v>100.88288288288287</v>
      </c>
      <c r="K219" s="535"/>
    </row>
    <row r="220" spans="2:13" s="814" customFormat="1" ht="15" customHeight="1">
      <c r="B220" s="131">
        <v>742211</v>
      </c>
      <c r="C220" s="189" t="s">
        <v>533</v>
      </c>
      <c r="D220" s="73">
        <f t="shared" ref="D220:G220" si="81">D221</f>
        <v>5600</v>
      </c>
      <c r="E220" s="73">
        <f t="shared" si="81"/>
        <v>5600</v>
      </c>
      <c r="F220" s="73">
        <f t="shared" si="81"/>
        <v>0</v>
      </c>
      <c r="G220" s="438">
        <f t="shared" si="81"/>
        <v>5599</v>
      </c>
      <c r="H220" s="696">
        <f t="shared" ref="H220:H221" si="82">IF(E220=0,"",G220/E220*100)</f>
        <v>99.982142857142847</v>
      </c>
      <c r="I220" s="244" t="str">
        <f t="shared" ref="I220:I221" si="83">IF(F220=0,"",G220/F220*100)</f>
        <v/>
      </c>
      <c r="J220" s="185"/>
      <c r="K220" s="535"/>
      <c r="L220" s="185"/>
      <c r="M220" s="185"/>
    </row>
    <row r="221" spans="2:13" s="817" customFormat="1" ht="15" customHeight="1">
      <c r="B221" s="139"/>
      <c r="C221" s="827" t="s">
        <v>871</v>
      </c>
      <c r="D221" s="828">
        <v>5600</v>
      </c>
      <c r="E221" s="828">
        <v>5600</v>
      </c>
      <c r="F221" s="828">
        <v>0</v>
      </c>
      <c r="G221" s="821">
        <v>5599</v>
      </c>
      <c r="H221" s="829">
        <f t="shared" si="82"/>
        <v>99.982142857142847</v>
      </c>
      <c r="I221" s="830" t="str">
        <f t="shared" si="83"/>
        <v/>
      </c>
      <c r="J221" s="826"/>
      <c r="K221" s="824"/>
      <c r="L221" s="826"/>
      <c r="M221" s="826"/>
    </row>
    <row r="222" spans="2:13" ht="15" customHeight="1">
      <c r="B222" s="131">
        <v>742212</v>
      </c>
      <c r="C222" s="189" t="s">
        <v>534</v>
      </c>
      <c r="D222" s="73">
        <f t="shared" ref="D222" si="84">SUM(D223:D225)</f>
        <v>0</v>
      </c>
      <c r="E222" s="73">
        <f t="shared" ref="E222:F222" si="85">SUM(E223:E225)</f>
        <v>0</v>
      </c>
      <c r="F222" s="73">
        <f t="shared" si="85"/>
        <v>5550</v>
      </c>
      <c r="G222" s="438">
        <f>SUM(G223:G225)</f>
        <v>0</v>
      </c>
      <c r="H222" s="696" t="str">
        <f t="shared" si="80"/>
        <v/>
      </c>
      <c r="I222" s="244">
        <f t="shared" si="75"/>
        <v>0</v>
      </c>
      <c r="K222" s="535"/>
    </row>
    <row r="223" spans="2:13" s="817" customFormat="1" ht="15" customHeight="1">
      <c r="B223" s="139"/>
      <c r="C223" s="827" t="s">
        <v>681</v>
      </c>
      <c r="D223" s="828">
        <v>0</v>
      </c>
      <c r="E223" s="828">
        <v>0</v>
      </c>
      <c r="F223" s="828">
        <v>550</v>
      </c>
      <c r="G223" s="821">
        <v>0</v>
      </c>
      <c r="H223" s="829" t="str">
        <f t="shared" si="80"/>
        <v/>
      </c>
      <c r="I223" s="830">
        <f t="shared" si="75"/>
        <v>0</v>
      </c>
      <c r="J223" s="826"/>
      <c r="K223" s="824"/>
      <c r="L223" s="826"/>
      <c r="M223" s="826"/>
    </row>
    <row r="224" spans="2:13" s="817" customFormat="1" ht="15" customHeight="1">
      <c r="B224" s="139"/>
      <c r="C224" s="827" t="s">
        <v>682</v>
      </c>
      <c r="D224" s="828">
        <v>0</v>
      </c>
      <c r="E224" s="828">
        <v>0</v>
      </c>
      <c r="F224" s="828">
        <v>3000</v>
      </c>
      <c r="G224" s="821">
        <v>0</v>
      </c>
      <c r="H224" s="829" t="str">
        <f t="shared" si="80"/>
        <v/>
      </c>
      <c r="I224" s="830">
        <f t="shared" si="75"/>
        <v>0</v>
      </c>
      <c r="J224" s="826"/>
      <c r="K224" s="824"/>
      <c r="L224" s="826"/>
      <c r="M224" s="826"/>
    </row>
    <row r="225" spans="2:13" s="817" customFormat="1" ht="15" customHeight="1">
      <c r="B225" s="139"/>
      <c r="C225" s="827" t="s">
        <v>683</v>
      </c>
      <c r="D225" s="828">
        <v>0</v>
      </c>
      <c r="E225" s="828">
        <v>0</v>
      </c>
      <c r="F225" s="828">
        <v>2000</v>
      </c>
      <c r="G225" s="821">
        <v>0</v>
      </c>
      <c r="H225" s="829" t="str">
        <f t="shared" si="80"/>
        <v/>
      </c>
      <c r="I225" s="830">
        <f t="shared" si="75"/>
        <v>0</v>
      </c>
      <c r="J225" s="826"/>
      <c r="K225" s="824"/>
      <c r="L225" s="826"/>
      <c r="M225" s="826"/>
    </row>
    <row r="226" spans="2:13">
      <c r="B226" s="122"/>
      <c r="C226" s="197"/>
      <c r="D226" s="102"/>
      <c r="E226" s="102"/>
      <c r="F226" s="102"/>
      <c r="G226" s="439"/>
      <c r="H226" s="696" t="str">
        <f t="shared" si="80"/>
        <v/>
      </c>
      <c r="I226" s="244" t="str">
        <f t="shared" si="75"/>
        <v/>
      </c>
      <c r="K226" s="535"/>
    </row>
    <row r="227" spans="2:13" ht="17.100000000000001" customHeight="1">
      <c r="B227" s="218">
        <v>777000</v>
      </c>
      <c r="C227" s="219" t="s">
        <v>310</v>
      </c>
      <c r="D227" s="232">
        <f>SUM(D228:D229)</f>
        <v>300</v>
      </c>
      <c r="E227" s="232">
        <f>SUM(E228:E229)</f>
        <v>300</v>
      </c>
      <c r="F227" s="232">
        <f>SUM(F228:F229)</f>
        <v>1278</v>
      </c>
      <c r="G227" s="436">
        <f>SUM(G228:G229)</f>
        <v>263</v>
      </c>
      <c r="H227" s="697">
        <f t="shared" si="80"/>
        <v>87.666666666666671</v>
      </c>
      <c r="I227" s="216">
        <f t="shared" si="75"/>
        <v>20.579029733959313</v>
      </c>
      <c r="K227" s="535"/>
    </row>
    <row r="228" spans="2:13" ht="15" customHeight="1">
      <c r="B228" s="118">
        <v>777778</v>
      </c>
      <c r="C228" s="195" t="s">
        <v>311</v>
      </c>
      <c r="D228" s="66">
        <v>300</v>
      </c>
      <c r="E228" s="66">
        <v>300</v>
      </c>
      <c r="F228" s="66">
        <v>1278</v>
      </c>
      <c r="G228" s="438">
        <v>263</v>
      </c>
      <c r="H228" s="696">
        <f t="shared" si="80"/>
        <v>87.666666666666671</v>
      </c>
      <c r="I228" s="244">
        <f t="shared" si="75"/>
        <v>20.579029733959313</v>
      </c>
      <c r="K228" s="535"/>
    </row>
    <row r="229" spans="2:13" ht="15" customHeight="1">
      <c r="B229" s="118">
        <v>777779</v>
      </c>
      <c r="C229" s="189" t="s">
        <v>312</v>
      </c>
      <c r="D229" s="151">
        <v>0</v>
      </c>
      <c r="E229" s="151">
        <v>0</v>
      </c>
      <c r="F229" s="151">
        <v>0</v>
      </c>
      <c r="G229" s="439">
        <v>0</v>
      </c>
      <c r="H229" s="696" t="str">
        <f t="shared" si="80"/>
        <v/>
      </c>
      <c r="I229" s="244" t="str">
        <f t="shared" si="75"/>
        <v/>
      </c>
      <c r="K229" s="535"/>
    </row>
    <row r="230" spans="2:13" ht="15" customHeight="1">
      <c r="B230" s="71"/>
      <c r="C230" s="72"/>
      <c r="D230" s="102"/>
      <c r="E230" s="102"/>
      <c r="F230" s="102"/>
      <c r="G230" s="439"/>
      <c r="H230" s="696" t="str">
        <f t="shared" si="80"/>
        <v/>
      </c>
      <c r="I230" s="244" t="str">
        <f t="shared" si="75"/>
        <v/>
      </c>
      <c r="K230" s="535"/>
    </row>
    <row r="231" spans="2:13" ht="15" customHeight="1">
      <c r="B231" s="875" t="s">
        <v>324</v>
      </c>
      <c r="C231" s="876"/>
      <c r="D231" s="145">
        <f>D162+D164+D193+D227</f>
        <v>43581080</v>
      </c>
      <c r="E231" s="145">
        <f>E162+E164+E193+E227</f>
        <v>43594246</v>
      </c>
      <c r="F231" s="145">
        <f>F162+F164+F193+F227</f>
        <v>32058655</v>
      </c>
      <c r="G231" s="444">
        <f>G162+G164+G193+G227</f>
        <v>35912664</v>
      </c>
      <c r="H231" s="695">
        <f t="shared" si="80"/>
        <v>82.379367221995309</v>
      </c>
      <c r="I231" s="209">
        <f t="shared" si="75"/>
        <v>112.02174264640858</v>
      </c>
      <c r="K231" s="535"/>
    </row>
    <row r="232" spans="2:13" ht="15" customHeight="1">
      <c r="B232" s="143"/>
      <c r="C232" s="144"/>
      <c r="D232" s="145"/>
      <c r="E232" s="145"/>
      <c r="F232" s="145"/>
      <c r="G232" s="444"/>
      <c r="H232" s="696" t="str">
        <f t="shared" si="80"/>
        <v/>
      </c>
      <c r="I232" s="244" t="str">
        <f t="shared" si="75"/>
        <v/>
      </c>
      <c r="K232" s="535"/>
    </row>
    <row r="233" spans="2:13" ht="17.100000000000001" customHeight="1">
      <c r="B233" s="218">
        <v>810000</v>
      </c>
      <c r="C233" s="219" t="s">
        <v>313</v>
      </c>
      <c r="D233" s="220">
        <f>D234</f>
        <v>5770</v>
      </c>
      <c r="E233" s="220">
        <f>E234</f>
        <v>5770</v>
      </c>
      <c r="F233" s="220">
        <f>F234</f>
        <v>5436</v>
      </c>
      <c r="G233" s="435">
        <f>G234</f>
        <v>6113</v>
      </c>
      <c r="H233" s="686">
        <f t="shared" si="80"/>
        <v>105.94454072790293</v>
      </c>
      <c r="I233" s="206">
        <f t="shared" si="75"/>
        <v>112.45401030169242</v>
      </c>
      <c r="K233" s="535"/>
    </row>
    <row r="234" spans="2:13" ht="17.100000000000001" customHeight="1">
      <c r="B234" s="228">
        <v>811000</v>
      </c>
      <c r="C234" s="229" t="s">
        <v>315</v>
      </c>
      <c r="D234" s="230">
        <f>SUM(D235:D235)</f>
        <v>5770</v>
      </c>
      <c r="E234" s="230">
        <f>SUM(E235:E235)</f>
        <v>5770</v>
      </c>
      <c r="F234" s="230">
        <f>SUM(F235:F235)</f>
        <v>5436</v>
      </c>
      <c r="G234" s="436">
        <f>SUM(G235:G235)</f>
        <v>6113</v>
      </c>
      <c r="H234" s="686">
        <f t="shared" si="80"/>
        <v>105.94454072790293</v>
      </c>
      <c r="I234" s="206">
        <f t="shared" si="75"/>
        <v>112.45401030169242</v>
      </c>
      <c r="K234" s="535"/>
    </row>
    <row r="235" spans="2:13" ht="15" customHeight="1">
      <c r="B235" s="137">
        <v>811100</v>
      </c>
      <c r="C235" s="142" t="s">
        <v>314</v>
      </c>
      <c r="D235" s="140">
        <f>D236+D238</f>
        <v>5770</v>
      </c>
      <c r="E235" s="140">
        <f>E236+E238</f>
        <v>5770</v>
      </c>
      <c r="F235" s="140">
        <f>F236+F238</f>
        <v>5436</v>
      </c>
      <c r="G235" s="440">
        <f>G236+G238</f>
        <v>6113</v>
      </c>
      <c r="H235" s="691">
        <f t="shared" si="80"/>
        <v>105.94454072790293</v>
      </c>
      <c r="I235" s="120">
        <f t="shared" si="75"/>
        <v>112.45401030169242</v>
      </c>
      <c r="K235" s="535"/>
    </row>
    <row r="236" spans="2:13" ht="15" customHeight="1">
      <c r="B236" s="118">
        <v>811111</v>
      </c>
      <c r="C236" s="195" t="s">
        <v>454</v>
      </c>
      <c r="D236" s="66">
        <f t="shared" ref="D236:F236" si="86">D237</f>
        <v>0</v>
      </c>
      <c r="E236" s="66">
        <f t="shared" si="86"/>
        <v>0</v>
      </c>
      <c r="F236" s="66">
        <f t="shared" si="86"/>
        <v>4080</v>
      </c>
      <c r="G236" s="438">
        <f>G237</f>
        <v>0</v>
      </c>
      <c r="H236" s="696" t="str">
        <f t="shared" si="80"/>
        <v/>
      </c>
      <c r="I236" s="244">
        <f t="shared" si="75"/>
        <v>0</v>
      </c>
      <c r="K236" s="535"/>
    </row>
    <row r="237" spans="2:13" s="529" customFormat="1" ht="15" customHeight="1">
      <c r="B237" s="118"/>
      <c r="C237" s="197" t="s">
        <v>684</v>
      </c>
      <c r="D237" s="66">
        <v>0</v>
      </c>
      <c r="E237" s="66">
        <v>0</v>
      </c>
      <c r="F237" s="66">
        <v>4080</v>
      </c>
      <c r="G237" s="438">
        <v>0</v>
      </c>
      <c r="H237" s="696" t="str">
        <f t="shared" si="80"/>
        <v/>
      </c>
      <c r="I237" s="244">
        <f t="shared" si="75"/>
        <v>0</v>
      </c>
      <c r="J237" s="185"/>
      <c r="K237" s="535"/>
      <c r="L237" s="185"/>
      <c r="M237" s="185"/>
    </row>
    <row r="238" spans="2:13" ht="15" customHeight="1">
      <c r="B238" s="118">
        <v>811114</v>
      </c>
      <c r="C238" s="189" t="s">
        <v>455</v>
      </c>
      <c r="D238" s="66">
        <f t="shared" ref="D238" si="87">SUM(D239:D241)</f>
        <v>5770</v>
      </c>
      <c r="E238" s="66">
        <f t="shared" ref="E238:G238" si="88">SUM(E239:E241)</f>
        <v>5770</v>
      </c>
      <c r="F238" s="66">
        <f t="shared" si="88"/>
        <v>1356</v>
      </c>
      <c r="G238" s="438">
        <f t="shared" si="88"/>
        <v>6113</v>
      </c>
      <c r="H238" s="696">
        <f t="shared" si="80"/>
        <v>105.94454072790293</v>
      </c>
      <c r="I238" s="244">
        <f t="shared" si="75"/>
        <v>450.81120943952806</v>
      </c>
      <c r="K238" s="535"/>
    </row>
    <row r="239" spans="2:13" ht="15" customHeight="1">
      <c r="B239" s="118"/>
      <c r="C239" s="197" t="s">
        <v>819</v>
      </c>
      <c r="D239" s="66">
        <v>3520</v>
      </c>
      <c r="E239" s="66">
        <v>3520</v>
      </c>
      <c r="F239" s="66">
        <v>0</v>
      </c>
      <c r="G239" s="438">
        <v>3513</v>
      </c>
      <c r="H239" s="696">
        <f t="shared" si="80"/>
        <v>99.801136363636374</v>
      </c>
      <c r="I239" s="244" t="str">
        <f t="shared" si="75"/>
        <v/>
      </c>
      <c r="K239" s="535"/>
    </row>
    <row r="240" spans="2:13" s="833" customFormat="1" ht="15" customHeight="1">
      <c r="B240" s="118"/>
      <c r="C240" s="197" t="s">
        <v>910</v>
      </c>
      <c r="D240" s="66">
        <v>0</v>
      </c>
      <c r="E240" s="66">
        <v>0</v>
      </c>
      <c r="F240" s="66">
        <v>1356</v>
      </c>
      <c r="G240" s="438">
        <v>0</v>
      </c>
      <c r="H240" s="696" t="str">
        <f t="shared" ref="H240" si="89">IF(E240=0,"",G240/E240*100)</f>
        <v/>
      </c>
      <c r="I240" s="244">
        <f t="shared" ref="I240" si="90">IF(F240=0,"",G240/F240*100)</f>
        <v>0</v>
      </c>
      <c r="J240" s="185"/>
      <c r="K240" s="535"/>
      <c r="L240" s="185"/>
      <c r="M240" s="185"/>
    </row>
    <row r="241" spans="2:13" s="671" customFormat="1" ht="15" customHeight="1">
      <c r="B241" s="118"/>
      <c r="C241" s="197" t="s">
        <v>820</v>
      </c>
      <c r="D241" s="66">
        <v>2250</v>
      </c>
      <c r="E241" s="66">
        <v>2250</v>
      </c>
      <c r="F241" s="66">
        <v>0</v>
      </c>
      <c r="G241" s="438">
        <v>2600</v>
      </c>
      <c r="H241" s="696">
        <f t="shared" si="80"/>
        <v>115.55555555555554</v>
      </c>
      <c r="I241" s="244" t="str">
        <f t="shared" si="75"/>
        <v/>
      </c>
      <c r="J241" s="185"/>
      <c r="K241" s="535"/>
      <c r="L241" s="185"/>
      <c r="M241" s="185"/>
    </row>
    <row r="242" spans="2:13" ht="15" customHeight="1" thickBot="1">
      <c r="B242" s="165"/>
      <c r="C242" s="166"/>
      <c r="D242" s="166"/>
      <c r="E242" s="166"/>
      <c r="F242" s="166"/>
      <c r="G242" s="445"/>
      <c r="H242" s="698" t="str">
        <f t="shared" si="80"/>
        <v/>
      </c>
      <c r="I242" s="245" t="str">
        <f t="shared" si="75"/>
        <v/>
      </c>
      <c r="K242" s="535"/>
    </row>
    <row r="243" spans="2:13" ht="17.100000000000001" customHeight="1" thickBot="1">
      <c r="B243" s="877" t="s">
        <v>361</v>
      </c>
      <c r="C243" s="878"/>
      <c r="D243" s="233">
        <f>D231+D233</f>
        <v>43586850</v>
      </c>
      <c r="E243" s="233">
        <f>E231+E233</f>
        <v>43600016</v>
      </c>
      <c r="F243" s="233">
        <f>F231+F233</f>
        <v>32064091</v>
      </c>
      <c r="G243" s="446">
        <f>G231+G233</f>
        <v>35918777</v>
      </c>
      <c r="H243" s="699">
        <f t="shared" si="80"/>
        <v>82.382485822940993</v>
      </c>
      <c r="I243" s="210">
        <f t="shared" si="75"/>
        <v>112.02181593109874</v>
      </c>
    </row>
    <row r="245" spans="2:13">
      <c r="G245" s="813"/>
    </row>
    <row r="246" spans="2:13">
      <c r="D246" s="74"/>
      <c r="E246" s="74"/>
      <c r="F246" s="74"/>
    </row>
  </sheetData>
  <mergeCells count="4">
    <mergeCell ref="B2:H2"/>
    <mergeCell ref="B162:C162"/>
    <mergeCell ref="B231:C231"/>
    <mergeCell ref="B243:C243"/>
  </mergeCells>
  <pageMargins left="0.44" right="0.2" top="0.57999999999999996" bottom="0.51181102362204722" header="0.57999999999999996" footer="0.31496062992125984"/>
  <pageSetup paperSize="9" scale="88" firstPageNumber="2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2:Q130"/>
  <sheetViews>
    <sheetView topLeftCell="C97" zoomScaleNormal="100" workbookViewId="0">
      <selection activeCell="U142" sqref="U142"/>
    </sheetView>
  </sheetViews>
  <sheetFormatPr defaultRowHeight="12" customHeight="1"/>
  <cols>
    <col min="1" max="1" width="0.5703125" style="9" hidden="1" customWidth="1"/>
    <col min="2" max="2" width="5.7109375" style="9" hidden="1" customWidth="1"/>
    <col min="3" max="3" width="9.7109375" style="18" customWidth="1"/>
    <col min="4" max="4" width="7.42578125" style="314" customWidth="1"/>
    <col min="5" max="5" width="54" style="9" customWidth="1"/>
    <col min="6" max="8" width="12.7109375" style="9" customWidth="1"/>
    <col min="9" max="10" width="12.7109375" style="309" customWidth="1"/>
    <col min="11" max="11" width="14.7109375" style="9" customWidth="1"/>
    <col min="12" max="13" width="7.85546875" style="94" customWidth="1"/>
    <col min="14" max="14" width="9.140625" style="9"/>
    <col min="15" max="15" width="13.140625" style="9" bestFit="1" customWidth="1"/>
    <col min="16" max="17" width="10.140625" style="9" bestFit="1" customWidth="1"/>
    <col min="18" max="16384" width="9.140625" style="9"/>
  </cols>
  <sheetData>
    <row r="2" spans="2:17" ht="2.25" customHeight="1"/>
    <row r="3" spans="2:17" s="1" customFormat="1" ht="30.75" customHeight="1" thickBot="1">
      <c r="C3" s="883" t="s">
        <v>76</v>
      </c>
      <c r="D3" s="883"/>
      <c r="E3" s="883"/>
      <c r="F3" s="92"/>
      <c r="G3" s="92"/>
      <c r="H3" s="92"/>
      <c r="I3" s="398"/>
      <c r="J3" s="398"/>
      <c r="K3" s="881"/>
      <c r="L3" s="882"/>
      <c r="M3" s="701"/>
    </row>
    <row r="4" spans="2:17" s="1" customFormat="1" ht="39.75" customHeight="1">
      <c r="B4" s="3" t="s">
        <v>77</v>
      </c>
      <c r="C4" s="889" t="s">
        <v>504</v>
      </c>
      <c r="D4" s="891" t="s">
        <v>536</v>
      </c>
      <c r="E4" s="893" t="s">
        <v>79</v>
      </c>
      <c r="F4" s="895" t="s">
        <v>905</v>
      </c>
      <c r="G4" s="895" t="s">
        <v>904</v>
      </c>
      <c r="H4" s="895" t="s">
        <v>891</v>
      </c>
      <c r="I4" s="886" t="s">
        <v>892</v>
      </c>
      <c r="J4" s="887"/>
      <c r="K4" s="888"/>
      <c r="L4" s="896" t="s">
        <v>893</v>
      </c>
      <c r="M4" s="879" t="s">
        <v>894</v>
      </c>
    </row>
    <row r="5" spans="2:17" s="306" customFormat="1" ht="37.5" customHeight="1">
      <c r="B5" s="402"/>
      <c r="C5" s="890"/>
      <c r="D5" s="892"/>
      <c r="E5" s="894"/>
      <c r="F5" s="894"/>
      <c r="G5" s="894"/>
      <c r="H5" s="894"/>
      <c r="I5" s="417" t="s">
        <v>582</v>
      </c>
      <c r="J5" s="417" t="s">
        <v>583</v>
      </c>
      <c r="K5" s="407" t="s">
        <v>337</v>
      </c>
      <c r="L5" s="897"/>
      <c r="M5" s="880"/>
    </row>
    <row r="6" spans="2:17" s="2" customFormat="1" ht="14.1" customHeight="1">
      <c r="B6" s="4">
        <v>1</v>
      </c>
      <c r="C6" s="508">
        <v>1</v>
      </c>
      <c r="D6" s="341"/>
      <c r="E6" s="355">
        <v>2</v>
      </c>
      <c r="F6" s="509">
        <v>3</v>
      </c>
      <c r="G6" s="509">
        <v>4</v>
      </c>
      <c r="H6" s="509">
        <v>5</v>
      </c>
      <c r="I6" s="355">
        <v>6</v>
      </c>
      <c r="J6" s="355">
        <v>7</v>
      </c>
      <c r="K6" s="511" t="s">
        <v>584</v>
      </c>
      <c r="L6" s="702">
        <v>9</v>
      </c>
      <c r="M6" s="545">
        <v>10</v>
      </c>
    </row>
    <row r="7" spans="2:17" s="2" customFormat="1" ht="15" customHeight="1">
      <c r="B7" s="4"/>
      <c r="C7" s="422"/>
      <c r="D7" s="423"/>
      <c r="E7" s="424" t="s">
        <v>143</v>
      </c>
      <c r="F7" s="425">
        <f t="shared" ref="F7:K7" si="0">F9+F15+F21+F24+F47+F93+F99+F106+F114</f>
        <v>43579840</v>
      </c>
      <c r="G7" s="425">
        <f t="shared" si="0"/>
        <v>43593006</v>
      </c>
      <c r="H7" s="425">
        <f t="shared" si="0"/>
        <v>27318957</v>
      </c>
      <c r="I7" s="425">
        <f t="shared" si="0"/>
        <v>27119007</v>
      </c>
      <c r="J7" s="425">
        <f t="shared" si="0"/>
        <v>2171409</v>
      </c>
      <c r="K7" s="410">
        <f t="shared" si="0"/>
        <v>29290416</v>
      </c>
      <c r="L7" s="703">
        <f>IF(G7=0,"",K7/G7*100)</f>
        <v>67.190631451292887</v>
      </c>
      <c r="M7" s="710">
        <f>IF(H7=0,"",K7/H7*100)</f>
        <v>107.21645046697792</v>
      </c>
      <c r="O7" s="163"/>
    </row>
    <row r="8" spans="2:17" s="2" customFormat="1" ht="9" customHeight="1">
      <c r="B8" s="4"/>
      <c r="C8" s="4"/>
      <c r="D8" s="341"/>
      <c r="E8" s="21"/>
      <c r="F8" s="19"/>
      <c r="G8" s="19"/>
      <c r="H8" s="19"/>
      <c r="I8" s="303"/>
      <c r="J8" s="303"/>
      <c r="K8" s="410"/>
      <c r="L8" s="704" t="str">
        <f>IF(F8=0,"",K8/F8*100)</f>
        <v/>
      </c>
      <c r="M8" s="711" t="str">
        <f>IF(G8=0,"",L8/G8*100)</f>
        <v/>
      </c>
      <c r="O8" s="91"/>
    </row>
    <row r="9" spans="2:17" s="2" customFormat="1" ht="15" customHeight="1">
      <c r="B9" s="4"/>
      <c r="C9" s="426">
        <v>600000</v>
      </c>
      <c r="D9" s="427"/>
      <c r="E9" s="424" t="s">
        <v>116</v>
      </c>
      <c r="F9" s="425">
        <f>F10+F11+F12+F13</f>
        <v>498000</v>
      </c>
      <c r="G9" s="425">
        <f t="shared" ref="G9:H9" si="1">G10+G11+G12+G13</f>
        <v>498000</v>
      </c>
      <c r="H9" s="425">
        <f t="shared" si="1"/>
        <v>393416</v>
      </c>
      <c r="I9" s="425">
        <f>I10+I11+I12+I13</f>
        <v>371518</v>
      </c>
      <c r="J9" s="425">
        <f>J10+J11+J12+J13</f>
        <v>0</v>
      </c>
      <c r="K9" s="410">
        <f>K10+K11+K12+K13</f>
        <v>371518</v>
      </c>
      <c r="L9" s="703">
        <f>IF(G9=0,"",K9/G9*100)</f>
        <v>74.602008032128523</v>
      </c>
      <c r="M9" s="710">
        <f t="shared" ref="M9:M73" si="2">IF(H9=0,"",K9/H9*100)</f>
        <v>94.433881692661203</v>
      </c>
      <c r="O9" s="163"/>
    </row>
    <row r="10" spans="2:17" s="2" customFormat="1" ht="15" customHeight="1">
      <c r="B10" s="4"/>
      <c r="C10" s="263">
        <v>600000</v>
      </c>
      <c r="D10" s="343"/>
      <c r="E10" s="40" t="s">
        <v>96</v>
      </c>
      <c r="F10" s="43">
        <f>'3'!I9</f>
        <v>450000</v>
      </c>
      <c r="G10" s="43">
        <f>'3'!J9</f>
        <v>450000</v>
      </c>
      <c r="H10" s="43">
        <f>'3'!K9</f>
        <v>350716</v>
      </c>
      <c r="I10" s="241">
        <f>'3'!L9</f>
        <v>341018</v>
      </c>
      <c r="J10" s="241">
        <f>'3'!M9</f>
        <v>0</v>
      </c>
      <c r="K10" s="418">
        <f>'3'!N9</f>
        <v>341018</v>
      </c>
      <c r="L10" s="704">
        <f>IF(G10=0,"",K10/G10*100)</f>
        <v>75.781777777777776</v>
      </c>
      <c r="M10" s="711">
        <f t="shared" si="2"/>
        <v>97.234799666967007</v>
      </c>
      <c r="Q10" s="91"/>
    </row>
    <row r="11" spans="2:17" s="2" customFormat="1" ht="15" customHeight="1">
      <c r="B11" s="4"/>
      <c r="C11" s="263">
        <v>600000</v>
      </c>
      <c r="D11" s="343"/>
      <c r="E11" s="40" t="s">
        <v>97</v>
      </c>
      <c r="F11" s="43">
        <f>'3'!I10</f>
        <v>24000</v>
      </c>
      <c r="G11" s="43">
        <f>'3'!J10</f>
        <v>24000</v>
      </c>
      <c r="H11" s="43">
        <f>'3'!K10</f>
        <v>21200</v>
      </c>
      <c r="I11" s="43">
        <f>'3'!L10</f>
        <v>16700</v>
      </c>
      <c r="J11" s="43">
        <f>'3'!M10</f>
        <v>0</v>
      </c>
      <c r="K11" s="418">
        <f>'3'!N10</f>
        <v>16700</v>
      </c>
      <c r="L11" s="704">
        <f t="shared" ref="L11:L77" si="3">IF(G11=0,"",K11/G11*100)</f>
        <v>69.583333333333329</v>
      </c>
      <c r="M11" s="711">
        <f t="shared" si="2"/>
        <v>78.773584905660371</v>
      </c>
      <c r="P11" s="91"/>
    </row>
    <row r="12" spans="2:17" s="2" customFormat="1" ht="15" customHeight="1">
      <c r="B12" s="4"/>
      <c r="C12" s="263">
        <v>600000</v>
      </c>
      <c r="D12" s="343"/>
      <c r="E12" s="40" t="s">
        <v>117</v>
      </c>
      <c r="F12" s="43">
        <f>'3'!I11</f>
        <v>12000</v>
      </c>
      <c r="G12" s="43">
        <f>'3'!J11</f>
        <v>12000</v>
      </c>
      <c r="H12" s="43">
        <f>'3'!K11</f>
        <v>14800</v>
      </c>
      <c r="I12" s="43">
        <f>'3'!L11</f>
        <v>10600</v>
      </c>
      <c r="J12" s="43">
        <f>'3'!M11</f>
        <v>0</v>
      </c>
      <c r="K12" s="418">
        <f>'3'!N11</f>
        <v>10600</v>
      </c>
      <c r="L12" s="704">
        <f t="shared" si="3"/>
        <v>88.333333333333329</v>
      </c>
      <c r="M12" s="711">
        <f t="shared" si="2"/>
        <v>71.621621621621628</v>
      </c>
      <c r="Q12" s="91"/>
    </row>
    <row r="13" spans="2:17" s="2" customFormat="1" ht="15" customHeight="1">
      <c r="B13" s="4"/>
      <c r="C13" s="263">
        <v>600000</v>
      </c>
      <c r="D13" s="343"/>
      <c r="E13" s="40" t="s">
        <v>106</v>
      </c>
      <c r="F13" s="43">
        <f>'16'!I9</f>
        <v>12000</v>
      </c>
      <c r="G13" s="43">
        <f>'16'!J9</f>
        <v>12000</v>
      </c>
      <c r="H13" s="43">
        <f>'16'!K9</f>
        <v>6700</v>
      </c>
      <c r="I13" s="43">
        <f>'16'!L9</f>
        <v>3200</v>
      </c>
      <c r="J13" s="43">
        <f>'16'!M9</f>
        <v>0</v>
      </c>
      <c r="K13" s="418">
        <f>'16'!N9</f>
        <v>3200</v>
      </c>
      <c r="L13" s="704">
        <f t="shared" si="3"/>
        <v>26.666666666666668</v>
      </c>
      <c r="M13" s="711">
        <f t="shared" si="2"/>
        <v>47.761194029850742</v>
      </c>
    </row>
    <row r="14" spans="2:17" s="2" customFormat="1" ht="10.5" customHeight="1">
      <c r="B14" s="4"/>
      <c r="C14" s="263"/>
      <c r="D14" s="343"/>
      <c r="E14" s="40"/>
      <c r="F14" s="88"/>
      <c r="G14" s="88"/>
      <c r="H14" s="88"/>
      <c r="I14" s="322"/>
      <c r="J14" s="322"/>
      <c r="K14" s="410"/>
      <c r="L14" s="704" t="str">
        <f t="shared" si="3"/>
        <v/>
      </c>
      <c r="M14" s="711" t="str">
        <f t="shared" si="2"/>
        <v/>
      </c>
    </row>
    <row r="15" spans="2:17" s="1" customFormat="1" ht="15" customHeight="1">
      <c r="B15" s="6"/>
      <c r="C15" s="426">
        <v>611000</v>
      </c>
      <c r="D15" s="427"/>
      <c r="E15" s="428" t="s">
        <v>146</v>
      </c>
      <c r="F15" s="429">
        <f>F16+F17</f>
        <v>21757980</v>
      </c>
      <c r="G15" s="429">
        <f t="shared" ref="G15:H15" si="4">G16+G17</f>
        <v>21757980</v>
      </c>
      <c r="H15" s="429">
        <f t="shared" si="4"/>
        <v>15602041</v>
      </c>
      <c r="I15" s="429">
        <f>I16+I17</f>
        <v>15870592</v>
      </c>
      <c r="J15" s="429">
        <f>J16+J17</f>
        <v>0</v>
      </c>
      <c r="K15" s="409">
        <f>K16+K17</f>
        <v>15870592</v>
      </c>
      <c r="L15" s="705">
        <f t="shared" si="3"/>
        <v>72.941477104032643</v>
      </c>
      <c r="M15" s="712">
        <f t="shared" si="2"/>
        <v>101.72125557162681</v>
      </c>
      <c r="O15" s="64"/>
      <c r="P15" s="64"/>
      <c r="Q15" s="64"/>
    </row>
    <row r="16" spans="2:17" ht="15" customHeight="1">
      <c r="B16" s="10"/>
      <c r="C16" s="264">
        <v>611100</v>
      </c>
      <c r="D16" s="343"/>
      <c r="E16" s="20" t="s">
        <v>169</v>
      </c>
      <c r="F16" s="31">
        <f>'1'!I9+'3'!I14+'4 (S)'!I9+'4 (N)'!I9+'5'!I9+'6'!I9+'8'!I9+'9'!I9+'10'!I9+'11'!I9+'12'!I9+'13'!I9+'14'!I9+'15'!I9+'16'!I12+'17'!I9+'18'!I9+'19'!I9+'20'!I9+'22'!I9+'23'!I9+'21'!I9+'24'!I9+'25'!I9+'26'!I9+'27'!I9+'28'!I9+'29'!I9+'30'!I9+'31'!I9+'32'!I9+'33'!I9+'34'!I9+'35'!I9+'36'!I9+'37'!I9+'7'!I9</f>
        <v>17997690</v>
      </c>
      <c r="G16" s="316">
        <f>'1'!J9+'3'!J14+'4 (S)'!J9+'4 (N)'!J9+'5'!J9+'6'!J9+'8'!J9+'9'!J9+'10'!J9+'11'!J9+'12'!J9+'13'!J9+'14'!J9+'15'!J9+'16'!J12+'17'!J9+'18'!J9+'19'!J9+'20'!J9+'22'!J9+'23'!J9+'21'!J9+'24'!J9+'25'!J9+'26'!J9+'27'!J9+'28'!J9+'29'!J9+'30'!J9+'31'!J9+'32'!J9+'33'!J9+'34'!J9+'35'!J9+'36'!J9+'37'!J9+'7'!J9</f>
        <v>17997690</v>
      </c>
      <c r="H16" s="316">
        <f>'1'!K9+'3'!K14+'4 (S)'!K9+'4 (N)'!K9+'5'!K9+'6'!K9+'8'!K9+'9'!K9+'10'!K9+'11'!K9+'12'!K9+'13'!K9+'14'!K9+'15'!K9+'16'!K12+'17'!K9+'18'!K9+'19'!K9+'20'!K9+'22'!K9+'23'!K9+'21'!K9+'24'!K9+'25'!K9+'26'!K9+'27'!K9+'28'!K9+'29'!K9+'30'!K9+'31'!K9+'32'!K9+'33'!K9+'34'!K9+'35'!K9+'36'!K9+'37'!K9+'7'!K9</f>
        <v>12991086</v>
      </c>
      <c r="I16" s="316">
        <f>'1'!L9+'3'!L14+'4 (S)'!L9+'4 (N)'!L9+'5'!L9+'6'!L9+'8'!L9+'9'!L9+'10'!L9+'11'!L9+'12'!L9+'13'!L9+'14'!L9+'15'!L9+'16'!L12+'17'!L9+'18'!L9+'19'!L9+'20'!L9+'22'!L9+'23'!L9+'21'!L9+'24'!L9+'25'!L9+'26'!L9+'27'!L9+'28'!L9+'29'!L9+'30'!L9+'31'!L9+'32'!L9+'33'!L9+'34'!L9+'35'!L9+'36'!L9+'37'!L9+'7'!L9</f>
        <v>13256562</v>
      </c>
      <c r="J16" s="316">
        <f>'1'!M9+'3'!M14+'4 (S)'!M9+'4 (N)'!M9+'5'!M9+'6'!M9+'8'!M9+'9'!M9+'10'!M9+'11'!M9+'12'!M9+'13'!M9+'14'!M9+'15'!M9+'16'!M12+'17'!M9+'18'!M9+'19'!M9+'20'!M9+'22'!M9+'23'!M9+'21'!M9+'24'!M9+'25'!M9+'26'!M9+'27'!M9+'28'!M9+'29'!M9+'30'!M9+'31'!M9+'32'!M9+'33'!M9+'34'!M9+'35'!M9+'36'!M9+'37'!M9+'7'!M9</f>
        <v>0</v>
      </c>
      <c r="K16" s="408">
        <f>'1'!N9+'3'!N14+'4 (S)'!N9+'4 (N)'!N9+'5'!N9+'6'!N9+'8'!N9+'9'!N9+'10'!N9+'11'!N9+'12'!N9+'13'!N9+'14'!N9+'15'!N9+'16'!N12+'17'!N9+'18'!N9+'19'!N9+'20'!N9+'22'!N9+'23'!N9+'21'!N9+'24'!N9+'25'!N9+'26'!N9+'27'!N9+'28'!N9+'29'!N9+'30'!N9+'31'!N9+'32'!N9+'33'!N9+'34'!N9+'35'!N9+'36'!N9+'37'!N9+'7'!N9</f>
        <v>13256562</v>
      </c>
      <c r="L16" s="704">
        <f t="shared" si="3"/>
        <v>73.657019317479083</v>
      </c>
      <c r="M16" s="711">
        <f t="shared" si="2"/>
        <v>102.04352430582016</v>
      </c>
      <c r="O16" s="63"/>
    </row>
    <row r="17" spans="2:16" ht="15" customHeight="1">
      <c r="B17" s="10"/>
      <c r="C17" s="264">
        <v>611200</v>
      </c>
      <c r="D17" s="343"/>
      <c r="E17" s="20" t="s">
        <v>170</v>
      </c>
      <c r="F17" s="31">
        <f>F18+F19</f>
        <v>3760290</v>
      </c>
      <c r="G17" s="316">
        <f t="shared" ref="G17:K17" si="5">G18+G19</f>
        <v>3760290</v>
      </c>
      <c r="H17" s="316">
        <f t="shared" si="5"/>
        <v>2610955</v>
      </c>
      <c r="I17" s="316">
        <f t="shared" ref="I17:J17" si="6">I18+I19</f>
        <v>2614030</v>
      </c>
      <c r="J17" s="316">
        <f t="shared" si="6"/>
        <v>0</v>
      </c>
      <c r="K17" s="408">
        <f t="shared" si="5"/>
        <v>2614030</v>
      </c>
      <c r="L17" s="704">
        <f t="shared" si="3"/>
        <v>69.51671280672501</v>
      </c>
      <c r="M17" s="711">
        <f t="shared" si="2"/>
        <v>100.11777299876866</v>
      </c>
      <c r="O17" s="63"/>
    </row>
    <row r="18" spans="2:16" ht="15" customHeight="1">
      <c r="B18" s="10"/>
      <c r="C18" s="265">
        <v>611200</v>
      </c>
      <c r="D18" s="344"/>
      <c r="E18" s="250" t="s">
        <v>170</v>
      </c>
      <c r="F18" s="251">
        <f>'1'!I10+'3'!I15+'4 (S)'!I10+'4 (N)'!I10+'5'!I10+'6'!I10+'8'!I10+'9'!I10+'10'!I10+'11'!I10+'12'!I10+'13'!I10+'14'!I10+'15'!I10+'16'!I13+'17'!I10+'18'!I10+'19'!I10+'20'!I10+'22'!I10+'23'!I10+'21'!I10+'24'!I10+'25'!I10+'26'!I10+'27'!I10+'28'!I10+'29'!I10+'30'!I10+'31'!I10+'32'!I10+'33'!I10+'34'!I10+'35'!I10+'36'!I10+'37'!I10+'7'!I10</f>
        <v>3697290</v>
      </c>
      <c r="G18" s="325">
        <f>'1'!J10+'3'!J15+'4 (S)'!J10+'4 (N)'!J10+'5'!J10+'6'!J10+'8'!J10+'9'!J10+'10'!J10+'11'!J10+'12'!J10+'13'!J10+'14'!J10+'15'!J10+'16'!J13+'17'!J10+'18'!J10+'19'!J10+'20'!J10+'22'!J10+'23'!J10+'21'!J10+'24'!J10+'25'!J10+'26'!J10+'27'!J10+'28'!J10+'29'!J10+'30'!J10+'31'!J10+'32'!J10+'33'!J10+'34'!J10+'35'!J10+'36'!J10+'37'!J10+'7'!J10</f>
        <v>3697290</v>
      </c>
      <c r="H18" s="325">
        <f>'1'!K10+'3'!K15+'4 (S)'!K10+'4 (N)'!K10+'5'!K10+'6'!K10+'8'!K10+'9'!K10+'10'!K10+'11'!K10+'12'!K10+'13'!K10+'14'!K10+'15'!K10+'16'!K13+'17'!K10+'18'!K10+'19'!K10+'20'!K10+'22'!K10+'23'!K10+'21'!K10+'24'!K10+'25'!K10+'26'!K10+'27'!K10+'28'!K10+'29'!K10+'30'!K10+'31'!K10+'32'!K10+'33'!K10+'34'!K10+'35'!K10+'36'!K10+'37'!K10+'7'!K10</f>
        <v>2550149</v>
      </c>
      <c r="I18" s="325">
        <f>'1'!L10+'3'!L15+'4 (S)'!L10+'4 (N)'!L10+'5'!L10+'6'!L10+'8'!L10+'9'!L10+'10'!L10+'11'!L10+'12'!L10+'13'!L10+'14'!L10+'15'!L10+'16'!L13+'17'!L10+'18'!L10+'19'!L10+'20'!L10+'22'!L10+'23'!L10+'21'!L10+'24'!L10+'25'!L10+'26'!L10+'27'!L10+'28'!L10+'29'!L10+'30'!L10+'31'!L10+'32'!L10+'33'!L10+'34'!L10+'35'!L10+'36'!L10+'37'!L10+'7'!L10</f>
        <v>2586885</v>
      </c>
      <c r="J18" s="325">
        <f>'1'!M10+'3'!M15+'4 (S)'!M10+'4 (N)'!M10+'5'!M10+'6'!M10+'8'!M10+'9'!M10+'10'!M10+'11'!M10+'12'!M10+'13'!M10+'14'!M10+'15'!M10+'16'!M13+'17'!M10+'18'!M10+'19'!M10+'20'!M10+'22'!M10+'23'!M10+'21'!M10+'24'!M10+'25'!M10+'26'!M10+'27'!M10+'28'!M10+'29'!M10+'30'!M10+'31'!M10+'32'!M10+'33'!M10+'34'!M10+'35'!M10+'36'!M10+'37'!M10+'7'!M10</f>
        <v>0</v>
      </c>
      <c r="K18" s="419">
        <f>'1'!N10+'3'!N15+'4 (S)'!N10+'4 (N)'!N10+'5'!N10+'6'!N10+'8'!N10+'9'!N10+'10'!N10+'11'!N10+'12'!N10+'13'!N10+'14'!N10+'15'!N10+'16'!N13+'17'!N10+'18'!N10+'19'!N10+'20'!N10+'22'!N10+'23'!N10+'21'!N10+'24'!N10+'25'!N10+'26'!N10+'27'!N10+'28'!N10+'29'!N10+'30'!N10+'31'!N10+'32'!N10+'33'!N10+'34'!N10+'35'!N10+'36'!N10+'37'!N10+'7'!N10</f>
        <v>2586885</v>
      </c>
      <c r="L18" s="706">
        <f t="shared" si="3"/>
        <v>69.967056952524686</v>
      </c>
      <c r="M18" s="713">
        <f t="shared" si="2"/>
        <v>101.44054327805945</v>
      </c>
      <c r="O18" s="63"/>
    </row>
    <row r="19" spans="2:16" ht="15" customHeight="1">
      <c r="B19" s="10"/>
      <c r="C19" s="265">
        <v>611200</v>
      </c>
      <c r="D19" s="344" t="s">
        <v>537</v>
      </c>
      <c r="E19" s="324" t="s">
        <v>876</v>
      </c>
      <c r="F19" s="251">
        <f>'1'!I11+'3'!I16+'4 (S)'!I11+'4 (N)'!I11+'5'!I11+'6'!I11+'8'!I11+'9'!I11+'10'!I11+'11'!I11+'12'!I11+'13'!I11+'14'!I11+'15'!I11+'16'!I14+'17'!I11+'18'!I11+'19'!I11+'20'!I11+'22'!I11+'23'!I11+'21'!I11+'24'!I11+'25'!I11+'26'!I11+'27'!I11+'28'!I11+'29'!I11+'30'!I11+'31'!I11+'32'!I11+'33'!I11+'34'!I11+'35'!I11+'36'!I11+'37'!I11+'7'!I11</f>
        <v>63000</v>
      </c>
      <c r="G19" s="325">
        <f>'1'!J11+'3'!J16+'4 (S)'!J11+'4 (N)'!J11+'5'!J11+'6'!J11+'8'!J11+'9'!J11+'10'!J11+'11'!J11+'12'!J11+'13'!J11+'14'!J11+'15'!J11+'16'!J14+'17'!J11+'18'!J11+'19'!J11+'20'!J11+'22'!J11+'23'!J11+'21'!J11+'24'!J11+'25'!J11+'26'!J11+'27'!J11+'28'!J11+'29'!J11+'30'!J11+'31'!J11+'32'!J11+'33'!J11+'34'!J11+'35'!J11+'36'!J11+'37'!J11+'7'!J11</f>
        <v>63000</v>
      </c>
      <c r="H19" s="325">
        <f>'1'!K11+'3'!K16+'4 (S)'!K11+'4 (N)'!K11+'5'!K11+'6'!K11+'8'!K11+'9'!K11+'10'!K11+'11'!K11+'12'!K11+'13'!K11+'14'!K11+'15'!K11+'16'!K14+'17'!K11+'18'!K11+'19'!K11+'20'!K11+'22'!K11+'23'!K11+'21'!K11+'24'!K11+'25'!K11+'26'!K11+'27'!K11+'28'!K11+'29'!K11+'30'!K11+'31'!K11+'32'!K11+'33'!K11+'34'!K11+'35'!K11+'36'!K11+'37'!K11+'7'!K11</f>
        <v>60806</v>
      </c>
      <c r="I19" s="325">
        <f>'1'!L11+'3'!L16+'4 (S)'!L11+'4 (N)'!L11+'5'!L11+'6'!L11+'8'!L11+'9'!L11+'10'!L11+'11'!L11+'12'!L11+'13'!L11+'14'!L11+'15'!L11+'16'!L14+'17'!L11+'18'!L11+'19'!L11+'20'!L11+'22'!L11+'23'!L11+'21'!L11+'24'!L11+'25'!L11+'26'!L11+'27'!L11+'28'!L11+'29'!L11+'30'!L11+'31'!L11+'32'!L11+'33'!L11+'34'!L11+'35'!L11+'36'!L11+'37'!L11+'7'!L11</f>
        <v>27145</v>
      </c>
      <c r="J19" s="325">
        <f>'1'!M11+'3'!M16+'4 (S)'!M11+'4 (N)'!M11+'5'!M11+'6'!M11+'8'!M11+'9'!M11+'10'!M11+'11'!M11+'12'!M11+'13'!M11+'14'!M11+'15'!M11+'16'!M14+'17'!M11+'18'!M11+'19'!M11+'20'!M11+'22'!M11+'23'!M11+'21'!M11+'24'!M11+'25'!M11+'26'!M11+'27'!M11+'28'!M11+'29'!M11+'30'!M11+'31'!M11+'32'!M11+'33'!M11+'34'!M11+'35'!M11+'36'!M11+'37'!M11+'7'!M11</f>
        <v>0</v>
      </c>
      <c r="K19" s="419">
        <f>'1'!N11+'3'!N16+'4 (S)'!N11+'4 (N)'!N11+'5'!N11+'6'!N11+'8'!N11+'9'!N11+'10'!N11+'11'!N11+'12'!N11+'13'!N11+'14'!N11+'15'!N11+'16'!N14+'17'!N11+'18'!N11+'19'!N11+'20'!N11+'22'!N11+'23'!N11+'21'!N11+'24'!N11+'25'!N11+'26'!N11+'27'!N11+'28'!N11+'29'!N11+'30'!N11+'31'!N11+'32'!N11+'33'!N11+'34'!N11+'35'!N11+'36'!N11+'37'!N11+'7'!N11</f>
        <v>27145</v>
      </c>
      <c r="L19" s="706">
        <f t="shared" si="3"/>
        <v>43.087301587301582</v>
      </c>
      <c r="M19" s="713">
        <f t="shared" si="2"/>
        <v>44.641976120777557</v>
      </c>
      <c r="O19" s="63"/>
    </row>
    <row r="20" spans="2:16" ht="12.75" customHeight="1">
      <c r="B20" s="10"/>
      <c r="C20" s="264"/>
      <c r="D20" s="343"/>
      <c r="E20" s="11"/>
      <c r="F20" s="56"/>
      <c r="G20" s="56"/>
      <c r="H20" s="56"/>
      <c r="I20" s="305"/>
      <c r="J20" s="305"/>
      <c r="K20" s="408"/>
      <c r="L20" s="704" t="str">
        <f t="shared" si="3"/>
        <v/>
      </c>
      <c r="M20" s="711" t="str">
        <f t="shared" si="2"/>
        <v/>
      </c>
      <c r="O20" s="63"/>
    </row>
    <row r="21" spans="2:16" ht="15" customHeight="1">
      <c r="B21" s="10"/>
      <c r="C21" s="426">
        <v>612000</v>
      </c>
      <c r="D21" s="427"/>
      <c r="E21" s="428" t="s">
        <v>145</v>
      </c>
      <c r="F21" s="429">
        <f>F22</f>
        <v>2141380</v>
      </c>
      <c r="G21" s="429">
        <f t="shared" ref="G21:H21" si="7">G22</f>
        <v>2141380</v>
      </c>
      <c r="H21" s="429">
        <f t="shared" si="7"/>
        <v>1548857</v>
      </c>
      <c r="I21" s="429">
        <f>I22</f>
        <v>1574879</v>
      </c>
      <c r="J21" s="429">
        <f>J22</f>
        <v>0</v>
      </c>
      <c r="K21" s="409">
        <f>K22</f>
        <v>1574879</v>
      </c>
      <c r="L21" s="705">
        <f t="shared" si="3"/>
        <v>73.545050388067509</v>
      </c>
      <c r="M21" s="712">
        <f t="shared" si="2"/>
        <v>101.68007763144047</v>
      </c>
      <c r="O21" s="63"/>
      <c r="P21" s="63"/>
    </row>
    <row r="22" spans="2:16" s="1" customFormat="1" ht="15" customHeight="1">
      <c r="B22" s="12"/>
      <c r="C22" s="264">
        <v>612100</v>
      </c>
      <c r="D22" s="343"/>
      <c r="E22" s="13" t="s">
        <v>82</v>
      </c>
      <c r="F22" s="31">
        <f>'1'!I14+'3'!I19+'4 (S)'!I14+'4 (N)'!I14+'5'!I14+'6'!I14+'8'!I14+'9'!I14+'10'!I14+'11'!I14+'12'!I14+'13'!I14+'14'!I14+'15'!I14+'16'!I17+'17'!I14+'18'!I14+'19'!I14+'20'!I14+'22'!I14+'23'!I14+'21'!I14+'24'!I14+'25'!I14+'26'!I14+'27'!I14+'28'!I14+'29'!I14+'30'!I14+'31'!I14+'32'!I14+'33'!I14+'34'!I14+'35'!I14+'36'!I14+'37'!I14+'7'!I14</f>
        <v>2141380</v>
      </c>
      <c r="G22" s="316">
        <f>'1'!J14+'3'!J19+'4 (S)'!J14+'4 (N)'!J14+'5'!J14+'6'!J14+'8'!J14+'9'!J14+'10'!J14+'11'!J14+'12'!J14+'13'!J14+'14'!J14+'15'!J14+'16'!J17+'17'!J14+'18'!J14+'19'!J14+'20'!J14+'22'!J14+'23'!J14+'21'!J14+'24'!J14+'25'!J14+'26'!J14+'27'!J14+'28'!J14+'29'!J14+'30'!J14+'31'!J14+'32'!J14+'33'!J14+'34'!J14+'35'!J14+'36'!J14+'37'!J14+'7'!J14</f>
        <v>2141380</v>
      </c>
      <c r="H22" s="316">
        <f>'1'!K14+'3'!K19+'4 (S)'!K14+'4 (N)'!K14+'5'!K14+'6'!K14+'8'!K14+'9'!K14+'10'!K14+'11'!K14+'12'!K14+'13'!K14+'14'!K14+'15'!K14+'16'!K17+'17'!K14+'18'!K14+'19'!K14+'20'!K14+'22'!K14+'23'!K14+'21'!K14+'24'!K14+'25'!K14+'26'!K14+'27'!K14+'28'!K14+'29'!K14+'30'!K14+'31'!K14+'32'!K14+'33'!K14+'34'!K14+'35'!K14+'36'!K14+'37'!K14+'7'!K14</f>
        <v>1548857</v>
      </c>
      <c r="I22" s="316">
        <f>'1'!L14+'3'!L19+'4 (S)'!L14+'4 (N)'!L14+'5'!L14+'6'!L14+'8'!L14+'9'!L14+'10'!L14+'11'!L14+'12'!L14+'13'!L14+'14'!L14+'15'!L14+'16'!L17+'17'!L14+'18'!L14+'19'!L14+'20'!L14+'22'!L14+'23'!L14+'21'!L14+'24'!L14+'25'!L14+'26'!L14+'27'!L14+'28'!L14+'29'!L14+'30'!L14+'31'!L14+'32'!L14+'33'!L14+'34'!L14+'35'!L14+'36'!L14+'37'!L14+'7'!L14</f>
        <v>1574879</v>
      </c>
      <c r="J22" s="316">
        <f>'1'!M14+'3'!M19+'4 (S)'!M14+'4 (N)'!M14+'5'!M14+'6'!M14+'8'!M14+'9'!M14+'10'!M14+'11'!M14+'12'!M14+'13'!M14+'14'!M14+'15'!M14+'16'!M17+'17'!M14+'18'!M14+'19'!M14+'20'!M14+'22'!M14+'23'!M14+'21'!M14+'24'!M14+'25'!M14+'26'!M14+'27'!M14+'28'!M14+'29'!M14+'30'!M14+'31'!M14+'32'!M14+'33'!M14+'34'!M14+'35'!M14+'36'!M14+'37'!M14+'7'!M14</f>
        <v>0</v>
      </c>
      <c r="K22" s="408">
        <f>'1'!N14+'3'!N19+'4 (S)'!N14+'4 (N)'!N14+'5'!N14+'6'!N14+'8'!N14+'9'!N14+'10'!N14+'11'!N14+'12'!N14+'13'!N14+'14'!N14+'15'!N14+'16'!N17+'17'!N14+'18'!N14+'19'!N14+'20'!N14+'22'!N14+'23'!N14+'21'!N14+'24'!N14+'25'!N14+'26'!N14+'27'!N14+'28'!N14+'29'!N14+'30'!N14+'31'!N14+'32'!N14+'33'!N14+'34'!N14+'35'!N14+'36'!N14+'37'!N14+'7'!N14</f>
        <v>1574879</v>
      </c>
      <c r="L22" s="704">
        <f t="shared" si="3"/>
        <v>73.545050388067509</v>
      </c>
      <c r="M22" s="711">
        <f t="shared" si="2"/>
        <v>101.68007763144047</v>
      </c>
      <c r="O22" s="64"/>
    </row>
    <row r="23" spans="2:16" ht="11.25" customHeight="1">
      <c r="B23" s="10"/>
      <c r="C23" s="264"/>
      <c r="D23" s="343"/>
      <c r="E23" s="20"/>
      <c r="F23" s="31"/>
      <c r="G23" s="31"/>
      <c r="H23" s="31"/>
      <c r="I23" s="316"/>
      <c r="J23" s="316"/>
      <c r="K23" s="408"/>
      <c r="L23" s="704" t="str">
        <f t="shared" si="3"/>
        <v/>
      </c>
      <c r="M23" s="711" t="str">
        <f t="shared" si="2"/>
        <v/>
      </c>
    </row>
    <row r="24" spans="2:16" ht="15" customHeight="1">
      <c r="B24" s="10"/>
      <c r="C24" s="426">
        <v>613000</v>
      </c>
      <c r="D24" s="427"/>
      <c r="E24" s="428" t="s">
        <v>147</v>
      </c>
      <c r="F24" s="429">
        <f>F25+F26+F27+F28+F29+F30+F31+F34+F37</f>
        <v>3913180</v>
      </c>
      <c r="G24" s="429">
        <f t="shared" ref="G24:H24" si="8">G25+G26+G27+G28+G29+G30+G31+G34+G37</f>
        <v>3921809</v>
      </c>
      <c r="H24" s="429">
        <f t="shared" si="8"/>
        <v>2697652</v>
      </c>
      <c r="I24" s="429">
        <f>I25+I26+I27+I28+I29+I30+I31+I34+I37</f>
        <v>2338348</v>
      </c>
      <c r="J24" s="429">
        <f>J25+J26+J27+J28+J29+J30+J31+J34+J37</f>
        <v>140555</v>
      </c>
      <c r="K24" s="409">
        <f>K25+K26+K27+K28+K29+K30+K31+K34+K37</f>
        <v>2478903</v>
      </c>
      <c r="L24" s="705">
        <f t="shared" si="3"/>
        <v>63.208152156313581</v>
      </c>
      <c r="M24" s="712">
        <f t="shared" si="2"/>
        <v>91.891133474591982</v>
      </c>
      <c r="O24" s="94"/>
    </row>
    <row r="25" spans="2:16" s="1" customFormat="1" ht="15" customHeight="1">
      <c r="B25" s="12"/>
      <c r="C25" s="264">
        <v>613100</v>
      </c>
      <c r="D25" s="343"/>
      <c r="E25" s="11" t="s">
        <v>83</v>
      </c>
      <c r="F25" s="31">
        <f>'1'!I17+'3'!I22+'4 (S)'!I17+'4 (N)'!I17+'5'!I17+'6'!I17+'8'!I17+'9'!I17+'10'!I17+'11'!I17+'12'!I17+'13'!I17+'14'!I17+'15'!I17+'16'!I20+'17'!I17+'18'!I17+'19'!I17+'20'!I17+'22'!I17+'23'!I17+'21'!I17+'24'!I17+'25'!I17+'26'!I17+'27'!I17+'28'!I17+'29'!I17+'30'!I17+'31'!I17+'32'!I17+'33'!I17+'34'!I17+'35'!I17+'36'!I17+'37'!I17+'7'!I17</f>
        <v>120960</v>
      </c>
      <c r="G25" s="316">
        <f>'1'!J17+'3'!J22+'4 (S)'!J17+'4 (N)'!J17+'5'!J17+'6'!J17+'8'!J17+'9'!J17+'10'!J17+'11'!J17+'12'!J17+'13'!J17+'14'!J17+'15'!J17+'16'!J20+'17'!J17+'18'!J17+'19'!J17+'20'!J17+'22'!J17+'23'!J17+'21'!J17+'24'!J17+'25'!J17+'26'!J17+'27'!J17+'28'!J17+'29'!J17+'30'!J17+'31'!J17+'32'!J17+'33'!J17+'34'!J17+'35'!J17+'36'!J17+'37'!J17+'7'!J17</f>
        <v>117960</v>
      </c>
      <c r="H25" s="316">
        <f>'1'!K17+'3'!K22+'4 (S)'!K17+'4 (N)'!K17+'5'!K17+'6'!K17+'8'!K17+'9'!K17+'10'!K17+'11'!K17+'12'!K17+'13'!K17+'14'!K17+'15'!K17+'16'!K20+'17'!K17+'18'!K17+'19'!K17+'20'!K17+'22'!K17+'23'!K17+'21'!K17+'24'!K17+'25'!K17+'26'!K17+'27'!K17+'28'!K17+'29'!K17+'30'!K17+'31'!K17+'32'!K17+'33'!K17+'34'!K17+'35'!K17+'36'!K17+'37'!K17+'7'!K17</f>
        <v>90003</v>
      </c>
      <c r="I25" s="316">
        <f>'1'!L17+'3'!L22+'4 (S)'!L17+'4 (N)'!L17+'5'!L17+'6'!L17+'8'!L17+'9'!L17+'10'!L17+'11'!L17+'12'!L17+'13'!L17+'14'!L17+'15'!L17+'16'!L20+'17'!L17+'18'!L17+'19'!L17+'20'!L17+'22'!L17+'23'!L17+'21'!L17+'24'!L17+'25'!L17+'26'!L17+'27'!L17+'28'!L17+'29'!L17+'30'!L17+'31'!L17+'32'!L17+'33'!L17+'34'!L17+'35'!L17+'36'!L17+'37'!L17+'7'!L17</f>
        <v>34310</v>
      </c>
      <c r="J25" s="316">
        <f>'1'!M17+'3'!M22+'4 (S)'!M17+'4 (N)'!M17+'5'!M17+'6'!M17+'8'!M17+'9'!M17+'10'!M17+'11'!M17+'12'!M17+'13'!M17+'14'!M17+'15'!M17+'16'!M20+'17'!M17+'18'!M17+'19'!M17+'20'!M17+'22'!M17+'23'!M17+'21'!M17+'24'!M17+'25'!M17+'26'!M17+'27'!M17+'28'!M17+'29'!M17+'30'!M17+'31'!M17+'32'!M17+'33'!M17+'34'!M17+'35'!M17+'36'!M17+'37'!M17+'7'!M17</f>
        <v>0</v>
      </c>
      <c r="K25" s="408">
        <f>'1'!N17+'3'!N22+'4 (S)'!N17+'4 (N)'!N17+'5'!N17+'6'!N17+'8'!N17+'9'!N17+'10'!N17+'11'!N17+'12'!N17+'13'!N17+'14'!N17+'15'!N17+'16'!N20+'17'!N17+'18'!N17+'19'!N17+'20'!N17+'22'!N17+'23'!N17+'21'!N17+'24'!N17+'25'!N17+'26'!N17+'27'!N17+'28'!N17+'29'!N17+'30'!N17+'31'!N17+'32'!N17+'33'!N17+'34'!N17+'35'!N17+'36'!N17+'37'!N17+'7'!N17</f>
        <v>34310</v>
      </c>
      <c r="L25" s="704">
        <f t="shared" si="3"/>
        <v>29.086130891827739</v>
      </c>
      <c r="M25" s="711">
        <f t="shared" si="2"/>
        <v>38.120951523838094</v>
      </c>
      <c r="O25" s="64"/>
    </row>
    <row r="26" spans="2:16" ht="15" customHeight="1">
      <c r="B26" s="10"/>
      <c r="C26" s="264">
        <v>613200</v>
      </c>
      <c r="D26" s="343"/>
      <c r="E26" s="11" t="s">
        <v>84</v>
      </c>
      <c r="F26" s="31">
        <f>'1'!I18+'3'!I23+'4 (S)'!I18+'4 (N)'!I18+'5'!I18+'6'!I18+'8'!I18+'9'!I18+'10'!I18+'11'!I18+'12'!I18+'13'!I18+'14'!I18+'15'!I18+'16'!I21+'17'!I18+'18'!I18+'19'!I18+'20'!I18+'22'!I18+'23'!I18+'21'!I18+'24'!I18+'25'!I18+'26'!I18+'27'!I18+'28'!I18+'29'!I18+'30'!I18+'31'!I18+'32'!I18+'33'!I18+'34'!I18+'35'!I18+'36'!I18+'37'!I18+'7'!I18</f>
        <v>708700</v>
      </c>
      <c r="G26" s="316">
        <f>'1'!J18+'3'!J23+'4 (S)'!J18+'4 (N)'!J18+'5'!J18+'6'!J18+'8'!J18+'9'!J18+'10'!J18+'11'!J18+'12'!J18+'13'!J18+'14'!J18+'15'!J18+'16'!J21+'17'!J18+'18'!J18+'19'!J18+'20'!J18+'22'!J18+'23'!J18+'21'!J18+'24'!J18+'25'!J18+'26'!J18+'27'!J18+'28'!J18+'29'!J18+'30'!J18+'31'!J18+'32'!J18+'33'!J18+'34'!J18+'35'!J18+'36'!J18+'37'!J18+'7'!J18</f>
        <v>705700</v>
      </c>
      <c r="H26" s="316">
        <f>'1'!K18+'3'!K23+'4 (S)'!K18+'4 (N)'!K18+'5'!K18+'6'!K18+'8'!K18+'9'!K18+'10'!K18+'11'!K18+'12'!K18+'13'!K18+'14'!K18+'15'!K18+'16'!K21+'17'!K18+'18'!K18+'19'!K18+'20'!K18+'22'!K18+'23'!K18+'21'!K18+'24'!K18+'25'!K18+'26'!K18+'27'!K18+'28'!K18+'29'!K18+'30'!K18+'31'!K18+'32'!K18+'33'!K18+'34'!K18+'35'!K18+'36'!K18+'37'!K18+'7'!K18</f>
        <v>472477</v>
      </c>
      <c r="I26" s="316">
        <f>'1'!L18+'3'!L23+'4 (S)'!L18+'4 (N)'!L18+'5'!L18+'6'!L18+'8'!L18+'9'!L18+'10'!L18+'11'!L18+'12'!L18+'13'!L18+'14'!L18+'15'!L18+'16'!L21+'17'!L18+'18'!L18+'19'!L18+'20'!L18+'22'!L18+'23'!L18+'21'!L18+'24'!L18+'25'!L18+'26'!L18+'27'!L18+'28'!L18+'29'!L18+'30'!L18+'31'!L18+'32'!L18+'33'!L18+'34'!L18+'35'!L18+'36'!L18+'37'!L18+'7'!L18</f>
        <v>370355</v>
      </c>
      <c r="J26" s="316">
        <f>'1'!M18+'3'!M23+'4 (S)'!M18+'4 (N)'!M18+'5'!M18+'6'!M18+'8'!M18+'9'!M18+'10'!M18+'11'!M18+'12'!M18+'13'!M18+'14'!M18+'15'!M18+'16'!M21+'17'!M18+'18'!M18+'19'!M18+'20'!M18+'22'!M18+'23'!M18+'21'!M18+'24'!M18+'25'!M18+'26'!M18+'27'!M18+'28'!M18+'29'!M18+'30'!M18+'31'!M18+'32'!M18+'33'!M18+'34'!M18+'35'!M18+'36'!M18+'37'!M18+'7'!M18</f>
        <v>0</v>
      </c>
      <c r="K26" s="408">
        <f>'1'!N18+'3'!N23+'4 (S)'!N18+'4 (N)'!N18+'5'!N18+'6'!N18+'8'!N18+'9'!N18+'10'!N18+'11'!N18+'12'!N18+'13'!N18+'14'!N18+'15'!N18+'16'!N21+'17'!N18+'18'!N18+'19'!N18+'20'!N18+'22'!N18+'23'!N18+'21'!N18+'24'!N18+'25'!N18+'26'!N18+'27'!N18+'28'!N18+'29'!N18+'30'!N18+'31'!N18+'32'!N18+'33'!N18+'34'!N18+'35'!N18+'36'!N18+'37'!N18+'7'!N18</f>
        <v>370355</v>
      </c>
      <c r="L26" s="704">
        <f t="shared" si="3"/>
        <v>52.480515799914976</v>
      </c>
      <c r="M26" s="711">
        <f t="shared" si="2"/>
        <v>78.385826188364732</v>
      </c>
    </row>
    <row r="27" spans="2:16" ht="15" customHeight="1">
      <c r="B27" s="10"/>
      <c r="C27" s="264">
        <v>613300</v>
      </c>
      <c r="D27" s="343"/>
      <c r="E27" s="20" t="s">
        <v>171</v>
      </c>
      <c r="F27" s="31">
        <f>'1'!I19+'3'!I24+'4 (S)'!I19+'4 (N)'!I19+'5'!I19+'6'!I19+'8'!I19+'9'!I19+'10'!I19+'11'!I19+'12'!I19+'13'!I19+'14'!I19+'15'!I19+'16'!I22+'17'!I19+'18'!I19+'19'!I19+'20'!I19+'22'!I19+'23'!I19+'21'!I19+'24'!I19+'25'!I19+'26'!I19+'27'!I19+'28'!I19+'29'!I19+'30'!I19+'31'!I19+'32'!I19+'33'!I19+'34'!I19+'35'!I19+'36'!I19+'37'!I19+'7'!I19</f>
        <v>382260</v>
      </c>
      <c r="G27" s="316">
        <f>'1'!J19+'3'!J24+'4 (S)'!J19+'4 (N)'!J19+'5'!J19+'6'!J19+'8'!J19+'9'!J19+'10'!J19+'11'!J19+'12'!J19+'13'!J19+'14'!J19+'15'!J19+'16'!J22+'17'!J19+'18'!J19+'19'!J19+'20'!J19+'22'!J19+'23'!J19+'21'!J19+'24'!J19+'25'!J19+'26'!J19+'27'!J19+'28'!J19+'29'!J19+'30'!J19+'31'!J19+'32'!J19+'33'!J19+'34'!J19+'35'!J19+'36'!J19+'37'!J19+'7'!J19</f>
        <v>382260</v>
      </c>
      <c r="H27" s="316">
        <f>'1'!K19+'3'!K24+'4 (S)'!K19+'4 (N)'!K19+'5'!K19+'6'!K19+'8'!K19+'9'!K19+'10'!K19+'11'!K19+'12'!K19+'13'!K19+'14'!K19+'15'!K19+'16'!K22+'17'!K19+'18'!K19+'19'!K19+'20'!K19+'22'!K19+'23'!K19+'21'!K19+'24'!K19+'25'!K19+'26'!K19+'27'!K19+'28'!K19+'29'!K19+'30'!K19+'31'!K19+'32'!K19+'33'!K19+'34'!K19+'35'!K19+'36'!K19+'37'!K19+'7'!K19</f>
        <v>273881</v>
      </c>
      <c r="I27" s="316">
        <f>'1'!L19+'3'!L24+'4 (S)'!L19+'4 (N)'!L19+'5'!L19+'6'!L19+'8'!L19+'9'!L19+'10'!L19+'11'!L19+'12'!L19+'13'!L19+'14'!L19+'15'!L19+'16'!L22+'17'!L19+'18'!L19+'19'!L19+'20'!L19+'22'!L19+'23'!L19+'21'!L19+'24'!L19+'25'!L19+'26'!L19+'27'!L19+'28'!L19+'29'!L19+'30'!L19+'31'!L19+'32'!L19+'33'!L19+'34'!L19+'35'!L19+'36'!L19+'37'!L19+'7'!L19</f>
        <v>260408</v>
      </c>
      <c r="J27" s="316">
        <f>'1'!M19+'3'!M24+'4 (S)'!M19+'4 (N)'!M19+'5'!M19+'6'!M19+'8'!M19+'9'!M19+'10'!M19+'11'!M19+'12'!M19+'13'!M19+'14'!M19+'15'!M19+'16'!M22+'17'!M19+'18'!M19+'19'!M19+'20'!M19+'22'!M19+'23'!M19+'21'!M19+'24'!M19+'25'!M19+'26'!M19+'27'!M19+'28'!M19+'29'!M19+'30'!M19+'31'!M19+'32'!M19+'33'!M19+'34'!M19+'35'!M19+'36'!M19+'37'!M19+'7'!M19</f>
        <v>0</v>
      </c>
      <c r="K27" s="408">
        <f>'1'!N19+'3'!N24+'4 (S)'!N19+'4 (N)'!N19+'5'!N19+'6'!N19+'8'!N19+'9'!N19+'10'!N19+'11'!N19+'12'!N19+'13'!N19+'14'!N19+'15'!N19+'16'!N22+'17'!N19+'18'!N19+'19'!N19+'20'!N19+'22'!N19+'23'!N19+'21'!N19+'24'!N19+'25'!N19+'26'!N19+'27'!N19+'28'!N19+'29'!N19+'30'!N19+'31'!N19+'32'!N19+'33'!N19+'34'!N19+'35'!N19+'36'!N19+'37'!N19+'7'!N19</f>
        <v>260408</v>
      </c>
      <c r="L27" s="704">
        <f t="shared" si="3"/>
        <v>68.123266886412395</v>
      </c>
      <c r="M27" s="711">
        <f t="shared" si="2"/>
        <v>95.080710235467222</v>
      </c>
    </row>
    <row r="28" spans="2:16" ht="15" customHeight="1">
      <c r="B28" s="10"/>
      <c r="C28" s="264">
        <v>613400</v>
      </c>
      <c r="D28" s="343"/>
      <c r="E28" s="20" t="s">
        <v>148</v>
      </c>
      <c r="F28" s="31">
        <f>'1'!I20+'3'!I25+'4 (S)'!I20+'4 (N)'!I20+'5'!I20+'6'!I20+'8'!I20+'9'!I20+'10'!I20+'11'!I20+'12'!I20+'13'!I20+'14'!I20+'15'!I20+'16'!I23+'17'!I20+'18'!I20+'19'!I20+'20'!I20+'22'!I20+'23'!I20+'21'!I20+'24'!I20+'25'!I20+'26'!I20+'27'!I20+'28'!I20+'29'!I20+'30'!I20+'31'!I20+'32'!I20+'33'!I20+'34'!I20+'35'!I20+'36'!I20+'37'!I20+'7'!I20</f>
        <v>454660</v>
      </c>
      <c r="G28" s="316">
        <f>'1'!J20+'3'!J25+'4 (S)'!J20+'4 (N)'!J20+'5'!J20+'6'!J20+'8'!J20+'9'!J20+'10'!J20+'11'!J20+'12'!J20+'13'!J20+'14'!J20+'15'!J20+'16'!J23+'17'!J20+'18'!J20+'19'!J20+'20'!J20+'22'!J20+'23'!J20+'21'!J20+'24'!J20+'25'!J20+'26'!J20+'27'!J20+'28'!J20+'29'!J20+'30'!J20+'31'!J20+'32'!J20+'33'!J20+'34'!J20+'35'!J20+'36'!J20+'37'!J20+'7'!J20</f>
        <v>460789</v>
      </c>
      <c r="H28" s="316">
        <f>'1'!K20+'3'!K25+'4 (S)'!K20+'4 (N)'!K20+'5'!K20+'6'!K20+'8'!K20+'9'!K20+'10'!K20+'11'!K20+'12'!K20+'13'!K20+'14'!K20+'15'!K20+'16'!K23+'17'!K20+'18'!K20+'19'!K20+'20'!K20+'22'!K20+'23'!K20+'21'!K20+'24'!K20+'25'!K20+'26'!K20+'27'!K20+'28'!K20+'29'!K20+'30'!K20+'31'!K20+'32'!K20+'33'!K20+'34'!K20+'35'!K20+'36'!K20+'37'!K20+'7'!K20</f>
        <v>279709</v>
      </c>
      <c r="I28" s="316">
        <f>'1'!L20+'3'!L25+'4 (S)'!L20+'4 (N)'!L20+'5'!L20+'6'!L20+'8'!L20+'9'!L20+'10'!L20+'11'!L20+'12'!L20+'13'!L20+'14'!L20+'15'!L20+'16'!L23+'17'!L20+'18'!L20+'19'!L20+'20'!L20+'22'!L20+'23'!L20+'21'!L20+'24'!L20+'25'!L20+'26'!L20+'27'!L20+'28'!L20+'29'!L20+'30'!L20+'31'!L20+'32'!L20+'33'!L20+'34'!L20+'35'!L20+'36'!L20+'37'!L20+'7'!L20</f>
        <v>337686</v>
      </c>
      <c r="J28" s="316">
        <f>'1'!M20+'3'!M25+'4 (S)'!M20+'4 (N)'!M20+'5'!M20+'6'!M20+'8'!M20+'9'!M20+'10'!M20+'11'!M20+'12'!M20+'13'!M20+'14'!M20+'15'!M20+'16'!M23+'17'!M20+'18'!M20+'19'!M20+'20'!M20+'22'!M20+'23'!M20+'21'!M20+'24'!M20+'25'!M20+'26'!M20+'27'!M20+'28'!M20+'29'!M20+'30'!M20+'31'!M20+'32'!M20+'33'!M20+'34'!M20+'35'!M20+'36'!M20+'37'!M20+'7'!M20</f>
        <v>7344</v>
      </c>
      <c r="K28" s="408">
        <f>'1'!N20+'3'!N25+'4 (S)'!N20+'4 (N)'!N20+'5'!N20+'6'!N20+'8'!N20+'9'!N20+'10'!N20+'11'!N20+'12'!N20+'13'!N20+'14'!N20+'15'!N20+'16'!N23+'17'!N20+'18'!N20+'19'!N20+'20'!N20+'22'!N20+'23'!N20+'21'!N20+'24'!N20+'25'!N20+'26'!N20+'27'!N20+'28'!N20+'29'!N20+'30'!N20+'31'!N20+'32'!N20+'33'!N20+'34'!N20+'35'!N20+'36'!N20+'37'!N20+'7'!N20</f>
        <v>345030</v>
      </c>
      <c r="L28" s="704">
        <f t="shared" si="3"/>
        <v>74.878089537727675</v>
      </c>
      <c r="M28" s="711">
        <f t="shared" si="2"/>
        <v>123.35319921775844</v>
      </c>
    </row>
    <row r="29" spans="2:16" ht="15" customHeight="1">
      <c r="B29" s="10"/>
      <c r="C29" s="264">
        <v>613500</v>
      </c>
      <c r="D29" s="343"/>
      <c r="E29" s="14" t="s">
        <v>85</v>
      </c>
      <c r="F29" s="85">
        <f>'1'!I21+'3'!I26+'4 (S)'!I21+'4 (N)'!I21+'5'!I21+'6'!I21+'8'!I21+'9'!I21+'10'!I21+'11'!I21+'12'!I21+'13'!I21+'14'!I21+'15'!I21+'16'!I24+'17'!I21+'18'!I21+'19'!I21+'20'!I21+'22'!I21+'23'!I21+'21'!I21+'24'!I21+'25'!I21+'26'!I21+'27'!I21+'28'!I21+'29'!I21+'30'!I21+'31'!I21+'32'!I21+'33'!I21+'34'!I21+'35'!I21+'36'!I21+'37'!I21+'7'!I21</f>
        <v>222300</v>
      </c>
      <c r="G29" s="321">
        <f>'1'!J21+'3'!J26+'4 (S)'!J21+'4 (N)'!J21+'5'!J21+'6'!J21+'8'!J21+'9'!J21+'10'!J21+'11'!J21+'12'!J21+'13'!J21+'14'!J21+'15'!J21+'16'!J24+'17'!J21+'18'!J21+'19'!J21+'20'!J21+'22'!J21+'23'!J21+'21'!J21+'24'!J21+'25'!J21+'26'!J21+'27'!J21+'28'!J21+'29'!J21+'30'!J21+'31'!J21+'32'!J21+'33'!J21+'34'!J21+'35'!J21+'36'!J21+'37'!J21+'7'!J21</f>
        <v>222300</v>
      </c>
      <c r="H29" s="321">
        <f>'1'!K21+'3'!K26+'4 (S)'!K21+'4 (N)'!K21+'5'!K21+'6'!K21+'8'!K21+'9'!K21+'10'!K21+'11'!K21+'12'!K21+'13'!K21+'14'!K21+'15'!K21+'16'!K24+'17'!K21+'18'!K21+'19'!K21+'20'!K21+'22'!K21+'23'!K21+'21'!K21+'24'!K21+'25'!K21+'26'!K21+'27'!K21+'28'!K21+'29'!K21+'30'!K21+'31'!K21+'32'!K21+'33'!K21+'34'!K21+'35'!K21+'36'!K21+'37'!K21+'7'!K21</f>
        <v>153886</v>
      </c>
      <c r="I29" s="321">
        <f>'1'!L21+'3'!L26+'4 (S)'!L21+'4 (N)'!L21+'5'!L21+'6'!L21+'8'!L21+'9'!L21+'10'!L21+'11'!L21+'12'!L21+'13'!L21+'14'!L21+'15'!L21+'16'!L24+'17'!L21+'18'!L21+'19'!L21+'20'!L21+'22'!L21+'23'!L21+'21'!L21+'24'!L21+'25'!L21+'26'!L21+'27'!L21+'28'!L21+'29'!L21+'30'!L21+'31'!L21+'32'!L21+'33'!L21+'34'!L21+'35'!L21+'36'!L21+'37'!L21+'7'!L21</f>
        <v>131309</v>
      </c>
      <c r="J29" s="321">
        <f>'1'!M21+'3'!M26+'4 (S)'!M21+'4 (N)'!M21+'5'!M21+'6'!M21+'8'!M21+'9'!M21+'10'!M21+'11'!M21+'12'!M21+'13'!M21+'14'!M21+'15'!M21+'16'!M24+'17'!M21+'18'!M21+'19'!M21+'20'!M21+'22'!M21+'23'!M21+'21'!M21+'24'!M21+'25'!M21+'26'!M21+'27'!M21+'28'!M21+'29'!M21+'30'!M21+'31'!M21+'32'!M21+'33'!M21+'34'!M21+'35'!M21+'36'!M21+'37'!M21+'7'!M21</f>
        <v>0</v>
      </c>
      <c r="K29" s="408">
        <f>'1'!N21+'3'!N26+'4 (S)'!N21+'4 (N)'!N21+'5'!N21+'6'!N21+'8'!N21+'9'!N21+'10'!N21+'11'!N21+'12'!N21+'13'!N21+'14'!N21+'15'!N21+'16'!N24+'17'!N21+'18'!N21+'19'!N21+'20'!N21+'22'!N21+'23'!N21+'21'!N21+'24'!N21+'25'!N21+'26'!N21+'27'!N21+'28'!N21+'29'!N21+'30'!N21+'31'!N21+'32'!N21+'33'!N21+'34'!N21+'35'!N21+'36'!N21+'37'!N21+'7'!N21</f>
        <v>131309</v>
      </c>
      <c r="L29" s="704">
        <f t="shared" si="3"/>
        <v>59.068376068376068</v>
      </c>
      <c r="M29" s="711">
        <f t="shared" si="2"/>
        <v>85.328749853787869</v>
      </c>
    </row>
    <row r="30" spans="2:16" ht="15" customHeight="1">
      <c r="B30" s="10"/>
      <c r="C30" s="264">
        <v>613600</v>
      </c>
      <c r="D30" s="343"/>
      <c r="E30" s="78" t="s">
        <v>172</v>
      </c>
      <c r="F30" s="85">
        <f>'1'!I22+'3'!I27+'4 (S)'!I22+'4 (N)'!I22+'5'!I22+'6'!I22+'8'!I22+'9'!I22+'10'!I22+'11'!I22+'12'!I22+'13'!I22+'14'!I22+'15'!I22+'16'!I25+'17'!I22+'18'!I22+'19'!I22+'20'!I22+'22'!I22+'23'!I22+'21'!I22+'24'!I22+'25'!I22+'26'!I22+'27'!I22+'28'!I22+'29'!I22+'30'!I22+'31'!I22+'32'!I22+'33'!I22+'34'!I22+'35'!I22+'36'!I22+'37'!I22+'7'!I22</f>
        <v>33700</v>
      </c>
      <c r="G30" s="321">
        <f>'1'!J22+'3'!J27+'4 (S)'!J22+'4 (N)'!J22+'5'!J22+'6'!J22+'8'!J22+'9'!J22+'10'!J22+'11'!J22+'12'!J22+'13'!J22+'14'!J22+'15'!J22+'16'!J25+'17'!J22+'18'!J22+'19'!J22+'20'!J22+'22'!J22+'23'!J22+'21'!J22+'24'!J22+'25'!J22+'26'!J22+'27'!J22+'28'!J22+'29'!J22+'30'!J22+'31'!J22+'32'!J22+'33'!J22+'34'!J22+'35'!J22+'36'!J22+'37'!J22+'7'!J22</f>
        <v>33700</v>
      </c>
      <c r="H30" s="321">
        <f>'1'!K22+'3'!K27+'4 (S)'!K22+'4 (N)'!K22+'5'!K22+'6'!K22+'8'!K22+'9'!K22+'10'!K22+'11'!K22+'12'!K22+'13'!K22+'14'!K22+'15'!K22+'16'!K25+'17'!K22+'18'!K22+'19'!K22+'20'!K22+'22'!K22+'23'!K22+'21'!K22+'24'!K22+'25'!K22+'26'!K22+'27'!K22+'28'!K22+'29'!K22+'30'!K22+'31'!K22+'32'!K22+'33'!K22+'34'!K22+'35'!K22+'36'!K22+'37'!K22+'7'!K22</f>
        <v>27586</v>
      </c>
      <c r="I30" s="321">
        <f>'1'!L22+'3'!L27+'4 (S)'!L22+'4 (N)'!L22+'5'!L22+'6'!L22+'8'!L22+'9'!L22+'10'!L22+'11'!L22+'12'!L22+'13'!L22+'14'!L22+'15'!L22+'16'!L25+'17'!L22+'18'!L22+'19'!L22+'20'!L22+'22'!L22+'23'!L22+'21'!L22+'24'!L22+'25'!L22+'26'!L22+'27'!L22+'28'!L22+'29'!L22+'30'!L22+'31'!L22+'32'!L22+'33'!L22+'34'!L22+'35'!L22+'36'!L22+'37'!L22+'7'!L22</f>
        <v>23836</v>
      </c>
      <c r="J30" s="321">
        <f>'1'!M22+'3'!M27+'4 (S)'!M22+'4 (N)'!M22+'5'!M22+'6'!M22+'8'!M22+'9'!M22+'10'!M22+'11'!M22+'12'!M22+'13'!M22+'14'!M22+'15'!M22+'16'!M25+'17'!M22+'18'!M22+'19'!M22+'20'!M22+'22'!M22+'23'!M22+'21'!M22+'24'!M22+'25'!M22+'26'!M22+'27'!M22+'28'!M22+'29'!M22+'30'!M22+'31'!M22+'32'!M22+'33'!M22+'34'!M22+'35'!M22+'36'!M22+'37'!M22+'7'!M22</f>
        <v>0</v>
      </c>
      <c r="K30" s="408">
        <f>'1'!N22+'3'!N27+'4 (S)'!N22+'4 (N)'!N22+'5'!N22+'6'!N22+'8'!N22+'9'!N22+'10'!N22+'11'!N22+'12'!N22+'13'!N22+'14'!N22+'15'!N22+'16'!N25+'17'!N22+'18'!N22+'19'!N22+'20'!N22+'22'!N22+'23'!N22+'21'!N22+'24'!N22+'25'!N22+'26'!N22+'27'!N22+'28'!N22+'29'!N22+'30'!N22+'31'!N22+'32'!N22+'33'!N22+'34'!N22+'35'!N22+'36'!N22+'37'!N22+'7'!N22</f>
        <v>23836</v>
      </c>
      <c r="L30" s="704">
        <f t="shared" si="3"/>
        <v>70.7299703264095</v>
      </c>
      <c r="M30" s="711">
        <f t="shared" si="2"/>
        <v>86.406148046110346</v>
      </c>
    </row>
    <row r="31" spans="2:16" ht="15" customHeight="1">
      <c r="B31" s="10"/>
      <c r="C31" s="264">
        <v>613700</v>
      </c>
      <c r="D31" s="343"/>
      <c r="E31" s="14" t="s">
        <v>86</v>
      </c>
      <c r="F31" s="85">
        <f>F32+F33</f>
        <v>506100</v>
      </c>
      <c r="G31" s="321">
        <f t="shared" ref="G31:K31" si="9">G32+G33</f>
        <v>505600</v>
      </c>
      <c r="H31" s="321">
        <f t="shared" si="9"/>
        <v>323468</v>
      </c>
      <c r="I31" s="321">
        <f t="shared" ref="I31:J31" si="10">I32+I33</f>
        <v>205292</v>
      </c>
      <c r="J31" s="321">
        <f t="shared" si="10"/>
        <v>125688</v>
      </c>
      <c r="K31" s="408">
        <f t="shared" si="9"/>
        <v>330980</v>
      </c>
      <c r="L31" s="704">
        <f t="shared" si="3"/>
        <v>65.462816455696199</v>
      </c>
      <c r="M31" s="711">
        <f t="shared" si="2"/>
        <v>102.32233172987746</v>
      </c>
    </row>
    <row r="32" spans="2:16" ht="15" customHeight="1">
      <c r="B32" s="10"/>
      <c r="C32" s="265">
        <v>613700</v>
      </c>
      <c r="D32" s="344"/>
      <c r="E32" s="252" t="s">
        <v>463</v>
      </c>
      <c r="F32" s="253">
        <f>'1'!I23+'3'!I28+'4 (S)'!I23+'4 (N)'!I23+'5'!I23+'6'!I23+'8'!I23+'9'!I23+'10'!I23+'11'!I23+'12'!I23+'13'!I23+'14'!I23+'15'!I23+'16'!I26+'17'!I23+'18'!I23+'19'!I23+'20'!I23+'22'!I23+'23'!I23+'21'!I23+'24'!I23+'25'!I23+'26'!I23+'27'!I23+'28'!I23+'29'!I23+'30'!I23+'31'!I23+'32'!I23+'33'!I23+'34'!I23+'35'!I23+'36'!I23+'37'!I23+'7'!I23</f>
        <v>306100</v>
      </c>
      <c r="G32" s="326">
        <f>'1'!J23+'3'!J28+'4 (S)'!J23+'4 (N)'!J23+'5'!J23+'6'!J23+'8'!J23+'9'!J23+'10'!J23+'11'!J23+'12'!J23+'13'!J23+'14'!J23+'15'!J23+'16'!J26+'17'!J23+'18'!J23+'19'!J23+'20'!J23+'22'!J23+'23'!J23+'21'!J23+'24'!J23+'25'!J23+'26'!J23+'27'!J23+'28'!J23+'29'!J23+'30'!J23+'31'!J23+'32'!J23+'33'!J23+'34'!J23+'35'!J23+'36'!J23+'37'!J23+'7'!J23</f>
        <v>305600</v>
      </c>
      <c r="H32" s="326">
        <f>'1'!K23+'3'!K28+'4 (S)'!K23+'4 (N)'!K23+'5'!K23+'6'!K23+'8'!K23+'9'!K23+'10'!K23+'11'!K23+'12'!K23+'13'!K23+'14'!K23+'15'!K23+'16'!K26+'17'!K23+'18'!K23+'19'!K23+'20'!K23+'22'!K23+'23'!K23+'21'!K23+'24'!K23+'25'!K23+'26'!K23+'27'!K23+'28'!K23+'29'!K23+'30'!K23+'31'!K23+'32'!K23+'33'!K23+'34'!K23+'35'!K23+'36'!K23+'37'!K23+'7'!K23</f>
        <v>196521</v>
      </c>
      <c r="I32" s="326">
        <f>'1'!L23+'3'!L28+'4 (S)'!L23+'4 (N)'!L23+'5'!L23+'6'!L23+'8'!L23+'9'!L23+'10'!L23+'11'!L23+'12'!L23+'13'!L23+'14'!L23+'15'!L23+'16'!L26+'17'!L23+'18'!L23+'19'!L23+'20'!L23+'22'!L23+'23'!L23+'21'!L23+'24'!L23+'25'!L23+'26'!L23+'27'!L23+'28'!L23+'29'!L23+'30'!L23+'31'!L23+'32'!L23+'33'!L23+'34'!L23+'35'!L23+'36'!L23+'37'!L23+'7'!L23</f>
        <v>205292</v>
      </c>
      <c r="J32" s="326">
        <f>'1'!M23+'3'!M28+'4 (S)'!M23+'4 (N)'!M23+'5'!M23+'6'!M23+'8'!M23+'9'!M23+'10'!M23+'11'!M23+'12'!M23+'13'!M23+'14'!M23+'15'!M23+'16'!M26+'17'!M23+'18'!M23+'19'!M23+'20'!M23+'22'!M23+'23'!M23+'21'!M23+'24'!M23+'25'!M23+'26'!M23+'27'!M23+'28'!M23+'29'!M23+'30'!M23+'31'!M23+'32'!M23+'33'!M23+'34'!M23+'35'!M23+'36'!M23+'37'!M23+'7'!M23</f>
        <v>0</v>
      </c>
      <c r="K32" s="419">
        <f>'1'!N23+'3'!N28+'4 (S)'!N23+'4 (N)'!N23+'5'!N23+'6'!N23+'8'!N23+'9'!N23+'10'!N23+'11'!N23+'12'!N23+'13'!N23+'14'!N23+'15'!N23+'16'!N26+'17'!N23+'18'!N23+'19'!N23+'20'!N23+'22'!N23+'23'!N23+'21'!N23+'24'!N23+'25'!N23+'26'!N23+'27'!N23+'28'!N23+'29'!N23+'30'!N23+'31'!N23+'32'!N23+'33'!N23+'34'!N23+'35'!N23+'36'!N23+'37'!N23+'7'!N23</f>
        <v>205292</v>
      </c>
      <c r="L32" s="706">
        <f t="shared" si="3"/>
        <v>67.176701570680635</v>
      </c>
      <c r="M32" s="713">
        <f t="shared" si="2"/>
        <v>104.46313625515849</v>
      </c>
    </row>
    <row r="33" spans="2:15" ht="15" customHeight="1">
      <c r="B33" s="10"/>
      <c r="C33" s="265">
        <v>613700</v>
      </c>
      <c r="D33" s="344" t="s">
        <v>559</v>
      </c>
      <c r="E33" s="252" t="s">
        <v>464</v>
      </c>
      <c r="F33" s="253">
        <f>'18'!I24</f>
        <v>200000</v>
      </c>
      <c r="G33" s="253">
        <f>'18'!J24</f>
        <v>200000</v>
      </c>
      <c r="H33" s="253">
        <f>'18'!K24</f>
        <v>126947</v>
      </c>
      <c r="I33" s="326">
        <f>'18'!L24</f>
        <v>0</v>
      </c>
      <c r="J33" s="326">
        <f>'18'!M24</f>
        <v>125688</v>
      </c>
      <c r="K33" s="419">
        <f>'18'!N24</f>
        <v>125688</v>
      </c>
      <c r="L33" s="706">
        <f t="shared" si="3"/>
        <v>62.844000000000001</v>
      </c>
      <c r="M33" s="713">
        <f t="shared" si="2"/>
        <v>99.008247536373446</v>
      </c>
    </row>
    <row r="34" spans="2:15" ht="15" customHeight="1">
      <c r="B34" s="10"/>
      <c r="C34" s="264">
        <v>613800</v>
      </c>
      <c r="D34" s="343"/>
      <c r="E34" s="78" t="s">
        <v>149</v>
      </c>
      <c r="F34" s="85">
        <f>F35+F36</f>
        <v>49980</v>
      </c>
      <c r="G34" s="85">
        <f t="shared" ref="G34:H34" si="11">G35+G36</f>
        <v>49980</v>
      </c>
      <c r="H34" s="85">
        <f t="shared" si="11"/>
        <v>26021</v>
      </c>
      <c r="I34" s="321">
        <f>I35+I36</f>
        <v>28353</v>
      </c>
      <c r="J34" s="321">
        <f>J35+J36</f>
        <v>0</v>
      </c>
      <c r="K34" s="408">
        <f>K35+K36</f>
        <v>28353</v>
      </c>
      <c r="L34" s="704">
        <f t="shared" si="3"/>
        <v>56.728691476590633</v>
      </c>
      <c r="M34" s="711">
        <f t="shared" si="2"/>
        <v>108.96199223703931</v>
      </c>
    </row>
    <row r="35" spans="2:15" ht="15" customHeight="1">
      <c r="B35" s="10"/>
      <c r="C35" s="265">
        <v>613800</v>
      </c>
      <c r="D35" s="344"/>
      <c r="E35" s="252" t="s">
        <v>465</v>
      </c>
      <c r="F35" s="253">
        <f>'1'!I24+'3'!I29+'4 (S)'!I24+'4 (N)'!I24+'5'!I24+'6'!I24+'8'!I24+'9'!I24+'10'!I24+'11'!I24+'12'!I24+'13'!I24+'14'!I24+'15'!I24+'16'!I27+'17'!I24+'18'!I25+'19'!I24+'20'!I24+'22'!I24+'23'!I24+'21'!I24+'24'!I24+'25'!I24+'26'!I24+'27'!I24+'28'!I24+'29'!I24+'30'!I24+'31'!I24+'32'!I24+'33'!I24+'34'!I24+'35'!I24+'36'!I24+'37'!I24+'7'!I24</f>
        <v>49980</v>
      </c>
      <c r="G35" s="326">
        <f>'1'!J24+'3'!J29+'4 (S)'!J24+'4 (N)'!J24+'5'!J24+'6'!J24+'8'!J24+'9'!J24+'10'!J24+'11'!J24+'12'!J24+'13'!J24+'14'!J24+'15'!J24+'16'!J27+'17'!J24+'18'!J25+'19'!J24+'20'!J24+'22'!J24+'23'!J24+'21'!J24+'24'!J24+'25'!J24+'26'!J24+'27'!J24+'28'!J24+'29'!J24+'30'!J24+'31'!J24+'32'!J24+'33'!J24+'34'!J24+'35'!J24+'36'!J24+'37'!J24+'7'!J24</f>
        <v>49980</v>
      </c>
      <c r="H35" s="326">
        <f>'1'!K24+'3'!K29+'4 (S)'!K24+'4 (N)'!K24+'5'!K24+'6'!K24+'8'!K24+'9'!K24+'10'!K24+'11'!K24+'12'!K24+'13'!K24+'14'!K24+'15'!K24+'16'!K27+'17'!K24+'18'!K25+'19'!K24+'20'!K24+'22'!K24+'23'!K24+'21'!K24+'24'!K24+'25'!K24+'26'!K24+'27'!K24+'28'!K24+'29'!K24+'30'!K24+'31'!K24+'32'!K24+'33'!K24+'34'!K24+'35'!K24+'36'!K24+'37'!K24+'7'!K24</f>
        <v>26021</v>
      </c>
      <c r="I35" s="326">
        <f>'1'!L24+'3'!L29+'4 (S)'!L24+'4 (N)'!L24+'5'!L24+'6'!L24+'8'!L24+'9'!L24+'10'!L24+'11'!L24+'12'!L24+'13'!L24+'14'!L24+'15'!L24+'16'!L27+'17'!L24+'18'!L25+'19'!L24+'20'!L24+'22'!L24+'23'!L24+'21'!L24+'24'!L24+'25'!L24+'26'!L24+'27'!L24+'28'!L24+'29'!L24+'30'!L24+'31'!L24+'32'!L24+'33'!L24+'34'!L24+'35'!L24+'36'!L24+'37'!L24+'7'!L24</f>
        <v>28353</v>
      </c>
      <c r="J35" s="326">
        <f>'1'!M24+'3'!M29+'4 (S)'!M24+'4 (N)'!M24+'5'!M24+'6'!M24+'8'!M24+'9'!M24+'10'!M24+'11'!M24+'12'!M24+'13'!M24+'14'!M24+'15'!M24+'16'!M27+'17'!M24+'18'!M25+'19'!M24+'20'!M24+'22'!M24+'23'!M24+'21'!M24+'24'!M24+'25'!M24+'26'!M24+'27'!M24+'28'!M24+'29'!M24+'30'!M24+'31'!M24+'32'!M24+'33'!M24+'34'!M24+'35'!M24+'36'!M24+'37'!M24+'7'!M24</f>
        <v>0</v>
      </c>
      <c r="K35" s="419">
        <f>'1'!N24+'3'!N29+'4 (S)'!N24+'4 (N)'!N24+'5'!N24+'6'!N24+'8'!N24+'9'!N24+'10'!N24+'11'!N24+'12'!N24+'13'!N24+'14'!N24+'15'!N24+'16'!N27+'17'!N24+'18'!N25+'19'!N24+'20'!N24+'22'!N24+'23'!N24+'21'!N24+'24'!N24+'25'!N24+'26'!N24+'27'!N24+'28'!N24+'29'!N24+'30'!N24+'31'!N24+'32'!N24+'33'!N24+'34'!N24+'35'!N24+'36'!N24+'37'!N24+'7'!N24</f>
        <v>28353</v>
      </c>
      <c r="L35" s="706">
        <f t="shared" si="3"/>
        <v>56.728691476590633</v>
      </c>
      <c r="M35" s="713">
        <f t="shared" si="2"/>
        <v>108.96199223703931</v>
      </c>
    </row>
    <row r="36" spans="2:15" ht="15" customHeight="1">
      <c r="B36" s="10"/>
      <c r="C36" s="265">
        <v>613800</v>
      </c>
      <c r="D36" s="344"/>
      <c r="E36" s="250" t="s">
        <v>466</v>
      </c>
      <c r="F36" s="251">
        <f>'20'!I25</f>
        <v>0</v>
      </c>
      <c r="G36" s="251">
        <f>'20'!J25</f>
        <v>0</v>
      </c>
      <c r="H36" s="251">
        <f>'20'!K25</f>
        <v>0</v>
      </c>
      <c r="I36" s="325">
        <f>'20'!L25</f>
        <v>0</v>
      </c>
      <c r="J36" s="325">
        <f>'20'!M25</f>
        <v>0</v>
      </c>
      <c r="K36" s="419">
        <f>'20'!N25</f>
        <v>0</v>
      </c>
      <c r="L36" s="706" t="str">
        <f t="shared" si="3"/>
        <v/>
      </c>
      <c r="M36" s="713" t="str">
        <f t="shared" si="2"/>
        <v/>
      </c>
    </row>
    <row r="37" spans="2:15" ht="15" customHeight="1">
      <c r="B37" s="10"/>
      <c r="C37" s="266">
        <v>613900</v>
      </c>
      <c r="D37" s="345"/>
      <c r="E37" s="78" t="s">
        <v>150</v>
      </c>
      <c r="F37" s="86">
        <f t="shared" ref="F37:K37" si="12">SUM(F38:F45)</f>
        <v>1434520</v>
      </c>
      <c r="G37" s="86">
        <f t="shared" si="12"/>
        <v>1443520</v>
      </c>
      <c r="H37" s="86">
        <f t="shared" si="12"/>
        <v>1050621</v>
      </c>
      <c r="I37" s="86">
        <f t="shared" si="12"/>
        <v>946799</v>
      </c>
      <c r="J37" s="86">
        <f t="shared" si="12"/>
        <v>7523</v>
      </c>
      <c r="K37" s="420">
        <f t="shared" si="12"/>
        <v>954322</v>
      </c>
      <c r="L37" s="704">
        <f t="shared" si="3"/>
        <v>66.110757038350698</v>
      </c>
      <c r="M37" s="711">
        <f t="shared" si="2"/>
        <v>90.834087649114196</v>
      </c>
    </row>
    <row r="38" spans="2:15" ht="15" customHeight="1">
      <c r="B38" s="10"/>
      <c r="C38" s="267">
        <v>613900</v>
      </c>
      <c r="D38" s="346"/>
      <c r="E38" s="252" t="s">
        <v>467</v>
      </c>
      <c r="F38" s="254">
        <f>'1'!I25+'3'!I30+'4 (S)'!I25+'4 (N)'!I25+'5'!I25+'6'!I25+'8'!I25+'9'!I25+'10'!I25+'11'!I25+'12'!I25+'13'!I25+'14'!I25+'15'!I25+'16'!I28+'17'!I25+'18'!I26+'19'!I25+'20'!I26+'22'!I25+'23'!I25+'21'!I25+'24'!I25+'25'!I25+'26'!I25+'27'!I25+'28'!I25+'29'!I25+'30'!I25+'31'!I25+'32'!I25+'33'!I25+'34'!I25+'35'!I25+'36'!I25+'37'!I25+'7'!I25</f>
        <v>1126440</v>
      </c>
      <c r="G38" s="327">
        <f>'1'!J25+'3'!J30+'4 (S)'!J25+'4 (N)'!J25+'5'!J25+'6'!J25+'8'!J25+'9'!J25+'10'!J25+'11'!J25+'12'!J25+'13'!J25+'14'!J25+'15'!J25+'16'!J28+'17'!J25+'18'!J26+'19'!J25+'20'!J26+'22'!J25+'23'!J25+'21'!J25+'24'!J25+'25'!J25+'26'!J25+'27'!J25+'28'!J25+'29'!J25+'30'!J25+'31'!J25+'32'!J25+'33'!J25+'34'!J25+'35'!J25+'36'!J25+'37'!J25+'7'!J25</f>
        <v>1141440</v>
      </c>
      <c r="H38" s="327">
        <f>'1'!K25+'3'!K30+'4 (S)'!K25+'4 (N)'!K25+'5'!K25+'6'!K25+'8'!K25+'9'!K25+'10'!K25+'11'!K25+'12'!K25+'13'!K25+'14'!K25+'15'!K25+'16'!K28+'17'!K25+'18'!K26+'19'!K25+'20'!K26+'22'!K25+'23'!K25+'21'!K25+'24'!K25+'25'!K25+'26'!K25+'27'!K25+'28'!K25+'29'!K25+'30'!K25+'31'!K25+'32'!K25+'33'!K25+'34'!K25+'35'!K25+'36'!K25+'37'!K25+'7'!K25</f>
        <v>893295</v>
      </c>
      <c r="I38" s="327">
        <f>'1'!L25+'3'!L30+'4 (S)'!L25+'4 (N)'!L25+'5'!L25+'6'!L25+'8'!L25+'9'!L25+'10'!L25+'11'!L25+'12'!L25+'13'!L25+'14'!L25+'15'!L25+'16'!L28+'17'!L25+'18'!L26+'19'!L25+'20'!L26+'22'!L25+'23'!L25+'21'!L25+'24'!L25+'25'!L25+'26'!L25+'27'!L25+'28'!L25+'29'!L25+'30'!L25+'31'!L25+'32'!L25+'33'!L25+'34'!L25+'35'!L25+'36'!L25+'37'!L25+'7'!L25</f>
        <v>781333</v>
      </c>
      <c r="J38" s="327">
        <f>'1'!M25+'3'!M30+'4 (S)'!M25+'4 (N)'!M25+'5'!M25+'6'!M25+'8'!M25+'9'!M25+'10'!M25+'11'!M25+'12'!M25+'13'!M25+'14'!M25+'15'!M25+'16'!M28+'17'!M25+'18'!M26+'19'!M25+'20'!M26+'22'!M25+'23'!M25+'21'!M25+'24'!M25+'25'!M25+'26'!M25+'27'!M25+'28'!M25+'29'!M25+'30'!M25+'31'!M25+'32'!M25+'33'!M25+'34'!M25+'35'!M25+'36'!M25+'37'!M25+'7'!M25</f>
        <v>0</v>
      </c>
      <c r="K38" s="421">
        <f>'1'!N25+'3'!N30+'4 (S)'!N25+'4 (N)'!N25+'5'!N25+'6'!N25+'8'!N25+'9'!N25+'10'!N25+'11'!N25+'12'!N25+'13'!N25+'14'!N25+'15'!N25+'16'!N28+'17'!N25+'18'!N26+'19'!N25+'20'!N26+'22'!N25+'23'!N25+'21'!N25+'24'!N25+'25'!N25+'26'!N25+'27'!N25+'28'!N25+'29'!N25+'30'!N25+'31'!N25+'32'!N25+'33'!N25+'34'!N25+'35'!N25+'36'!N25+'37'!N25+'7'!N25</f>
        <v>781333</v>
      </c>
      <c r="L38" s="706">
        <f t="shared" si="3"/>
        <v>68.451517381553131</v>
      </c>
      <c r="M38" s="713">
        <f t="shared" si="2"/>
        <v>87.466402476225653</v>
      </c>
    </row>
    <row r="39" spans="2:15" ht="15" customHeight="1">
      <c r="B39" s="10"/>
      <c r="C39" s="265">
        <v>613900</v>
      </c>
      <c r="D39" s="344" t="s">
        <v>538</v>
      </c>
      <c r="E39" s="250" t="s">
        <v>468</v>
      </c>
      <c r="F39" s="251">
        <f>'3'!I31</f>
        <v>0</v>
      </c>
      <c r="G39" s="251">
        <f>'3'!J31</f>
        <v>0</v>
      </c>
      <c r="H39" s="251">
        <f>'3'!K31</f>
        <v>17747</v>
      </c>
      <c r="I39" s="325">
        <f>'3'!L31</f>
        <v>0</v>
      </c>
      <c r="J39" s="325">
        <f>'3'!M31</f>
        <v>0</v>
      </c>
      <c r="K39" s="419">
        <f>'3'!N31</f>
        <v>0</v>
      </c>
      <c r="L39" s="706" t="str">
        <f t="shared" si="3"/>
        <v/>
      </c>
      <c r="M39" s="713">
        <f t="shared" si="2"/>
        <v>0</v>
      </c>
    </row>
    <row r="40" spans="2:15" s="309" customFormat="1" ht="15" customHeight="1">
      <c r="B40" s="310"/>
      <c r="C40" s="265">
        <v>613900</v>
      </c>
      <c r="D40" s="346" t="s">
        <v>811</v>
      </c>
      <c r="E40" s="252" t="s">
        <v>810</v>
      </c>
      <c r="F40" s="325">
        <f>'10'!I26</f>
        <v>41000</v>
      </c>
      <c r="G40" s="325">
        <f>'10'!J26</f>
        <v>41000</v>
      </c>
      <c r="H40" s="325">
        <f>'10'!K26</f>
        <v>0</v>
      </c>
      <c r="I40" s="325">
        <f>'10'!L26</f>
        <v>27577</v>
      </c>
      <c r="J40" s="325">
        <f>'10'!M26</f>
        <v>0</v>
      </c>
      <c r="K40" s="419">
        <f>'10'!N26</f>
        <v>27577</v>
      </c>
      <c r="L40" s="706">
        <f t="shared" ref="L40" si="13">IF(G40=0,"",K40/G40*100)</f>
        <v>67.260975609756102</v>
      </c>
      <c r="M40" s="713" t="str">
        <f t="shared" si="2"/>
        <v/>
      </c>
    </row>
    <row r="41" spans="2:15" s="309" customFormat="1" ht="15" customHeight="1">
      <c r="B41" s="310"/>
      <c r="C41" s="265">
        <v>613900</v>
      </c>
      <c r="D41" s="346" t="s">
        <v>838</v>
      </c>
      <c r="E41" s="252" t="s">
        <v>840</v>
      </c>
      <c r="F41" s="325">
        <f>'10'!I27</f>
        <v>45000</v>
      </c>
      <c r="G41" s="325">
        <f>'10'!J27</f>
        <v>45000</v>
      </c>
      <c r="H41" s="325">
        <f>'10'!K27</f>
        <v>0</v>
      </c>
      <c r="I41" s="325">
        <f>'10'!L27</f>
        <v>41590</v>
      </c>
      <c r="J41" s="325">
        <f>'10'!M27</f>
        <v>0</v>
      </c>
      <c r="K41" s="419">
        <f>'10'!N27</f>
        <v>41590</v>
      </c>
      <c r="L41" s="706">
        <f t="shared" ref="L41" si="14">IF(G41=0,"",K41/G41*100)</f>
        <v>92.422222222222217</v>
      </c>
      <c r="M41" s="713" t="str">
        <f t="shared" ref="M41" si="15">IF(H41=0,"",K41/H41*100)</f>
        <v/>
      </c>
    </row>
    <row r="42" spans="2:15" ht="15" customHeight="1">
      <c r="B42" s="10"/>
      <c r="C42" s="265">
        <v>613900</v>
      </c>
      <c r="D42" s="344" t="s">
        <v>552</v>
      </c>
      <c r="E42" s="250" t="s">
        <v>469</v>
      </c>
      <c r="F42" s="251">
        <f>'16'!I29</f>
        <v>65000</v>
      </c>
      <c r="G42" s="251">
        <f>'16'!J29</f>
        <v>65000</v>
      </c>
      <c r="H42" s="251">
        <f>'16'!K29</f>
        <v>37970</v>
      </c>
      <c r="I42" s="325">
        <f>'16'!L29</f>
        <v>40628</v>
      </c>
      <c r="J42" s="325">
        <f>'16'!M29</f>
        <v>0</v>
      </c>
      <c r="K42" s="419">
        <f>'16'!N29</f>
        <v>40628</v>
      </c>
      <c r="L42" s="706">
        <f t="shared" si="3"/>
        <v>62.504615384615377</v>
      </c>
      <c r="M42" s="713">
        <f t="shared" si="2"/>
        <v>107.00026336581512</v>
      </c>
    </row>
    <row r="43" spans="2:15" ht="15" customHeight="1">
      <c r="B43" s="10"/>
      <c r="C43" s="265">
        <v>613900</v>
      </c>
      <c r="D43" s="344" t="s">
        <v>566</v>
      </c>
      <c r="E43" s="250" t="s">
        <v>470</v>
      </c>
      <c r="F43" s="251">
        <f>'20'!I27</f>
        <v>50000</v>
      </c>
      <c r="G43" s="251">
        <f>'20'!J27</f>
        <v>44000</v>
      </c>
      <c r="H43" s="251">
        <f>'20'!K27</f>
        <v>32514</v>
      </c>
      <c r="I43" s="325">
        <f>'20'!L27</f>
        <v>24294</v>
      </c>
      <c r="J43" s="325">
        <f>'20'!M27</f>
        <v>0</v>
      </c>
      <c r="K43" s="419">
        <f>'20'!N27</f>
        <v>24294</v>
      </c>
      <c r="L43" s="706">
        <f t="shared" si="3"/>
        <v>55.213636363636368</v>
      </c>
      <c r="M43" s="713">
        <f t="shared" si="2"/>
        <v>74.718582764347659</v>
      </c>
    </row>
    <row r="44" spans="2:15" ht="15" customHeight="1">
      <c r="B44" s="10"/>
      <c r="C44" s="265">
        <v>613900</v>
      </c>
      <c r="D44" s="344" t="s">
        <v>537</v>
      </c>
      <c r="E44" s="324" t="s">
        <v>875</v>
      </c>
      <c r="F44" s="251">
        <f>'1'!I26+'3'!I32+'4 (S)'!I26+'4 (N)'!I26+'5'!I26+'6'!I26+'8'!I26+'9'!I26+'10'!I28+'11'!I26+'12'!I26+'13'!I26+'14'!I26+'15'!I26+'16'!I30+'17'!I26+'18'!I27+'19'!I26+'20'!I28+'22'!I26+'23'!I26+'21'!I26+'24'!I26+'25'!I26+'26'!I26+'27'!I26+'28'!I26+'29'!I26+'30'!I26+'31'!I26+'32'!I26+'33'!I26+'34'!I26+'35'!I26+'36'!I26+'37'!I26+'7'!I26</f>
        <v>57080</v>
      </c>
      <c r="G44" s="325">
        <f>'1'!J26+'3'!J32+'4 (S)'!J26+'4 (N)'!J26+'5'!J26+'6'!J26+'8'!J26+'9'!J26+'10'!J28+'11'!J26+'12'!J26+'13'!J26+'14'!J26+'15'!J26+'16'!J30+'17'!J26+'18'!J27+'19'!J26+'20'!J28+'22'!J26+'23'!J26+'21'!J26+'24'!J26+'25'!J26+'26'!J26+'27'!J26+'28'!J26+'29'!J26+'30'!J26+'31'!J26+'32'!J26+'33'!J26+'34'!J26+'35'!J26+'36'!J26+'37'!J26+'7'!J26</f>
        <v>57080</v>
      </c>
      <c r="H44" s="325">
        <f>'1'!K26+'3'!K32+'4 (S)'!K26+'4 (N)'!K26+'5'!K26+'6'!K26+'8'!K26+'9'!K26+'10'!K28+'11'!K26+'12'!K26+'13'!K26+'14'!K26+'15'!K26+'16'!K30+'17'!K26+'18'!K27+'19'!K26+'20'!K28+'22'!K26+'23'!K26+'21'!K26+'24'!K26+'25'!K26+'26'!K26+'27'!K26+'28'!K26+'29'!K26+'30'!K26+'31'!K26+'32'!K26+'33'!K26+'34'!K26+'35'!K26+'36'!K26+'37'!K26+'7'!K26</f>
        <v>69095</v>
      </c>
      <c r="I44" s="325">
        <f>'1'!L26+'3'!L32+'4 (S)'!L26+'4 (N)'!L26+'5'!L26+'6'!L26+'8'!L26+'9'!L26+'10'!L28+'11'!L26+'12'!L26+'13'!L26+'14'!L26+'15'!L26+'16'!L30+'17'!L26+'18'!L27+'19'!L26+'20'!L28+'22'!L26+'23'!L26+'21'!L26+'24'!L26+'25'!L26+'26'!L26+'27'!L26+'28'!L26+'29'!L26+'30'!L26+'31'!L26+'32'!L26+'33'!L26+'34'!L26+'35'!L26+'36'!L26+'37'!L26+'7'!L26</f>
        <v>31377</v>
      </c>
      <c r="J44" s="325">
        <f>'1'!M26+'3'!M32+'4 (S)'!M26+'4 (N)'!M26+'5'!M26+'6'!M26+'8'!M26+'9'!M26+'10'!M28+'11'!M26+'12'!M26+'13'!M26+'14'!M26+'15'!M26+'16'!M30+'17'!M26+'18'!M27+'19'!M26+'20'!M28+'22'!M26+'23'!M26+'21'!M26+'24'!M26+'25'!M26+'26'!M26+'27'!M26+'28'!M26+'29'!M26+'30'!M26+'31'!M26+'32'!M26+'33'!M26+'34'!M26+'35'!M26+'36'!M26+'37'!M26+'7'!M26</f>
        <v>0</v>
      </c>
      <c r="K44" s="419">
        <f>'1'!N26+'3'!N32+'4 (S)'!N26+'4 (N)'!N26+'5'!N26+'6'!N26+'8'!N26+'9'!N26+'10'!N28+'11'!N26+'12'!N26+'13'!N26+'14'!N26+'15'!N26+'16'!N30+'17'!N26+'18'!N27+'19'!N26+'20'!N28+'22'!N26+'23'!N26+'21'!N26+'24'!N26+'25'!N26+'26'!N26+'27'!N26+'28'!N26+'29'!N26+'30'!N26+'31'!N26+'32'!N26+'33'!N26+'34'!N26+'35'!N26+'36'!N26+'37'!N26+'7'!N26</f>
        <v>31377</v>
      </c>
      <c r="L44" s="706">
        <f t="shared" si="3"/>
        <v>54.97021723896286</v>
      </c>
      <c r="M44" s="713">
        <f t="shared" si="2"/>
        <v>45.411390115058978</v>
      </c>
    </row>
    <row r="45" spans="2:15" ht="15" customHeight="1">
      <c r="B45" s="10"/>
      <c r="C45" s="265">
        <v>613900</v>
      </c>
      <c r="D45" s="344" t="s">
        <v>550</v>
      </c>
      <c r="E45" s="250" t="s">
        <v>471</v>
      </c>
      <c r="F45" s="251">
        <f>'15'!I27</f>
        <v>50000</v>
      </c>
      <c r="G45" s="251">
        <f>'15'!J27</f>
        <v>50000</v>
      </c>
      <c r="H45" s="251">
        <f>'15'!K27</f>
        <v>0</v>
      </c>
      <c r="I45" s="325">
        <f>'15'!L27</f>
        <v>0</v>
      </c>
      <c r="J45" s="325">
        <f>'15'!M27</f>
        <v>7523</v>
      </c>
      <c r="K45" s="419">
        <f>'15'!N27</f>
        <v>7523</v>
      </c>
      <c r="L45" s="706">
        <f t="shared" si="3"/>
        <v>15.046000000000001</v>
      </c>
      <c r="M45" s="713" t="str">
        <f t="shared" si="2"/>
        <v/>
      </c>
    </row>
    <row r="46" spans="2:15" ht="11.25" customHeight="1">
      <c r="B46" s="10"/>
      <c r="C46" s="264"/>
      <c r="D46" s="343"/>
      <c r="E46" s="11"/>
      <c r="F46" s="56"/>
      <c r="G46" s="56"/>
      <c r="H46" s="56"/>
      <c r="I46" s="305"/>
      <c r="J46" s="305"/>
      <c r="K46" s="408"/>
      <c r="L46" s="704" t="str">
        <f t="shared" si="3"/>
        <v/>
      </c>
      <c r="M46" s="711" t="str">
        <f t="shared" si="2"/>
        <v/>
      </c>
    </row>
    <row r="47" spans="2:15" ht="15" customHeight="1">
      <c r="B47" s="10"/>
      <c r="C47" s="426">
        <v>614000</v>
      </c>
      <c r="D47" s="427"/>
      <c r="E47" s="428" t="s">
        <v>173</v>
      </c>
      <c r="F47" s="429">
        <f t="shared" ref="F47:K47" si="16">F48+F60+F70+F84+F89</f>
        <v>12417000</v>
      </c>
      <c r="G47" s="429">
        <f t="shared" si="16"/>
        <v>12417000</v>
      </c>
      <c r="H47" s="429">
        <f t="shared" si="16"/>
        <v>6194991</v>
      </c>
      <c r="I47" s="429">
        <f t="shared" si="16"/>
        <v>6193302</v>
      </c>
      <c r="J47" s="429">
        <f t="shared" si="16"/>
        <v>1338825</v>
      </c>
      <c r="K47" s="409">
        <f t="shared" si="16"/>
        <v>7532127</v>
      </c>
      <c r="L47" s="705">
        <f t="shared" si="3"/>
        <v>60.659797052428118</v>
      </c>
      <c r="M47" s="712">
        <f t="shared" si="2"/>
        <v>121.58414757987541</v>
      </c>
      <c r="O47" s="94"/>
    </row>
    <row r="48" spans="2:15" s="55" customFormat="1" ht="15" customHeight="1">
      <c r="B48" s="273"/>
      <c r="C48" s="274">
        <v>614100</v>
      </c>
      <c r="D48" s="343"/>
      <c r="E48" s="20" t="s">
        <v>499</v>
      </c>
      <c r="F48" s="98">
        <f t="shared" ref="F48:K48" si="17">SUM(F49:F59)</f>
        <v>2035000</v>
      </c>
      <c r="G48" s="98">
        <f t="shared" si="17"/>
        <v>2035000</v>
      </c>
      <c r="H48" s="98">
        <f t="shared" si="17"/>
        <v>1140089</v>
      </c>
      <c r="I48" s="302">
        <f t="shared" si="17"/>
        <v>849131</v>
      </c>
      <c r="J48" s="302">
        <f t="shared" si="17"/>
        <v>270193</v>
      </c>
      <c r="K48" s="408">
        <f t="shared" si="17"/>
        <v>1119324</v>
      </c>
      <c r="L48" s="704">
        <f t="shared" si="3"/>
        <v>55.003636363636367</v>
      </c>
      <c r="M48" s="711">
        <f t="shared" si="2"/>
        <v>98.178650964968526</v>
      </c>
      <c r="O48" s="67"/>
    </row>
    <row r="49" spans="2:13" s="68" customFormat="1" ht="15" customHeight="1">
      <c r="B49" s="69"/>
      <c r="C49" s="265">
        <v>614100</v>
      </c>
      <c r="D49" s="344" t="s">
        <v>539</v>
      </c>
      <c r="E49" s="252" t="s">
        <v>472</v>
      </c>
      <c r="F49" s="253">
        <f>'3'!I35</f>
        <v>200000</v>
      </c>
      <c r="G49" s="253">
        <f>'3'!J35</f>
        <v>200000</v>
      </c>
      <c r="H49" s="253">
        <f>'3'!K35</f>
        <v>100000</v>
      </c>
      <c r="I49" s="326">
        <f>'3'!L35</f>
        <v>150000</v>
      </c>
      <c r="J49" s="326">
        <f>'3'!M35</f>
        <v>0</v>
      </c>
      <c r="K49" s="419">
        <f>'3'!N35</f>
        <v>150000</v>
      </c>
      <c r="L49" s="706">
        <f t="shared" si="3"/>
        <v>75</v>
      </c>
      <c r="M49" s="713">
        <f t="shared" si="2"/>
        <v>150</v>
      </c>
    </row>
    <row r="50" spans="2:13" s="306" customFormat="1" ht="15" customHeight="1">
      <c r="B50" s="312"/>
      <c r="C50" s="265">
        <v>614100</v>
      </c>
      <c r="D50" s="664" t="s">
        <v>691</v>
      </c>
      <c r="E50" s="665" t="s">
        <v>476</v>
      </c>
      <c r="F50" s="325">
        <f>'15'!I30</f>
        <v>0</v>
      </c>
      <c r="G50" s="325">
        <f>'15'!J30</f>
        <v>0</v>
      </c>
      <c r="H50" s="325">
        <f>'15'!K30</f>
        <v>0</v>
      </c>
      <c r="I50" s="325">
        <f>'15'!L30</f>
        <v>0</v>
      </c>
      <c r="J50" s="325">
        <f>'15'!M30</f>
        <v>0</v>
      </c>
      <c r="K50" s="419">
        <f>'15'!N30</f>
        <v>0</v>
      </c>
      <c r="L50" s="706" t="str">
        <f t="shared" ref="L50" si="18">IF(G50=0,"",K50/G50*100)</f>
        <v/>
      </c>
      <c r="M50" s="713" t="str">
        <f t="shared" si="2"/>
        <v/>
      </c>
    </row>
    <row r="51" spans="2:13" s="1" customFormat="1" ht="15" customHeight="1">
      <c r="B51" s="12"/>
      <c r="C51" s="265">
        <v>614100</v>
      </c>
      <c r="D51" s="344" t="s">
        <v>553</v>
      </c>
      <c r="E51" s="255" t="s">
        <v>473</v>
      </c>
      <c r="F51" s="251">
        <f>'16'!I33</f>
        <v>350000</v>
      </c>
      <c r="G51" s="251">
        <f>'16'!J33</f>
        <v>350000</v>
      </c>
      <c r="H51" s="251">
        <f>'16'!K33</f>
        <v>123500</v>
      </c>
      <c r="I51" s="325">
        <f>'16'!L33</f>
        <v>132848</v>
      </c>
      <c r="J51" s="325">
        <f>'16'!M33</f>
        <v>0</v>
      </c>
      <c r="K51" s="419">
        <f>'16'!N33</f>
        <v>132848</v>
      </c>
      <c r="L51" s="706">
        <f t="shared" si="3"/>
        <v>37.956571428571429</v>
      </c>
      <c r="M51" s="713">
        <f t="shared" si="2"/>
        <v>107.56923076923077</v>
      </c>
    </row>
    <row r="52" spans="2:13" s="1" customFormat="1" ht="15" customHeight="1">
      <c r="B52" s="12"/>
      <c r="C52" s="268">
        <v>614100</v>
      </c>
      <c r="D52" s="347" t="s">
        <v>569</v>
      </c>
      <c r="E52" s="250" t="s">
        <v>474</v>
      </c>
      <c r="F52" s="251">
        <f>'17'!I29</f>
        <v>700000</v>
      </c>
      <c r="G52" s="251">
        <f>'17'!J29</f>
        <v>700000</v>
      </c>
      <c r="H52" s="251">
        <f>'17'!K29</f>
        <v>270000</v>
      </c>
      <c r="I52" s="325">
        <f>'17'!L29</f>
        <v>386000</v>
      </c>
      <c r="J52" s="325">
        <f>'17'!M29</f>
        <v>250000</v>
      </c>
      <c r="K52" s="419">
        <f>'17'!N29</f>
        <v>636000</v>
      </c>
      <c r="L52" s="706">
        <f t="shared" si="3"/>
        <v>90.857142857142861</v>
      </c>
      <c r="M52" s="713">
        <f t="shared" si="2"/>
        <v>235.55555555555557</v>
      </c>
    </row>
    <row r="53" spans="2:13" s="1" customFormat="1" ht="15" customHeight="1">
      <c r="B53" s="12"/>
      <c r="C53" s="265">
        <v>614100</v>
      </c>
      <c r="D53" s="348" t="s">
        <v>560</v>
      </c>
      <c r="E53" s="256" t="s">
        <v>475</v>
      </c>
      <c r="F53" s="251">
        <f>'18'!I30</f>
        <v>300000</v>
      </c>
      <c r="G53" s="251">
        <f>'18'!J30</f>
        <v>300000</v>
      </c>
      <c r="H53" s="251">
        <f>'18'!K30</f>
        <v>17500</v>
      </c>
      <c r="I53" s="325">
        <f>'18'!L30</f>
        <v>0</v>
      </c>
      <c r="J53" s="325">
        <f>'18'!M30</f>
        <v>15000</v>
      </c>
      <c r="K53" s="419">
        <f>'18'!N30</f>
        <v>15000</v>
      </c>
      <c r="L53" s="706">
        <f t="shared" si="3"/>
        <v>5</v>
      </c>
      <c r="M53" s="713">
        <f t="shared" si="2"/>
        <v>85.714285714285708</v>
      </c>
    </row>
    <row r="54" spans="2:13" s="1" customFormat="1" ht="15" customHeight="1">
      <c r="B54" s="12"/>
      <c r="C54" s="265">
        <v>614100</v>
      </c>
      <c r="D54" s="348" t="s">
        <v>561</v>
      </c>
      <c r="E54" s="256" t="s">
        <v>476</v>
      </c>
      <c r="F54" s="251">
        <f>'18'!I31</f>
        <v>0</v>
      </c>
      <c r="G54" s="251">
        <f>'18'!J31</f>
        <v>0</v>
      </c>
      <c r="H54" s="251">
        <f>'18'!K31</f>
        <v>0</v>
      </c>
      <c r="I54" s="326">
        <f>'18'!L31</f>
        <v>0</v>
      </c>
      <c r="J54" s="326">
        <f>'18'!M31</f>
        <v>0</v>
      </c>
      <c r="K54" s="419">
        <f>'18'!N31</f>
        <v>0</v>
      </c>
      <c r="L54" s="706" t="str">
        <f t="shared" si="3"/>
        <v/>
      </c>
      <c r="M54" s="713" t="str">
        <f t="shared" si="2"/>
        <v/>
      </c>
    </row>
    <row r="55" spans="2:13" s="1" customFormat="1" ht="15" customHeight="1">
      <c r="B55" s="12"/>
      <c r="C55" s="265">
        <v>614100</v>
      </c>
      <c r="D55" s="344" t="s">
        <v>563</v>
      </c>
      <c r="E55" s="252" t="s">
        <v>477</v>
      </c>
      <c r="F55" s="251">
        <f>'19'!I29</f>
        <v>120000</v>
      </c>
      <c r="G55" s="251">
        <f>'19'!J29</f>
        <v>120000</v>
      </c>
      <c r="H55" s="251">
        <f>'19'!K29</f>
        <v>12029</v>
      </c>
      <c r="I55" s="325">
        <f>'19'!L29</f>
        <v>0</v>
      </c>
      <c r="J55" s="325">
        <f>'19'!M29</f>
        <v>5193</v>
      </c>
      <c r="K55" s="419">
        <f>'19'!N29</f>
        <v>5193</v>
      </c>
      <c r="L55" s="706">
        <f t="shared" si="3"/>
        <v>4.3274999999999997</v>
      </c>
      <c r="M55" s="713">
        <f t="shared" si="2"/>
        <v>43.170670878709785</v>
      </c>
    </row>
    <row r="56" spans="2:13" s="1" customFormat="1" ht="24.75" customHeight="1">
      <c r="B56" s="12"/>
      <c r="C56" s="268">
        <v>614100</v>
      </c>
      <c r="D56" s="347" t="s">
        <v>567</v>
      </c>
      <c r="E56" s="257" t="s">
        <v>478</v>
      </c>
      <c r="F56" s="251">
        <f>'20'!I31</f>
        <v>125000</v>
      </c>
      <c r="G56" s="251">
        <f>'20'!J31</f>
        <v>125000</v>
      </c>
      <c r="H56" s="251">
        <f>'20'!K31</f>
        <v>101750</v>
      </c>
      <c r="I56" s="325">
        <f>'20'!L31</f>
        <v>96936</v>
      </c>
      <c r="J56" s="325">
        <f>'20'!M31</f>
        <v>0</v>
      </c>
      <c r="K56" s="419">
        <f>'20'!N31</f>
        <v>96936</v>
      </c>
      <c r="L56" s="706">
        <f t="shared" si="3"/>
        <v>77.5488</v>
      </c>
      <c r="M56" s="713">
        <f t="shared" si="2"/>
        <v>95.268796068796064</v>
      </c>
    </row>
    <row r="57" spans="2:13" s="306" customFormat="1" ht="15" customHeight="1">
      <c r="B57" s="312"/>
      <c r="C57" s="269" t="s">
        <v>105</v>
      </c>
      <c r="D57" s="349" t="s">
        <v>664</v>
      </c>
      <c r="E57" s="258" t="s">
        <v>669</v>
      </c>
      <c r="F57" s="326">
        <f>'20'!I32</f>
        <v>0</v>
      </c>
      <c r="G57" s="326">
        <f>'20'!J32</f>
        <v>0</v>
      </c>
      <c r="H57" s="326">
        <f>'20'!K32</f>
        <v>270400</v>
      </c>
      <c r="I57" s="326">
        <f>'20'!L32</f>
        <v>0</v>
      </c>
      <c r="J57" s="326">
        <f>'20'!M32</f>
        <v>0</v>
      </c>
      <c r="K57" s="419">
        <f>'20'!N32</f>
        <v>0</v>
      </c>
      <c r="L57" s="706"/>
      <c r="M57" s="713">
        <f t="shared" si="2"/>
        <v>0</v>
      </c>
    </row>
    <row r="58" spans="2:13" s="306" customFormat="1" ht="15" customHeight="1">
      <c r="B58" s="312"/>
      <c r="C58" s="269" t="s">
        <v>105</v>
      </c>
      <c r="D58" s="349" t="s">
        <v>665</v>
      </c>
      <c r="E58" s="258" t="s">
        <v>581</v>
      </c>
      <c r="F58" s="326">
        <f>'20'!I33</f>
        <v>0</v>
      </c>
      <c r="G58" s="326">
        <f>'20'!J33</f>
        <v>0</v>
      </c>
      <c r="H58" s="326">
        <f>'20'!K33</f>
        <v>51100</v>
      </c>
      <c r="I58" s="326">
        <f>'20'!L33</f>
        <v>0</v>
      </c>
      <c r="J58" s="326">
        <f>'20'!M33</f>
        <v>0</v>
      </c>
      <c r="K58" s="419">
        <f>'20'!N33</f>
        <v>0</v>
      </c>
      <c r="L58" s="706"/>
      <c r="M58" s="713">
        <f t="shared" si="2"/>
        <v>0</v>
      </c>
    </row>
    <row r="59" spans="2:13" s="1" customFormat="1" ht="15" customHeight="1">
      <c r="B59" s="12"/>
      <c r="C59" s="269" t="s">
        <v>105</v>
      </c>
      <c r="D59" s="349" t="s">
        <v>569</v>
      </c>
      <c r="E59" s="258" t="s">
        <v>479</v>
      </c>
      <c r="F59" s="253">
        <f>'20'!I34</f>
        <v>240000</v>
      </c>
      <c r="G59" s="253">
        <f>'20'!J34</f>
        <v>240000</v>
      </c>
      <c r="H59" s="253">
        <f>'20'!K34</f>
        <v>193810</v>
      </c>
      <c r="I59" s="326">
        <f>'20'!L34</f>
        <v>83347</v>
      </c>
      <c r="J59" s="326">
        <f>'20'!M34</f>
        <v>0</v>
      </c>
      <c r="K59" s="419">
        <f>'20'!N34</f>
        <v>83347</v>
      </c>
      <c r="L59" s="706">
        <f t="shared" si="3"/>
        <v>34.727916666666673</v>
      </c>
      <c r="M59" s="713">
        <f t="shared" si="2"/>
        <v>43.00448893245963</v>
      </c>
    </row>
    <row r="60" spans="2:13" s="55" customFormat="1" ht="15" customHeight="1">
      <c r="B60" s="273"/>
      <c r="C60" s="275" t="s">
        <v>103</v>
      </c>
      <c r="D60" s="350"/>
      <c r="E60" s="276" t="s">
        <v>500</v>
      </c>
      <c r="F60" s="98">
        <f>SUM(F61:F69)</f>
        <v>5045000</v>
      </c>
      <c r="G60" s="98">
        <f t="shared" ref="G60:K60" si="19">SUM(G61:G69)</f>
        <v>5045000</v>
      </c>
      <c r="H60" s="98">
        <f t="shared" si="19"/>
        <v>3423694</v>
      </c>
      <c r="I60" s="302">
        <f t="shared" si="19"/>
        <v>2937339</v>
      </c>
      <c r="J60" s="302">
        <f t="shared" si="19"/>
        <v>236777</v>
      </c>
      <c r="K60" s="408">
        <f t="shared" si="19"/>
        <v>3174116</v>
      </c>
      <c r="L60" s="704">
        <f t="shared" si="3"/>
        <v>62.916075322101094</v>
      </c>
      <c r="M60" s="711">
        <f t="shared" si="2"/>
        <v>92.710271420284641</v>
      </c>
    </row>
    <row r="61" spans="2:13" s="1" customFormat="1" ht="15" customHeight="1">
      <c r="B61" s="12"/>
      <c r="C61" s="269" t="s">
        <v>103</v>
      </c>
      <c r="D61" s="349" t="s">
        <v>540</v>
      </c>
      <c r="E61" s="259" t="s">
        <v>480</v>
      </c>
      <c r="F61" s="253">
        <f>'3'!I36</f>
        <v>150000</v>
      </c>
      <c r="G61" s="253">
        <f>'3'!J36</f>
        <v>150000</v>
      </c>
      <c r="H61" s="253">
        <f>'3'!K36</f>
        <v>185400</v>
      </c>
      <c r="I61" s="326">
        <f>'3'!L36</f>
        <v>149800</v>
      </c>
      <c r="J61" s="326">
        <f>'3'!M36</f>
        <v>0</v>
      </c>
      <c r="K61" s="419">
        <f>'3'!N36</f>
        <v>149800</v>
      </c>
      <c r="L61" s="706">
        <f t="shared" si="3"/>
        <v>99.866666666666674</v>
      </c>
      <c r="M61" s="713">
        <f t="shared" si="2"/>
        <v>80.798274002157498</v>
      </c>
    </row>
    <row r="62" spans="2:13" s="1" customFormat="1" ht="15" customHeight="1">
      <c r="B62" s="12"/>
      <c r="C62" s="268">
        <v>614200</v>
      </c>
      <c r="D62" s="349" t="s">
        <v>549</v>
      </c>
      <c r="E62" s="255" t="s">
        <v>481</v>
      </c>
      <c r="F62" s="251">
        <f>'4 (S)'!I29</f>
        <v>0</v>
      </c>
      <c r="G62" s="251">
        <f>'4 (S)'!J29</f>
        <v>0</v>
      </c>
      <c r="H62" s="251">
        <f>'4 (S)'!K29</f>
        <v>0</v>
      </c>
      <c r="I62" s="325">
        <f>'4 (S)'!L29</f>
        <v>0</v>
      </c>
      <c r="J62" s="325">
        <f>'4 (S)'!M29</f>
        <v>0</v>
      </c>
      <c r="K62" s="419">
        <f>'4 (S)'!N29</f>
        <v>0</v>
      </c>
      <c r="L62" s="706" t="str">
        <f t="shared" si="3"/>
        <v/>
      </c>
      <c r="M62" s="713" t="str">
        <f t="shared" si="2"/>
        <v/>
      </c>
    </row>
    <row r="63" spans="2:13" s="306" customFormat="1" ht="27" customHeight="1">
      <c r="B63" s="312"/>
      <c r="C63" s="268">
        <v>614200</v>
      </c>
      <c r="D63" s="349" t="s">
        <v>698</v>
      </c>
      <c r="E63" s="257" t="s">
        <v>814</v>
      </c>
      <c r="F63" s="325">
        <f>'4 (N)'!I29</f>
        <v>50000</v>
      </c>
      <c r="G63" s="325">
        <f>'4 (N)'!J29</f>
        <v>50000</v>
      </c>
      <c r="H63" s="325">
        <f>'4 (N)'!K29</f>
        <v>0</v>
      </c>
      <c r="I63" s="325">
        <f>'4 (N)'!L29</f>
        <v>0</v>
      </c>
      <c r="J63" s="325">
        <f>'4 (N)'!M29</f>
        <v>0</v>
      </c>
      <c r="K63" s="419">
        <f>'4 (N)'!N29</f>
        <v>0</v>
      </c>
      <c r="L63" s="706">
        <f t="shared" ref="L63" si="20">IF(G63=0,"",K63/G63*100)</f>
        <v>0</v>
      </c>
      <c r="M63" s="713" t="str">
        <f t="shared" si="2"/>
        <v/>
      </c>
    </row>
    <row r="64" spans="2:13" s="306" customFormat="1" ht="15" customHeight="1">
      <c r="B64" s="312"/>
      <c r="C64" s="268" t="s">
        <v>103</v>
      </c>
      <c r="D64" s="349" t="s">
        <v>666</v>
      </c>
      <c r="E64" s="324" t="s">
        <v>579</v>
      </c>
      <c r="F64" s="325">
        <f>'17'!I30</f>
        <v>60000</v>
      </c>
      <c r="G64" s="325">
        <f>'17'!J30</f>
        <v>60000</v>
      </c>
      <c r="H64" s="325">
        <f>'17'!K30</f>
        <v>45200</v>
      </c>
      <c r="I64" s="325">
        <f>'17'!L30</f>
        <v>40000</v>
      </c>
      <c r="J64" s="325">
        <f>'17'!M30</f>
        <v>0</v>
      </c>
      <c r="K64" s="419">
        <f>'17'!N30</f>
        <v>40000</v>
      </c>
      <c r="L64" s="706"/>
      <c r="M64" s="713">
        <f t="shared" si="2"/>
        <v>88.495575221238937</v>
      </c>
    </row>
    <row r="65" spans="2:13" s="306" customFormat="1" ht="15" customHeight="1">
      <c r="B65" s="312"/>
      <c r="C65" s="268" t="s">
        <v>103</v>
      </c>
      <c r="D65" s="349" t="s">
        <v>667</v>
      </c>
      <c r="E65" s="324" t="s">
        <v>580</v>
      </c>
      <c r="F65" s="325">
        <f>'17'!I31</f>
        <v>3420000</v>
      </c>
      <c r="G65" s="325">
        <f>'17'!J31</f>
        <v>3420000</v>
      </c>
      <c r="H65" s="325">
        <f>'17'!K31</f>
        <v>2339636</v>
      </c>
      <c r="I65" s="325">
        <f>'17'!L31</f>
        <v>1976575</v>
      </c>
      <c r="J65" s="325">
        <f>'17'!M31</f>
        <v>182264</v>
      </c>
      <c r="K65" s="419">
        <f>'17'!N31</f>
        <v>2158839</v>
      </c>
      <c r="L65" s="706"/>
      <c r="M65" s="713">
        <f t="shared" si="2"/>
        <v>92.272430412252163</v>
      </c>
    </row>
    <row r="66" spans="2:13" s="1" customFormat="1" ht="15" customHeight="1">
      <c r="B66" s="12"/>
      <c r="C66" s="268" t="s">
        <v>103</v>
      </c>
      <c r="D66" s="347" t="s">
        <v>570</v>
      </c>
      <c r="E66" s="255" t="s">
        <v>482</v>
      </c>
      <c r="F66" s="251">
        <f>'20'!I35</f>
        <v>150000</v>
      </c>
      <c r="G66" s="251">
        <f>'20'!J35</f>
        <v>150000</v>
      </c>
      <c r="H66" s="251">
        <f>'20'!K35</f>
        <v>114000</v>
      </c>
      <c r="I66" s="325">
        <f>'20'!L35</f>
        <v>118800</v>
      </c>
      <c r="J66" s="325">
        <f>'20'!M35</f>
        <v>0</v>
      </c>
      <c r="K66" s="419">
        <f>'20'!N35</f>
        <v>118800</v>
      </c>
      <c r="L66" s="706">
        <f t="shared" si="3"/>
        <v>79.2</v>
      </c>
      <c r="M66" s="713">
        <f t="shared" si="2"/>
        <v>104.21052631578947</v>
      </c>
    </row>
    <row r="67" spans="2:13" s="1" customFormat="1" ht="24.75" customHeight="1">
      <c r="B67" s="12"/>
      <c r="C67" s="268" t="s">
        <v>103</v>
      </c>
      <c r="D67" s="347" t="s">
        <v>571</v>
      </c>
      <c r="E67" s="260" t="s">
        <v>483</v>
      </c>
      <c r="F67" s="251">
        <f>'20'!I36</f>
        <v>15000</v>
      </c>
      <c r="G67" s="251">
        <f>'20'!J36</f>
        <v>15000</v>
      </c>
      <c r="H67" s="251">
        <f>'20'!K36</f>
        <v>0</v>
      </c>
      <c r="I67" s="325">
        <f>'20'!L36</f>
        <v>15000</v>
      </c>
      <c r="J67" s="325">
        <f>'20'!M36</f>
        <v>0</v>
      </c>
      <c r="K67" s="419">
        <f>'20'!N36</f>
        <v>15000</v>
      </c>
      <c r="L67" s="706">
        <f t="shared" si="3"/>
        <v>100</v>
      </c>
      <c r="M67" s="713" t="str">
        <f t="shared" si="2"/>
        <v/>
      </c>
    </row>
    <row r="68" spans="2:13" s="1" customFormat="1" ht="15" customHeight="1">
      <c r="B68" s="12"/>
      <c r="C68" s="268">
        <v>614200</v>
      </c>
      <c r="D68" s="347" t="s">
        <v>574</v>
      </c>
      <c r="E68" s="255" t="s">
        <v>484</v>
      </c>
      <c r="F68" s="251">
        <f>'31'!I29</f>
        <v>1100000</v>
      </c>
      <c r="G68" s="251">
        <f>'31'!J28</f>
        <v>1100000</v>
      </c>
      <c r="H68" s="251">
        <f>'31'!K28</f>
        <v>738134</v>
      </c>
      <c r="I68" s="325">
        <f>'31'!L28</f>
        <v>637164</v>
      </c>
      <c r="J68" s="325">
        <f>'31'!M28</f>
        <v>0</v>
      </c>
      <c r="K68" s="419">
        <f>'31'!N28</f>
        <v>637164</v>
      </c>
      <c r="L68" s="706">
        <f t="shared" si="3"/>
        <v>57.923999999999999</v>
      </c>
      <c r="M68" s="713">
        <f t="shared" si="2"/>
        <v>86.320911921141686</v>
      </c>
    </row>
    <row r="69" spans="2:13" s="1" customFormat="1" ht="15" customHeight="1">
      <c r="B69" s="12"/>
      <c r="C69" s="268" t="s">
        <v>103</v>
      </c>
      <c r="D69" s="347" t="s">
        <v>575</v>
      </c>
      <c r="E69" s="250" t="s">
        <v>485</v>
      </c>
      <c r="F69" s="251">
        <f>'33'!I29</f>
        <v>100000</v>
      </c>
      <c r="G69" s="251">
        <f>'33'!J29</f>
        <v>100000</v>
      </c>
      <c r="H69" s="251">
        <f>'33'!K29</f>
        <v>1324</v>
      </c>
      <c r="I69" s="325">
        <f>'33'!L29</f>
        <v>0</v>
      </c>
      <c r="J69" s="325">
        <f>'33'!M29</f>
        <v>54513</v>
      </c>
      <c r="K69" s="419">
        <f>'33'!N29</f>
        <v>54513</v>
      </c>
      <c r="L69" s="706">
        <f t="shared" si="3"/>
        <v>54.512999999999998</v>
      </c>
      <c r="M69" s="713">
        <f t="shared" si="2"/>
        <v>4117.2960725075527</v>
      </c>
    </row>
    <row r="70" spans="2:13" s="55" customFormat="1" ht="15" customHeight="1">
      <c r="B70" s="273"/>
      <c r="C70" s="277" t="s">
        <v>104</v>
      </c>
      <c r="D70" s="351"/>
      <c r="E70" s="261" t="s">
        <v>501</v>
      </c>
      <c r="F70" s="278">
        <f>SUM(F71:F83)</f>
        <v>1057000</v>
      </c>
      <c r="G70" s="301">
        <f t="shared" ref="G70:K70" si="21">SUM(G71:G83)</f>
        <v>1057000</v>
      </c>
      <c r="H70" s="301">
        <f t="shared" si="21"/>
        <v>445796</v>
      </c>
      <c r="I70" s="301">
        <f t="shared" si="21"/>
        <v>728258</v>
      </c>
      <c r="J70" s="301">
        <f t="shared" si="21"/>
        <v>0</v>
      </c>
      <c r="K70" s="408">
        <f t="shared" si="21"/>
        <v>728258</v>
      </c>
      <c r="L70" s="704">
        <f t="shared" si="3"/>
        <v>68.898580889309372</v>
      </c>
      <c r="M70" s="711">
        <f t="shared" si="2"/>
        <v>163.36126838284775</v>
      </c>
    </row>
    <row r="71" spans="2:13" s="1" customFormat="1" ht="15" customHeight="1">
      <c r="B71" s="12"/>
      <c r="C71" s="268" t="s">
        <v>104</v>
      </c>
      <c r="D71" s="347" t="s">
        <v>548</v>
      </c>
      <c r="E71" s="255" t="s">
        <v>486</v>
      </c>
      <c r="F71" s="251">
        <f>'3'!I44</f>
        <v>130000</v>
      </c>
      <c r="G71" s="251">
        <f>'3'!J44</f>
        <v>130000</v>
      </c>
      <c r="H71" s="251">
        <f>'3'!K44</f>
        <v>101524</v>
      </c>
      <c r="I71" s="325">
        <f>'3'!L44</f>
        <v>93810</v>
      </c>
      <c r="J71" s="325">
        <f>'3'!M44</f>
        <v>0</v>
      </c>
      <c r="K71" s="419">
        <f>'3'!N44</f>
        <v>93810</v>
      </c>
      <c r="L71" s="706">
        <f t="shared" si="3"/>
        <v>72.16153846153847</v>
      </c>
      <c r="M71" s="713">
        <f t="shared" si="2"/>
        <v>92.401796619518535</v>
      </c>
    </row>
    <row r="72" spans="2:13" s="1" customFormat="1" ht="15" customHeight="1">
      <c r="B72" s="12"/>
      <c r="C72" s="268" t="s">
        <v>104</v>
      </c>
      <c r="D72" s="347" t="s">
        <v>541</v>
      </c>
      <c r="E72" s="252" t="s">
        <v>487</v>
      </c>
      <c r="F72" s="251">
        <f>'3'!I37</f>
        <v>50000</v>
      </c>
      <c r="G72" s="251">
        <f>'3'!J37</f>
        <v>50000</v>
      </c>
      <c r="H72" s="251">
        <f>'3'!K37</f>
        <v>70000</v>
      </c>
      <c r="I72" s="325">
        <f>'3'!L37</f>
        <v>50000</v>
      </c>
      <c r="J72" s="325">
        <f>'3'!M37</f>
        <v>0</v>
      </c>
      <c r="K72" s="419">
        <f>'3'!N37</f>
        <v>50000</v>
      </c>
      <c r="L72" s="706">
        <f t="shared" si="3"/>
        <v>100</v>
      </c>
      <c r="M72" s="713">
        <f t="shared" si="2"/>
        <v>71.428571428571431</v>
      </c>
    </row>
    <row r="73" spans="2:13" ht="15" customHeight="1">
      <c r="B73" s="10"/>
      <c r="C73" s="268" t="s">
        <v>104</v>
      </c>
      <c r="D73" s="347" t="s">
        <v>542</v>
      </c>
      <c r="E73" s="252" t="s">
        <v>488</v>
      </c>
      <c r="F73" s="253">
        <f>'3'!I38</f>
        <v>35000</v>
      </c>
      <c r="G73" s="253">
        <f>'3'!J38</f>
        <v>35000</v>
      </c>
      <c r="H73" s="253">
        <f>'3'!K38</f>
        <v>23336</v>
      </c>
      <c r="I73" s="326">
        <f>'3'!L38</f>
        <v>22144</v>
      </c>
      <c r="J73" s="326">
        <f>'3'!M38</f>
        <v>0</v>
      </c>
      <c r="K73" s="419">
        <f>'3'!N38</f>
        <v>22144</v>
      </c>
      <c r="L73" s="706">
        <f t="shared" si="3"/>
        <v>63.268571428571427</v>
      </c>
      <c r="M73" s="713">
        <f t="shared" si="2"/>
        <v>94.892012341446701</v>
      </c>
    </row>
    <row r="74" spans="2:13" s="1" customFormat="1" ht="15" customHeight="1">
      <c r="B74" s="12"/>
      <c r="C74" s="269" t="s">
        <v>104</v>
      </c>
      <c r="D74" s="349" t="s">
        <v>543</v>
      </c>
      <c r="E74" s="252" t="s">
        <v>489</v>
      </c>
      <c r="F74" s="253">
        <f>'3'!I39</f>
        <v>45000</v>
      </c>
      <c r="G74" s="253">
        <f>'3'!J39</f>
        <v>45000</v>
      </c>
      <c r="H74" s="253">
        <f>'3'!K39</f>
        <v>26668</v>
      </c>
      <c r="I74" s="326">
        <f>'3'!L39</f>
        <v>28812</v>
      </c>
      <c r="J74" s="326">
        <f>'3'!M39</f>
        <v>0</v>
      </c>
      <c r="K74" s="419">
        <f>'3'!N39</f>
        <v>28812</v>
      </c>
      <c r="L74" s="706">
        <f t="shared" si="3"/>
        <v>64.026666666666671</v>
      </c>
      <c r="M74" s="713">
        <f t="shared" ref="M74:M122" si="22">IF(H74=0,"",K74/H74*100)</f>
        <v>108.03959802009899</v>
      </c>
    </row>
    <row r="75" spans="2:13" s="1" customFormat="1" ht="25.5" customHeight="1">
      <c r="B75" s="22"/>
      <c r="C75" s="269" t="s">
        <v>104</v>
      </c>
      <c r="D75" s="349" t="s">
        <v>544</v>
      </c>
      <c r="E75" s="259" t="s">
        <v>524</v>
      </c>
      <c r="F75" s="253">
        <f>'3'!I40</f>
        <v>45000</v>
      </c>
      <c r="G75" s="253">
        <f>'3'!J40</f>
        <v>45000</v>
      </c>
      <c r="H75" s="253">
        <f>'3'!K40</f>
        <v>26668</v>
      </c>
      <c r="I75" s="326">
        <f>'3'!L40</f>
        <v>28812</v>
      </c>
      <c r="J75" s="326">
        <f>'3'!M40</f>
        <v>0</v>
      </c>
      <c r="K75" s="419">
        <f>'3'!N40</f>
        <v>28812</v>
      </c>
      <c r="L75" s="706">
        <f t="shared" si="3"/>
        <v>64.026666666666671</v>
      </c>
      <c r="M75" s="713">
        <f t="shared" si="22"/>
        <v>108.03959802009899</v>
      </c>
    </row>
    <row r="76" spans="2:13" s="1" customFormat="1" ht="26.25" customHeight="1">
      <c r="B76" s="22"/>
      <c r="C76" s="269" t="s">
        <v>104</v>
      </c>
      <c r="D76" s="349" t="s">
        <v>545</v>
      </c>
      <c r="E76" s="259" t="s">
        <v>490</v>
      </c>
      <c r="F76" s="253">
        <f>'3'!I41</f>
        <v>17000</v>
      </c>
      <c r="G76" s="253">
        <f>'3'!J41</f>
        <v>17000</v>
      </c>
      <c r="H76" s="253">
        <f>'3'!K41</f>
        <v>10000</v>
      </c>
      <c r="I76" s="326">
        <f>'3'!L41</f>
        <v>10860</v>
      </c>
      <c r="J76" s="326">
        <f>'3'!M41</f>
        <v>0</v>
      </c>
      <c r="K76" s="419">
        <f>'3'!N41</f>
        <v>10860</v>
      </c>
      <c r="L76" s="706">
        <f t="shared" si="3"/>
        <v>63.882352941176471</v>
      </c>
      <c r="M76" s="713">
        <f t="shared" si="22"/>
        <v>108.60000000000001</v>
      </c>
    </row>
    <row r="77" spans="2:13" s="1" customFormat="1" ht="15" customHeight="1">
      <c r="B77" s="22"/>
      <c r="C77" s="269" t="s">
        <v>104</v>
      </c>
      <c r="D77" s="349" t="s">
        <v>546</v>
      </c>
      <c r="E77" s="252" t="s">
        <v>491</v>
      </c>
      <c r="F77" s="253">
        <f>'3'!I42</f>
        <v>30000</v>
      </c>
      <c r="G77" s="253">
        <f>'3'!J42</f>
        <v>30000</v>
      </c>
      <c r="H77" s="253">
        <f>'3'!K42</f>
        <v>22500</v>
      </c>
      <c r="I77" s="326">
        <f>'3'!L42</f>
        <v>22500</v>
      </c>
      <c r="J77" s="326">
        <f>'3'!M42</f>
        <v>0</v>
      </c>
      <c r="K77" s="419">
        <f>'3'!N42</f>
        <v>22500</v>
      </c>
      <c r="L77" s="706">
        <f t="shared" si="3"/>
        <v>75</v>
      </c>
      <c r="M77" s="713">
        <f t="shared" si="22"/>
        <v>100</v>
      </c>
    </row>
    <row r="78" spans="2:13" s="1" customFormat="1" ht="15" customHeight="1">
      <c r="B78" s="22"/>
      <c r="C78" s="269" t="s">
        <v>104</v>
      </c>
      <c r="D78" s="349" t="s">
        <v>547</v>
      </c>
      <c r="E78" s="252" t="s">
        <v>522</v>
      </c>
      <c r="F78" s="253">
        <f>'3'!I43</f>
        <v>15000</v>
      </c>
      <c r="G78" s="253">
        <f>'3'!J43</f>
        <v>15000</v>
      </c>
      <c r="H78" s="253">
        <f>'3'!K43</f>
        <v>10000</v>
      </c>
      <c r="I78" s="326">
        <f>'3'!L43</f>
        <v>10000</v>
      </c>
      <c r="J78" s="326">
        <f>'3'!M43</f>
        <v>0</v>
      </c>
      <c r="K78" s="419">
        <f>'3'!N43</f>
        <v>10000</v>
      </c>
      <c r="L78" s="706">
        <f t="shared" ref="L78" si="23">IF(G78=0,"",K78/G78*100)</f>
        <v>66.666666666666657</v>
      </c>
      <c r="M78" s="713">
        <f t="shared" si="22"/>
        <v>100</v>
      </c>
    </row>
    <row r="79" spans="2:13" ht="15" customHeight="1" thickBot="1">
      <c r="B79" s="16"/>
      <c r="C79" s="269" t="s">
        <v>104</v>
      </c>
      <c r="D79" s="349" t="s">
        <v>572</v>
      </c>
      <c r="E79" s="258" t="s">
        <v>492</v>
      </c>
      <c r="F79" s="253">
        <f>'20'!I37</f>
        <v>100000</v>
      </c>
      <c r="G79" s="253">
        <f>'20'!J37</f>
        <v>100000</v>
      </c>
      <c r="H79" s="253">
        <f>'20'!K37</f>
        <v>23100</v>
      </c>
      <c r="I79" s="326">
        <f>'20'!L37</f>
        <v>75000</v>
      </c>
      <c r="J79" s="326">
        <f>'20'!M37</f>
        <v>0</v>
      </c>
      <c r="K79" s="419">
        <f>'20'!N37</f>
        <v>75000</v>
      </c>
      <c r="L79" s="706">
        <f t="shared" ref="L79:L122" si="24">IF(G79=0,"",K79/G79*100)</f>
        <v>75</v>
      </c>
      <c r="M79" s="713">
        <f t="shared" si="22"/>
        <v>324.67532467532465</v>
      </c>
    </row>
    <row r="80" spans="2:13" ht="15" customHeight="1">
      <c r="C80" s="269" t="s">
        <v>104</v>
      </c>
      <c r="D80" s="349" t="s">
        <v>573</v>
      </c>
      <c r="E80" s="258" t="s">
        <v>493</v>
      </c>
      <c r="F80" s="253">
        <f>'20'!I38</f>
        <v>220000</v>
      </c>
      <c r="G80" s="253">
        <f>'20'!J38</f>
        <v>220000</v>
      </c>
      <c r="H80" s="253">
        <f>'20'!K38</f>
        <v>132000</v>
      </c>
      <c r="I80" s="326">
        <f>'20'!L38</f>
        <v>188320</v>
      </c>
      <c r="J80" s="326">
        <f>'20'!M38</f>
        <v>0</v>
      </c>
      <c r="K80" s="419">
        <f>'20'!N38</f>
        <v>188320</v>
      </c>
      <c r="L80" s="706">
        <f t="shared" si="24"/>
        <v>85.6</v>
      </c>
      <c r="M80" s="713">
        <f t="shared" si="22"/>
        <v>142.66666666666669</v>
      </c>
    </row>
    <row r="81" spans="3:13" ht="15" customHeight="1">
      <c r="C81" s="269" t="s">
        <v>104</v>
      </c>
      <c r="D81" s="349" t="s">
        <v>576</v>
      </c>
      <c r="E81" s="258" t="s">
        <v>509</v>
      </c>
      <c r="F81" s="253">
        <f>'33'!I30</f>
        <v>50000</v>
      </c>
      <c r="G81" s="253">
        <f>'33'!J30</f>
        <v>50000</v>
      </c>
      <c r="H81" s="253">
        <f>'33'!K30</f>
        <v>0</v>
      </c>
      <c r="I81" s="326">
        <f>'33'!L30</f>
        <v>0</v>
      </c>
      <c r="J81" s="326">
        <f>'33'!M30</f>
        <v>0</v>
      </c>
      <c r="K81" s="419">
        <f>'33'!N30</f>
        <v>0</v>
      </c>
      <c r="L81" s="706">
        <f t="shared" si="24"/>
        <v>0</v>
      </c>
      <c r="M81" s="713" t="str">
        <f t="shared" si="22"/>
        <v/>
      </c>
    </row>
    <row r="82" spans="3:13" s="309" customFormat="1" ht="15" customHeight="1">
      <c r="C82" s="269" t="s">
        <v>104</v>
      </c>
      <c r="D82" s="349" t="s">
        <v>688</v>
      </c>
      <c r="E82" s="258" t="s">
        <v>669</v>
      </c>
      <c r="F82" s="326">
        <f>'20'!I39</f>
        <v>240000</v>
      </c>
      <c r="G82" s="326">
        <f>'20'!J39</f>
        <v>240000</v>
      </c>
      <c r="H82" s="326">
        <f>'20'!K39</f>
        <v>0</v>
      </c>
      <c r="I82" s="326">
        <f>'20'!L39</f>
        <v>171700</v>
      </c>
      <c r="J82" s="326">
        <f>'20'!M39</f>
        <v>0</v>
      </c>
      <c r="K82" s="419">
        <f>'20'!N39</f>
        <v>171700</v>
      </c>
      <c r="L82" s="706"/>
      <c r="M82" s="713" t="str">
        <f t="shared" si="22"/>
        <v/>
      </c>
    </row>
    <row r="83" spans="3:13" s="309" customFormat="1" ht="15" customHeight="1">
      <c r="C83" s="269" t="s">
        <v>104</v>
      </c>
      <c r="D83" s="349" t="s">
        <v>689</v>
      </c>
      <c r="E83" s="258" t="s">
        <v>581</v>
      </c>
      <c r="F83" s="326">
        <f>'20'!I40</f>
        <v>80000</v>
      </c>
      <c r="G83" s="326">
        <f>'20'!J40</f>
        <v>80000</v>
      </c>
      <c r="H83" s="326">
        <f>'20'!K40</f>
        <v>0</v>
      </c>
      <c r="I83" s="326">
        <f>'20'!L40</f>
        <v>26300</v>
      </c>
      <c r="J83" s="326">
        <f>'20'!M40</f>
        <v>0</v>
      </c>
      <c r="K83" s="419">
        <f>'20'!N40</f>
        <v>26300</v>
      </c>
      <c r="L83" s="706"/>
      <c r="M83" s="713" t="str">
        <f t="shared" si="22"/>
        <v/>
      </c>
    </row>
    <row r="84" spans="3:13" s="55" customFormat="1" ht="15" customHeight="1">
      <c r="C84" s="275" t="s">
        <v>177</v>
      </c>
      <c r="D84" s="350"/>
      <c r="E84" s="262" t="s">
        <v>502</v>
      </c>
      <c r="F84" s="98">
        <f>SUM(F85:F88)</f>
        <v>4150000</v>
      </c>
      <c r="G84" s="98">
        <f t="shared" ref="G84:K84" si="25">SUM(G85:G88)</f>
        <v>4150000</v>
      </c>
      <c r="H84" s="98">
        <f t="shared" si="25"/>
        <v>1107577</v>
      </c>
      <c r="I84" s="302">
        <f t="shared" si="25"/>
        <v>1549259</v>
      </c>
      <c r="J84" s="302">
        <f t="shared" si="25"/>
        <v>831855</v>
      </c>
      <c r="K84" s="408">
        <f t="shared" si="25"/>
        <v>2381114</v>
      </c>
      <c r="L84" s="704">
        <f t="shared" si="24"/>
        <v>57.376240963855416</v>
      </c>
      <c r="M84" s="711">
        <f t="shared" si="22"/>
        <v>214.98405979900269</v>
      </c>
    </row>
    <row r="85" spans="3:13" ht="15" customHeight="1">
      <c r="C85" s="269" t="s">
        <v>177</v>
      </c>
      <c r="D85" s="349" t="s">
        <v>551</v>
      </c>
      <c r="E85" s="258" t="s">
        <v>527</v>
      </c>
      <c r="F85" s="253">
        <f>'15'!I31</f>
        <v>2800000</v>
      </c>
      <c r="G85" s="253">
        <f>'15'!J31</f>
        <v>2800000</v>
      </c>
      <c r="H85" s="253">
        <f>'15'!K31</f>
        <v>218783</v>
      </c>
      <c r="I85" s="326">
        <f>'15'!L31</f>
        <v>611183</v>
      </c>
      <c r="J85" s="326">
        <f>'15'!M31</f>
        <v>654823</v>
      </c>
      <c r="K85" s="419">
        <f>'15'!N31</f>
        <v>1266006</v>
      </c>
      <c r="L85" s="706">
        <f t="shared" si="24"/>
        <v>45.214500000000001</v>
      </c>
      <c r="M85" s="713">
        <f t="shared" si="22"/>
        <v>578.65830526137768</v>
      </c>
    </row>
    <row r="86" spans="3:13" ht="15" customHeight="1">
      <c r="C86" s="268" t="s">
        <v>177</v>
      </c>
      <c r="D86" s="347" t="s">
        <v>562</v>
      </c>
      <c r="E86" s="255" t="s">
        <v>494</v>
      </c>
      <c r="F86" s="251">
        <f>'19'!I30</f>
        <v>1100000</v>
      </c>
      <c r="G86" s="251">
        <f>'19'!J30</f>
        <v>1100000</v>
      </c>
      <c r="H86" s="251">
        <f>'19'!K30</f>
        <v>805304</v>
      </c>
      <c r="I86" s="325">
        <f>'19'!L30</f>
        <v>915108</v>
      </c>
      <c r="J86" s="325">
        <f>'19'!M30</f>
        <v>0</v>
      </c>
      <c r="K86" s="419">
        <f>'19'!N30</f>
        <v>915108</v>
      </c>
      <c r="L86" s="706">
        <f t="shared" si="24"/>
        <v>83.191636363636363</v>
      </c>
      <c r="M86" s="713">
        <f t="shared" si="22"/>
        <v>113.63509929169606</v>
      </c>
    </row>
    <row r="87" spans="3:13" ht="15" customHeight="1">
      <c r="C87" s="268" t="s">
        <v>177</v>
      </c>
      <c r="D87" s="347" t="s">
        <v>564</v>
      </c>
      <c r="E87" s="255" t="s">
        <v>495</v>
      </c>
      <c r="F87" s="251">
        <f>'19'!I31</f>
        <v>150000</v>
      </c>
      <c r="G87" s="251">
        <f>'19'!J31</f>
        <v>150000</v>
      </c>
      <c r="H87" s="251">
        <f>'19'!K31</f>
        <v>83490</v>
      </c>
      <c r="I87" s="325">
        <f>'19'!L31</f>
        <v>0</v>
      </c>
      <c r="J87" s="325">
        <f>'19'!M31</f>
        <v>100000</v>
      </c>
      <c r="K87" s="419">
        <f>'19'!N31</f>
        <v>100000</v>
      </c>
      <c r="L87" s="706">
        <f t="shared" si="24"/>
        <v>66.666666666666657</v>
      </c>
      <c r="M87" s="713">
        <f t="shared" si="22"/>
        <v>119.77482333213558</v>
      </c>
    </row>
    <row r="88" spans="3:13" ht="15" customHeight="1">
      <c r="C88" s="268" t="s">
        <v>177</v>
      </c>
      <c r="D88" s="347" t="s">
        <v>565</v>
      </c>
      <c r="E88" s="255" t="s">
        <v>496</v>
      </c>
      <c r="F88" s="251">
        <f>'19'!I32</f>
        <v>100000</v>
      </c>
      <c r="G88" s="251">
        <f>'19'!J32</f>
        <v>100000</v>
      </c>
      <c r="H88" s="251">
        <f>'19'!K32</f>
        <v>0</v>
      </c>
      <c r="I88" s="325">
        <f>'19'!L32</f>
        <v>22968</v>
      </c>
      <c r="J88" s="325">
        <f>'19'!M32</f>
        <v>77032</v>
      </c>
      <c r="K88" s="419">
        <f>'19'!N32</f>
        <v>100000</v>
      </c>
      <c r="L88" s="706">
        <f t="shared" si="24"/>
        <v>100</v>
      </c>
      <c r="M88" s="713" t="str">
        <f t="shared" si="22"/>
        <v/>
      </c>
    </row>
    <row r="89" spans="3:13" s="55" customFormat="1" ht="15" customHeight="1">
      <c r="C89" s="277">
        <v>614800</v>
      </c>
      <c r="D89" s="351"/>
      <c r="E89" s="261" t="s">
        <v>503</v>
      </c>
      <c r="F89" s="278">
        <f>SUM(F90:F91)</f>
        <v>130000</v>
      </c>
      <c r="G89" s="278">
        <f t="shared" ref="G89:K89" si="26">SUM(G90:G91)</f>
        <v>130000</v>
      </c>
      <c r="H89" s="278">
        <f t="shared" si="26"/>
        <v>77835</v>
      </c>
      <c r="I89" s="301">
        <f t="shared" si="26"/>
        <v>129315</v>
      </c>
      <c r="J89" s="301">
        <f t="shared" si="26"/>
        <v>0</v>
      </c>
      <c r="K89" s="408">
        <f t="shared" si="26"/>
        <v>129315</v>
      </c>
      <c r="L89" s="704">
        <f t="shared" si="24"/>
        <v>99.473076923076917</v>
      </c>
      <c r="M89" s="711">
        <f t="shared" si="22"/>
        <v>166.13991135093465</v>
      </c>
    </row>
    <row r="90" spans="3:13" ht="15" customHeight="1">
      <c r="C90" s="268">
        <v>614800</v>
      </c>
      <c r="D90" s="347" t="s">
        <v>554</v>
      </c>
      <c r="E90" s="255" t="s">
        <v>497</v>
      </c>
      <c r="F90" s="251">
        <f>'16'!I34</f>
        <v>70000</v>
      </c>
      <c r="G90" s="251">
        <f>'16'!J34</f>
        <v>88000</v>
      </c>
      <c r="H90" s="251">
        <f>'16'!K34</f>
        <v>63840</v>
      </c>
      <c r="I90" s="325">
        <f>'16'!L34</f>
        <v>87317</v>
      </c>
      <c r="J90" s="325">
        <f>'16'!M34</f>
        <v>0</v>
      </c>
      <c r="K90" s="419">
        <f>'16'!N34</f>
        <v>87317</v>
      </c>
      <c r="L90" s="706">
        <f t="shared" si="24"/>
        <v>99.223863636363646</v>
      </c>
      <c r="M90" s="713">
        <f t="shared" si="22"/>
        <v>136.77474937343359</v>
      </c>
    </row>
    <row r="91" spans="3:13" ht="27" customHeight="1">
      <c r="C91" s="268">
        <v>614800</v>
      </c>
      <c r="D91" s="347" t="s">
        <v>555</v>
      </c>
      <c r="E91" s="260" t="s">
        <v>498</v>
      </c>
      <c r="F91" s="251">
        <f>'16'!I35</f>
        <v>60000</v>
      </c>
      <c r="G91" s="251">
        <f>'16'!J35</f>
        <v>42000</v>
      </c>
      <c r="H91" s="251">
        <f>'16'!K35</f>
        <v>13995</v>
      </c>
      <c r="I91" s="325">
        <f>'16'!L35</f>
        <v>41998</v>
      </c>
      <c r="J91" s="325">
        <f>'16'!M35</f>
        <v>0</v>
      </c>
      <c r="K91" s="419">
        <f>'16'!N35</f>
        <v>41998</v>
      </c>
      <c r="L91" s="706">
        <f t="shared" si="24"/>
        <v>99.995238095238093</v>
      </c>
      <c r="M91" s="812">
        <f t="shared" si="22"/>
        <v>300.09289031797073</v>
      </c>
    </row>
    <row r="92" spans="3:13" ht="13.5" customHeight="1">
      <c r="C92" s="270"/>
      <c r="D92" s="342"/>
      <c r="E92" s="8"/>
      <c r="F92" s="15"/>
      <c r="G92" s="15"/>
      <c r="H92" s="15"/>
      <c r="I92" s="313"/>
      <c r="J92" s="313"/>
      <c r="K92" s="409"/>
      <c r="L92" s="704" t="str">
        <f t="shared" si="24"/>
        <v/>
      </c>
      <c r="M92" s="711" t="str">
        <f t="shared" si="22"/>
        <v/>
      </c>
    </row>
    <row r="93" spans="3:13" ht="15" customHeight="1">
      <c r="C93" s="430">
        <v>615000</v>
      </c>
      <c r="D93" s="431"/>
      <c r="E93" s="432" t="s">
        <v>88</v>
      </c>
      <c r="F93" s="429">
        <f>SUM(F94:F97)</f>
        <v>330000</v>
      </c>
      <c r="G93" s="429">
        <f t="shared" ref="G93:K93" si="27">SUM(G94:G97)</f>
        <v>280000</v>
      </c>
      <c r="H93" s="429">
        <f t="shared" si="27"/>
        <v>0</v>
      </c>
      <c r="I93" s="429">
        <f t="shared" si="27"/>
        <v>0</v>
      </c>
      <c r="J93" s="429">
        <f t="shared" si="27"/>
        <v>4000</v>
      </c>
      <c r="K93" s="409">
        <f t="shared" si="27"/>
        <v>4000</v>
      </c>
      <c r="L93" s="705">
        <f t="shared" si="24"/>
        <v>1.4285714285714286</v>
      </c>
      <c r="M93" s="712" t="str">
        <f t="shared" si="22"/>
        <v/>
      </c>
    </row>
    <row r="94" spans="3:13" ht="15" customHeight="1">
      <c r="C94" s="271" t="s">
        <v>179</v>
      </c>
      <c r="D94" s="351"/>
      <c r="E94" s="44" t="s">
        <v>88</v>
      </c>
      <c r="F94" s="31">
        <f>'3'!I47</f>
        <v>50000</v>
      </c>
      <c r="G94" s="316">
        <f>'3'!J47</f>
        <v>0</v>
      </c>
      <c r="H94" s="316">
        <f>'3'!K47</f>
        <v>0</v>
      </c>
      <c r="I94" s="316">
        <f>'3'!L47</f>
        <v>0</v>
      </c>
      <c r="J94" s="316">
        <f>'3'!M47</f>
        <v>0</v>
      </c>
      <c r="K94" s="408">
        <f>'3'!N47</f>
        <v>0</v>
      </c>
      <c r="L94" s="704" t="str">
        <f t="shared" si="24"/>
        <v/>
      </c>
      <c r="M94" s="711" t="str">
        <f t="shared" si="22"/>
        <v/>
      </c>
    </row>
    <row r="95" spans="3:13" s="309" customFormat="1" ht="15" customHeight="1">
      <c r="C95" s="666" t="s">
        <v>179</v>
      </c>
      <c r="D95" s="350" t="s">
        <v>812</v>
      </c>
      <c r="E95" s="667" t="s">
        <v>758</v>
      </c>
      <c r="F95" s="316">
        <f>'19'!I35</f>
        <v>30000</v>
      </c>
      <c r="G95" s="316">
        <f>'19'!J35</f>
        <v>30000</v>
      </c>
      <c r="H95" s="316">
        <f>'19'!K35</f>
        <v>0</v>
      </c>
      <c r="I95" s="316">
        <f>'19'!L35</f>
        <v>0</v>
      </c>
      <c r="J95" s="316">
        <f>'19'!M35</f>
        <v>4000</v>
      </c>
      <c r="K95" s="408">
        <f>'19'!N35</f>
        <v>4000</v>
      </c>
      <c r="L95" s="704">
        <f t="shared" ref="L95" si="28">IF(G95=0,"",K95/G95*100)</f>
        <v>13.333333333333334</v>
      </c>
      <c r="M95" s="711" t="str">
        <f t="shared" si="22"/>
        <v/>
      </c>
    </row>
    <row r="96" spans="3:13" s="309" customFormat="1" ht="15" customHeight="1">
      <c r="C96" s="666" t="s">
        <v>179</v>
      </c>
      <c r="D96" s="350" t="s">
        <v>813</v>
      </c>
      <c r="E96" s="667" t="s">
        <v>748</v>
      </c>
      <c r="F96" s="316">
        <f>'19'!I36</f>
        <v>50000</v>
      </c>
      <c r="G96" s="316">
        <f>'19'!J36</f>
        <v>50000</v>
      </c>
      <c r="H96" s="316">
        <f>'19'!K36</f>
        <v>0</v>
      </c>
      <c r="I96" s="316">
        <f>'19'!L36</f>
        <v>0</v>
      </c>
      <c r="J96" s="316">
        <f>'19'!M36</f>
        <v>0</v>
      </c>
      <c r="K96" s="408">
        <f>'19'!N36</f>
        <v>0</v>
      </c>
      <c r="L96" s="704">
        <f t="shared" si="24"/>
        <v>0</v>
      </c>
      <c r="M96" s="711" t="str">
        <f t="shared" si="22"/>
        <v/>
      </c>
    </row>
    <row r="97" spans="3:13" s="309" customFormat="1" ht="15" customHeight="1">
      <c r="C97" s="666" t="s">
        <v>693</v>
      </c>
      <c r="D97" s="350" t="s">
        <v>692</v>
      </c>
      <c r="E97" s="667" t="s">
        <v>747</v>
      </c>
      <c r="F97" s="316">
        <f>'15'!I34</f>
        <v>200000</v>
      </c>
      <c r="G97" s="316">
        <f>'15'!J34</f>
        <v>200000</v>
      </c>
      <c r="H97" s="316">
        <f>'15'!K34</f>
        <v>0</v>
      </c>
      <c r="I97" s="316">
        <f>'15'!L34</f>
        <v>0</v>
      </c>
      <c r="J97" s="316">
        <f>'15'!M34</f>
        <v>0</v>
      </c>
      <c r="K97" s="408">
        <f>'15'!N34</f>
        <v>0</v>
      </c>
      <c r="L97" s="704">
        <f t="shared" ref="L97" si="29">IF(G97=0,"",K97/G97*100)</f>
        <v>0</v>
      </c>
      <c r="M97" s="711" t="str">
        <f t="shared" si="22"/>
        <v/>
      </c>
    </row>
    <row r="98" spans="3:13" ht="12.75" customHeight="1">
      <c r="C98" s="272"/>
      <c r="D98" s="352"/>
      <c r="E98" s="23"/>
      <c r="F98" s="31"/>
      <c r="G98" s="31"/>
      <c r="H98" s="31"/>
      <c r="I98" s="316"/>
      <c r="J98" s="316"/>
      <c r="K98" s="408"/>
      <c r="L98" s="704" t="str">
        <f t="shared" si="24"/>
        <v/>
      </c>
      <c r="M98" s="711" t="str">
        <f t="shared" si="22"/>
        <v/>
      </c>
    </row>
    <row r="99" spans="3:13" ht="15" customHeight="1">
      <c r="C99" s="433" t="s">
        <v>101</v>
      </c>
      <c r="D99" s="434"/>
      <c r="E99" s="432" t="s">
        <v>174</v>
      </c>
      <c r="F99" s="429">
        <f>SUM(F100:F104)</f>
        <v>44710</v>
      </c>
      <c r="G99" s="429">
        <f t="shared" ref="G99:K99" si="30">SUM(G100:G104)</f>
        <v>44710</v>
      </c>
      <c r="H99" s="429">
        <f t="shared" si="30"/>
        <v>45141</v>
      </c>
      <c r="I99" s="429">
        <f t="shared" si="30"/>
        <v>36512</v>
      </c>
      <c r="J99" s="429">
        <f t="shared" si="30"/>
        <v>0</v>
      </c>
      <c r="K99" s="409">
        <f t="shared" si="30"/>
        <v>36512</v>
      </c>
      <c r="L99" s="705">
        <f t="shared" si="24"/>
        <v>81.664057257884139</v>
      </c>
      <c r="M99" s="712">
        <f t="shared" si="22"/>
        <v>80.884340178551653</v>
      </c>
    </row>
    <row r="100" spans="3:13" s="309" customFormat="1" ht="15" customHeight="1">
      <c r="C100" s="264">
        <v>616200</v>
      </c>
      <c r="D100" s="343" t="s">
        <v>556</v>
      </c>
      <c r="E100" s="44" t="s">
        <v>841</v>
      </c>
      <c r="F100" s="316">
        <f>'16'!I38</f>
        <v>19640</v>
      </c>
      <c r="G100" s="316">
        <f>'16'!J38</f>
        <v>19640</v>
      </c>
      <c r="H100" s="316">
        <f>'16'!K38</f>
        <v>0</v>
      </c>
      <c r="I100" s="316">
        <f>'16'!L38</f>
        <v>18802</v>
      </c>
      <c r="J100" s="316">
        <f>'16'!M38</f>
        <v>0</v>
      </c>
      <c r="K100" s="408">
        <f>'16'!N38</f>
        <v>18802</v>
      </c>
      <c r="L100" s="704">
        <f t="shared" ref="L100:L101" si="31">IF(G100=0,"",K100/G100*100)</f>
        <v>95.733197556008136</v>
      </c>
      <c r="M100" s="711" t="str">
        <f t="shared" ref="M100:M101" si="32">IF(H100=0,"",K100/H100*100)</f>
        <v/>
      </c>
    </row>
    <row r="101" spans="3:13" s="309" customFormat="1" ht="15" customHeight="1">
      <c r="C101" s="264">
        <v>616200</v>
      </c>
      <c r="D101" s="343" t="s">
        <v>557</v>
      </c>
      <c r="E101" s="44" t="s">
        <v>842</v>
      </c>
      <c r="F101" s="316">
        <f>'16'!I39</f>
        <v>25070</v>
      </c>
      <c r="G101" s="316">
        <f>'16'!J39</f>
        <v>25070</v>
      </c>
      <c r="H101" s="316">
        <f>'16'!K39</f>
        <v>0</v>
      </c>
      <c r="I101" s="316">
        <f>'16'!L39</f>
        <v>17710</v>
      </c>
      <c r="J101" s="316">
        <f>'16'!M39</f>
        <v>0</v>
      </c>
      <c r="K101" s="408">
        <f>'16'!N39</f>
        <v>17710</v>
      </c>
      <c r="L101" s="704">
        <f t="shared" si="31"/>
        <v>70.642201834862391</v>
      </c>
      <c r="M101" s="711" t="str">
        <f t="shared" si="32"/>
        <v/>
      </c>
    </row>
    <row r="102" spans="3:13" ht="15" customHeight="1">
      <c r="C102" s="264">
        <v>616300</v>
      </c>
      <c r="D102" s="343"/>
      <c r="E102" s="44" t="s">
        <v>167</v>
      </c>
      <c r="F102" s="31">
        <f>'20'!I43</f>
        <v>0</v>
      </c>
      <c r="G102" s="31">
        <f>'20'!J43</f>
        <v>0</v>
      </c>
      <c r="H102" s="31">
        <f>'20'!K43</f>
        <v>2415</v>
      </c>
      <c r="I102" s="316">
        <f>'20'!L43</f>
        <v>0</v>
      </c>
      <c r="J102" s="316">
        <f>'20'!M43</f>
        <v>0</v>
      </c>
      <c r="K102" s="408">
        <f>'20'!N43</f>
        <v>0</v>
      </c>
      <c r="L102" s="704" t="str">
        <f t="shared" si="24"/>
        <v/>
      </c>
      <c r="M102" s="711">
        <f t="shared" si="22"/>
        <v>0</v>
      </c>
    </row>
    <row r="103" spans="3:13" ht="15" customHeight="1">
      <c r="C103" s="264">
        <v>616300</v>
      </c>
      <c r="D103" s="343" t="s">
        <v>556</v>
      </c>
      <c r="E103" s="44" t="s">
        <v>181</v>
      </c>
      <c r="F103" s="31">
        <f>'16'!I40</f>
        <v>0</v>
      </c>
      <c r="G103" s="31">
        <f>'16'!J40</f>
        <v>0</v>
      </c>
      <c r="H103" s="31">
        <f>'16'!K40</f>
        <v>21130</v>
      </c>
      <c r="I103" s="316">
        <f>'16'!L40</f>
        <v>0</v>
      </c>
      <c r="J103" s="316">
        <f>'16'!M40</f>
        <v>0</v>
      </c>
      <c r="K103" s="408">
        <f>'16'!N40</f>
        <v>0</v>
      </c>
      <c r="L103" s="704" t="str">
        <f t="shared" si="24"/>
        <v/>
      </c>
      <c r="M103" s="711">
        <f t="shared" si="22"/>
        <v>0</v>
      </c>
    </row>
    <row r="104" spans="3:13" ht="15" customHeight="1">
      <c r="C104" s="264">
        <v>616300</v>
      </c>
      <c r="D104" s="343" t="s">
        <v>557</v>
      </c>
      <c r="E104" s="44" t="s">
        <v>185</v>
      </c>
      <c r="F104" s="31">
        <f>'16'!I41</f>
        <v>0</v>
      </c>
      <c r="G104" s="31">
        <f>'16'!J41</f>
        <v>0</v>
      </c>
      <c r="H104" s="31">
        <f>'16'!K41</f>
        <v>21596</v>
      </c>
      <c r="I104" s="316">
        <f>'16'!L41</f>
        <v>0</v>
      </c>
      <c r="J104" s="316">
        <f>'16'!M41</f>
        <v>0</v>
      </c>
      <c r="K104" s="408">
        <f>'16'!N41</f>
        <v>0</v>
      </c>
      <c r="L104" s="704" t="str">
        <f t="shared" si="24"/>
        <v/>
      </c>
      <c r="M104" s="711">
        <f t="shared" si="22"/>
        <v>0</v>
      </c>
    </row>
    <row r="105" spans="3:13" ht="12" customHeight="1">
      <c r="C105" s="264"/>
      <c r="D105" s="343"/>
      <c r="E105" s="44"/>
      <c r="F105" s="31"/>
      <c r="G105" s="31"/>
      <c r="H105" s="31"/>
      <c r="I105" s="316"/>
      <c r="J105" s="316"/>
      <c r="K105" s="408"/>
      <c r="L105" s="704" t="str">
        <f t="shared" si="24"/>
        <v/>
      </c>
      <c r="M105" s="711" t="str">
        <f t="shared" si="22"/>
        <v/>
      </c>
    </row>
    <row r="106" spans="3:13" ht="15" customHeight="1">
      <c r="C106" s="426">
        <v>821000</v>
      </c>
      <c r="D106" s="427"/>
      <c r="E106" s="428" t="s">
        <v>89</v>
      </c>
      <c r="F106" s="429">
        <f t="shared" ref="F106:K106" si="33">SUM(F107:F112)</f>
        <v>1959310</v>
      </c>
      <c r="G106" s="429">
        <f t="shared" si="33"/>
        <v>2013847</v>
      </c>
      <c r="H106" s="429">
        <f t="shared" si="33"/>
        <v>245725</v>
      </c>
      <c r="I106" s="429">
        <f t="shared" si="33"/>
        <v>218864</v>
      </c>
      <c r="J106" s="429">
        <f t="shared" si="33"/>
        <v>688029</v>
      </c>
      <c r="K106" s="409">
        <f t="shared" si="33"/>
        <v>906893</v>
      </c>
      <c r="L106" s="705">
        <f t="shared" si="24"/>
        <v>45.032864959453228</v>
      </c>
      <c r="M106" s="712">
        <f t="shared" si="22"/>
        <v>369.06826737206228</v>
      </c>
    </row>
    <row r="107" spans="3:13" ht="15" customHeight="1">
      <c r="C107" s="266">
        <v>821200</v>
      </c>
      <c r="D107" s="345"/>
      <c r="E107" s="14" t="s">
        <v>90</v>
      </c>
      <c r="F107" s="85">
        <f>'1'!I29+'3'!I50+'4 (S)'!I32+'4 (N)'!I32+'5'!I29+'6'!I29+'7'!I29+'8'!I29+'9'!I29+'10'!I31+'11'!I30+'12'!I29+'13'!I29+'14'!I29+'15'!I37+'16'!I44+'17'!I34+'18'!I34+'19'!I39+'20'!I46+'21'!I29+'22'!I29+'23'!I29+'24'!I29+'25'!I29+'26'!I29+'27'!I29+'28'!I29+'29'!I29+'30'!I29+'31'!I32+'32'!I29+'33'!I33+'34'!I29+'35'!I29+'36'!I29+'37'!I29</f>
        <v>521950</v>
      </c>
      <c r="G107" s="321">
        <f>'1'!J29+'3'!J50+'4 (S)'!J32+'4 (N)'!J32+'5'!J29+'6'!J29+'7'!J29+'8'!J29+'9'!J29+'10'!J31+'11'!J30+'12'!J29+'13'!J29+'14'!J29+'15'!J37+'16'!J44+'17'!J34+'18'!J34+'19'!J39+'20'!J46+'21'!J29+'22'!J29+'23'!J29+'24'!J29+'25'!J29+'26'!J29+'27'!J29+'28'!J29+'29'!J29+'30'!J29+'31'!J32+'32'!J29+'33'!J33+'34'!J29+'35'!J29+'36'!J29+'37'!J29</f>
        <v>521950</v>
      </c>
      <c r="H107" s="321">
        <f>'1'!K29+'3'!K50+'4 (S)'!K32+'4 (N)'!K32+'5'!K29+'6'!K29+'7'!K29+'8'!K29+'9'!K29+'10'!K31+'11'!K30+'12'!K29+'13'!K29+'14'!K29+'15'!K37+'16'!K44+'17'!K34+'18'!K34+'19'!K39+'20'!K46+'21'!K29+'22'!K29+'23'!K29+'24'!K29+'25'!K29+'26'!K29+'27'!K29+'28'!K29+'29'!K29+'30'!K29+'31'!K32+'32'!K29+'33'!K33+'34'!K29+'35'!K29+'36'!K29+'37'!K29</f>
        <v>17100</v>
      </c>
      <c r="I107" s="321">
        <f>'1'!L29+'3'!L50+'4 (S)'!L32+'4 (N)'!L32+'5'!L29+'6'!L29+'7'!L29+'8'!L29+'9'!L29+'10'!L31+'11'!L30+'12'!L29+'13'!L29+'14'!L29+'15'!L37+'16'!L44+'17'!L34+'18'!L34+'19'!L39+'20'!L46+'21'!L29+'22'!L29+'23'!L29+'24'!L29+'25'!L29+'26'!L29+'27'!L29+'28'!L29+'29'!L29+'30'!L29+'31'!L32+'32'!L29+'33'!L33+'34'!L29+'35'!L29+'36'!L29+'37'!L29</f>
        <v>53859</v>
      </c>
      <c r="J107" s="321">
        <f>'1'!M29+'3'!M50+'4 (S)'!M32+'4 (N)'!M32+'5'!M29+'6'!M29+'7'!M29+'8'!M29+'9'!M29+'10'!M31+'11'!M30+'12'!M29+'13'!M29+'14'!M29+'15'!M37+'16'!M44+'17'!M34+'18'!M34+'19'!M39+'20'!M46+'21'!M29+'22'!M29+'23'!M29+'24'!M29+'25'!M29+'26'!M29+'27'!M29+'28'!M29+'29'!M29+'30'!M29+'31'!M32+'32'!M29+'33'!M33+'34'!M29+'35'!M29+'36'!M29+'37'!M29</f>
        <v>232943</v>
      </c>
      <c r="K107" s="408">
        <f>'1'!N29+'3'!N50+'4 (S)'!N32+'4 (N)'!N32+'5'!N29+'6'!N29+'7'!N29+'8'!N29+'9'!N29+'10'!N31+'11'!N30+'12'!N29+'13'!N29+'14'!N29+'15'!N37+'16'!N44+'17'!N34+'18'!N34+'19'!N39+'20'!N46+'21'!N29+'22'!N29+'23'!N29+'24'!N29+'25'!N29+'26'!N29+'27'!N29+'28'!N29+'29'!N29+'30'!N29+'31'!N32+'32'!N29+'33'!N33+'34'!N29+'35'!N29+'36'!N29+'37'!N29</f>
        <v>286802</v>
      </c>
      <c r="L107" s="704">
        <f t="shared" si="24"/>
        <v>54.948175112558673</v>
      </c>
      <c r="M107" s="711">
        <f t="shared" si="22"/>
        <v>1677.2046783625733</v>
      </c>
    </row>
    <row r="108" spans="3:13" ht="15" customHeight="1">
      <c r="C108" s="266">
        <v>821300</v>
      </c>
      <c r="D108" s="345"/>
      <c r="E108" s="14" t="s">
        <v>91</v>
      </c>
      <c r="F108" s="85">
        <f>'1'!I30+'3'!I51+'4 (S)'!I33+'4 (N)'!I33+'5'!I30+'6'!I30+'7'!I30+'8'!I30+'9'!I30+'10'!I32+'11'!I31+'12'!I30+'13'!I30+'14'!I30+'15'!I38+'16'!I45+'17'!I35+'18'!I35+'19'!I40+'20'!I47+'21'!I30+'22'!I30+'23'!I30+'24'!I30+'25'!I30+'26'!I30+'27'!I30+'28'!I30+'29'!I30+'30'!I30+'31'!I33+'32'!I30+'33'!I34+'34'!I30+'35'!I30+'36'!I30+'37'!I30</f>
        <v>287360</v>
      </c>
      <c r="G108" s="321">
        <f>'1'!J30+'3'!J51+'4 (S)'!J33+'4 (N)'!J33+'5'!J30+'6'!J30+'7'!J30+'8'!J30+'9'!J30+'10'!J32+'11'!J31+'12'!J30+'13'!J30+'14'!J30+'15'!J38+'16'!J45+'17'!J35+'18'!J35+'19'!J40+'20'!J47+'21'!J30+'22'!J30+'23'!J30+'24'!J30+'25'!J30+'26'!J30+'27'!J30+'28'!J30+'29'!J30+'30'!J30+'31'!J33+'32'!J30+'33'!J34+'34'!J30+'35'!J30+'36'!J30+'37'!J30</f>
        <v>291897</v>
      </c>
      <c r="H108" s="321">
        <f>'1'!K30+'3'!K51+'4 (S)'!K33+'4 (N)'!K33+'5'!K30+'6'!K30+'7'!K30+'8'!K30+'9'!K30+'10'!K32+'11'!K31+'12'!K30+'13'!K30+'14'!K30+'15'!K38+'16'!K45+'17'!K35+'18'!K35+'19'!K40+'20'!K47+'21'!K30+'22'!K30+'23'!K30+'24'!K30+'25'!K30+'26'!K30+'27'!K30+'28'!K30+'29'!K30+'30'!K30+'31'!K33+'32'!K30+'33'!K34+'34'!K30+'35'!K30+'36'!K30+'37'!K30</f>
        <v>221647</v>
      </c>
      <c r="I108" s="321">
        <f>'1'!L30+'3'!L51+'4 (S)'!L33+'4 (N)'!L33+'5'!L30+'6'!L30+'7'!L30+'8'!L30+'9'!L30+'10'!L32+'11'!L31+'12'!L30+'13'!L30+'14'!L30+'15'!L38+'16'!L45+'17'!L35+'18'!L35+'19'!L40+'20'!L47+'21'!L30+'22'!L30+'23'!L30+'24'!L30+'25'!L30+'26'!L30+'27'!L30+'28'!L30+'29'!L30+'30'!L30+'31'!L33+'32'!L30+'33'!L34+'34'!L30+'35'!L30+'36'!L30+'37'!L30</f>
        <v>165005</v>
      </c>
      <c r="J108" s="321">
        <f>'1'!M30+'3'!M51+'4 (S)'!M33+'4 (N)'!M33+'5'!M30+'6'!M30+'7'!M30+'8'!M30+'9'!M30+'10'!M32+'11'!M31+'12'!M30+'13'!M30+'14'!M30+'15'!M38+'16'!M45+'17'!M35+'18'!M35+'19'!M40+'20'!M47+'21'!M30+'22'!M30+'23'!M30+'24'!M30+'25'!M30+'26'!M30+'27'!M30+'28'!M30+'29'!M30+'30'!M30+'31'!M33+'32'!M30+'33'!M34+'34'!M30+'35'!M30+'36'!M30+'37'!M30</f>
        <v>47490</v>
      </c>
      <c r="K108" s="408">
        <f>'1'!N30+'3'!N51+'4 (S)'!N33+'4 (N)'!N33+'5'!N30+'6'!N30+'7'!N30+'8'!N30+'9'!N30+'10'!N32+'11'!N31+'12'!N30+'13'!N30+'14'!N30+'15'!N38+'16'!N45+'17'!N35+'18'!N35+'19'!N40+'20'!N47+'21'!N30+'22'!N30+'23'!N30+'24'!N30+'25'!N30+'26'!N30+'27'!N30+'28'!N30+'29'!N30+'30'!N30+'31'!N33+'32'!N30+'33'!N34+'34'!N30+'35'!N30+'36'!N30+'37'!N30</f>
        <v>212495</v>
      </c>
      <c r="L108" s="704">
        <f t="shared" si="24"/>
        <v>72.797938999030478</v>
      </c>
      <c r="M108" s="711">
        <f t="shared" si="22"/>
        <v>95.870911855337539</v>
      </c>
    </row>
    <row r="109" spans="3:13" ht="15" customHeight="1">
      <c r="C109" s="266">
        <v>821500</v>
      </c>
      <c r="D109" s="345"/>
      <c r="E109" s="183" t="s">
        <v>444</v>
      </c>
      <c r="F109" s="85">
        <f>'3'!I52</f>
        <v>0</v>
      </c>
      <c r="G109" s="85">
        <f>'3'!J52</f>
        <v>50000</v>
      </c>
      <c r="H109" s="85">
        <f>'3'!K52</f>
        <v>0</v>
      </c>
      <c r="I109" s="321">
        <f>'3'!L52</f>
        <v>0</v>
      </c>
      <c r="J109" s="321">
        <f>'3'!M52</f>
        <v>0</v>
      </c>
      <c r="K109" s="408">
        <f>'3'!N52</f>
        <v>0</v>
      </c>
      <c r="L109" s="704">
        <f t="shared" si="24"/>
        <v>0</v>
      </c>
      <c r="M109" s="711" t="str">
        <f t="shared" si="22"/>
        <v/>
      </c>
    </row>
    <row r="110" spans="3:13" s="309" customFormat="1" ht="15" customHeight="1">
      <c r="C110" s="266">
        <v>821500</v>
      </c>
      <c r="D110" s="345" t="s">
        <v>696</v>
      </c>
      <c r="E110" s="663" t="s">
        <v>695</v>
      </c>
      <c r="F110" s="321">
        <f>'18'!I36</f>
        <v>750000</v>
      </c>
      <c r="G110" s="321">
        <f>'18'!J36</f>
        <v>750000</v>
      </c>
      <c r="H110" s="321">
        <f>'18'!K36</f>
        <v>6978</v>
      </c>
      <c r="I110" s="321">
        <f>'18'!L36</f>
        <v>0</v>
      </c>
      <c r="J110" s="321">
        <f>'18'!M36</f>
        <v>330737</v>
      </c>
      <c r="K110" s="408">
        <f>'18'!N36</f>
        <v>330737</v>
      </c>
      <c r="L110" s="704">
        <f t="shared" ref="L110" si="34">IF(G110=0,"",K110/G110*100)</f>
        <v>44.098266666666667</v>
      </c>
      <c r="M110" s="711">
        <f t="shared" si="22"/>
        <v>4739.7105187732877</v>
      </c>
    </row>
    <row r="111" spans="3:13" ht="15" customHeight="1">
      <c r="C111" s="266">
        <v>821600</v>
      </c>
      <c r="D111" s="345"/>
      <c r="E111" s="78" t="s">
        <v>102</v>
      </c>
      <c r="F111" s="85">
        <f>'18'!I37</f>
        <v>0</v>
      </c>
      <c r="G111" s="85">
        <f>'18'!J37</f>
        <v>0</v>
      </c>
      <c r="H111" s="85">
        <f>'18'!K37</f>
        <v>0</v>
      </c>
      <c r="I111" s="321">
        <f>'18'!L37</f>
        <v>0</v>
      </c>
      <c r="J111" s="321">
        <f>'18'!M37</f>
        <v>0</v>
      </c>
      <c r="K111" s="408">
        <f>'18'!N37</f>
        <v>0</v>
      </c>
      <c r="L111" s="704" t="str">
        <f t="shared" si="24"/>
        <v/>
      </c>
      <c r="M111" s="711" t="str">
        <f t="shared" si="22"/>
        <v/>
      </c>
    </row>
    <row r="112" spans="3:13" s="309" customFormat="1" ht="15" customHeight="1">
      <c r="C112" s="266">
        <v>821600</v>
      </c>
      <c r="D112" s="345" t="s">
        <v>697</v>
      </c>
      <c r="E112" s="663" t="s">
        <v>694</v>
      </c>
      <c r="F112" s="321">
        <f>'18'!I38</f>
        <v>400000</v>
      </c>
      <c r="G112" s="321">
        <f>'18'!J38</f>
        <v>400000</v>
      </c>
      <c r="H112" s="321">
        <f>'18'!K38</f>
        <v>0</v>
      </c>
      <c r="I112" s="321">
        <f>'18'!L38</f>
        <v>0</v>
      </c>
      <c r="J112" s="321">
        <f>'18'!M38</f>
        <v>76859</v>
      </c>
      <c r="K112" s="408">
        <f>'18'!N38</f>
        <v>76859</v>
      </c>
      <c r="L112" s="704">
        <f t="shared" ref="L112" si="35">IF(G112=0,"",K112/G112*100)</f>
        <v>19.214749999999999</v>
      </c>
      <c r="M112" s="711" t="str">
        <f t="shared" si="22"/>
        <v/>
      </c>
    </row>
    <row r="113" spans="3:13" ht="11.25" customHeight="1">
      <c r="C113" s="264"/>
      <c r="D113" s="343"/>
      <c r="E113" s="11"/>
      <c r="F113" s="30"/>
      <c r="G113" s="30"/>
      <c r="H113" s="30"/>
      <c r="I113" s="304"/>
      <c r="J113" s="304"/>
      <c r="K113" s="408"/>
      <c r="L113" s="704" t="str">
        <f t="shared" si="24"/>
        <v/>
      </c>
      <c r="M113" s="711" t="str">
        <f t="shared" si="22"/>
        <v/>
      </c>
    </row>
    <row r="114" spans="3:13" ht="15" customHeight="1">
      <c r="C114" s="426">
        <v>823000</v>
      </c>
      <c r="D114" s="427"/>
      <c r="E114" s="428" t="s">
        <v>175</v>
      </c>
      <c r="F114" s="429">
        <f>SUM(F115:F119)</f>
        <v>518280</v>
      </c>
      <c r="G114" s="429">
        <f t="shared" ref="G114:K114" si="36">SUM(G115:G119)</f>
        <v>518280</v>
      </c>
      <c r="H114" s="429">
        <f t="shared" si="36"/>
        <v>591134</v>
      </c>
      <c r="I114" s="429">
        <f t="shared" si="36"/>
        <v>514992</v>
      </c>
      <c r="J114" s="429">
        <f t="shared" si="36"/>
        <v>0</v>
      </c>
      <c r="K114" s="409">
        <f t="shared" si="36"/>
        <v>514992</v>
      </c>
      <c r="L114" s="705">
        <f t="shared" si="24"/>
        <v>99.365593887473963</v>
      </c>
      <c r="M114" s="712">
        <f t="shared" si="22"/>
        <v>87.119333349122201</v>
      </c>
    </row>
    <row r="115" spans="3:13" s="309" customFormat="1" ht="15" customHeight="1">
      <c r="C115" s="264">
        <v>823200</v>
      </c>
      <c r="D115" s="343" t="s">
        <v>556</v>
      </c>
      <c r="E115" s="380" t="s">
        <v>852</v>
      </c>
      <c r="F115" s="316">
        <f>'16'!I48</f>
        <v>87990</v>
      </c>
      <c r="G115" s="316">
        <f>'16'!J48</f>
        <v>87990</v>
      </c>
      <c r="H115" s="316">
        <f>'16'!K48</f>
        <v>0</v>
      </c>
      <c r="I115" s="316">
        <f>'16'!L48</f>
        <v>84709</v>
      </c>
      <c r="J115" s="316">
        <f>'16'!M48</f>
        <v>0</v>
      </c>
      <c r="K115" s="408">
        <f>'16'!N48</f>
        <v>84709</v>
      </c>
      <c r="L115" s="704">
        <f t="shared" ref="L115:L116" si="37">IF(G115=0,"",K115/G115*100)</f>
        <v>96.271167178088419</v>
      </c>
      <c r="M115" s="711" t="str">
        <f t="shared" ref="M115:M116" si="38">IF(H115=0,"",K115/H115*100)</f>
        <v/>
      </c>
    </row>
    <row r="116" spans="3:13" s="309" customFormat="1" ht="15" customHeight="1">
      <c r="C116" s="264">
        <v>823200</v>
      </c>
      <c r="D116" s="343" t="s">
        <v>557</v>
      </c>
      <c r="E116" s="380" t="s">
        <v>853</v>
      </c>
      <c r="F116" s="316">
        <f>'16'!I49</f>
        <v>430290</v>
      </c>
      <c r="G116" s="316">
        <f>'16'!J49</f>
        <v>430290</v>
      </c>
      <c r="H116" s="316">
        <f>'16'!K49</f>
        <v>0</v>
      </c>
      <c r="I116" s="316">
        <f>'16'!L49</f>
        <v>430283</v>
      </c>
      <c r="J116" s="316">
        <f>'16'!M49</f>
        <v>0</v>
      </c>
      <c r="K116" s="408">
        <f>'16'!N49</f>
        <v>430283</v>
      </c>
      <c r="L116" s="704">
        <f t="shared" si="37"/>
        <v>99.998373190174078</v>
      </c>
      <c r="M116" s="711" t="str">
        <f t="shared" si="38"/>
        <v/>
      </c>
    </row>
    <row r="117" spans="3:13" ht="15" customHeight="1">
      <c r="C117" s="264">
        <v>823300</v>
      </c>
      <c r="D117" s="343"/>
      <c r="E117" s="20" t="s">
        <v>184</v>
      </c>
      <c r="F117" s="30">
        <f>'20'!I50</f>
        <v>0</v>
      </c>
      <c r="G117" s="30">
        <f>'20'!J50</f>
        <v>0</v>
      </c>
      <c r="H117" s="30">
        <f>'20'!K50</f>
        <v>71436</v>
      </c>
      <c r="I117" s="304">
        <f>'20'!L50</f>
        <v>0</v>
      </c>
      <c r="J117" s="304">
        <f>'20'!M50</f>
        <v>0</v>
      </c>
      <c r="K117" s="408">
        <f>'20'!N50</f>
        <v>0</v>
      </c>
      <c r="L117" s="704" t="str">
        <f t="shared" si="24"/>
        <v/>
      </c>
      <c r="M117" s="711">
        <f t="shared" si="22"/>
        <v>0</v>
      </c>
    </row>
    <row r="118" spans="3:13" ht="15" customHeight="1">
      <c r="C118" s="264">
        <v>823300</v>
      </c>
      <c r="D118" s="343" t="s">
        <v>556</v>
      </c>
      <c r="E118" s="20" t="s">
        <v>507</v>
      </c>
      <c r="F118" s="31">
        <f>'16'!I50</f>
        <v>0</v>
      </c>
      <c r="G118" s="31">
        <f>'16'!J50</f>
        <v>0</v>
      </c>
      <c r="H118" s="31">
        <f>'16'!K50</f>
        <v>89415</v>
      </c>
      <c r="I118" s="316">
        <f>'16'!L50</f>
        <v>0</v>
      </c>
      <c r="J118" s="316">
        <f>'16'!M50</f>
        <v>0</v>
      </c>
      <c r="K118" s="408">
        <f>'16'!N50</f>
        <v>0</v>
      </c>
      <c r="L118" s="704" t="str">
        <f t="shared" si="24"/>
        <v/>
      </c>
      <c r="M118" s="711">
        <f t="shared" si="22"/>
        <v>0</v>
      </c>
    </row>
    <row r="119" spans="3:13" ht="15" customHeight="1">
      <c r="C119" s="264">
        <v>823300</v>
      </c>
      <c r="D119" s="343" t="s">
        <v>557</v>
      </c>
      <c r="E119" s="20" t="s">
        <v>506</v>
      </c>
      <c r="F119" s="31">
        <f>'16'!I51</f>
        <v>0</v>
      </c>
      <c r="G119" s="31">
        <f>'16'!J51</f>
        <v>0</v>
      </c>
      <c r="H119" s="31">
        <f>'16'!K51</f>
        <v>430283</v>
      </c>
      <c r="I119" s="316">
        <f>'16'!L51</f>
        <v>0</v>
      </c>
      <c r="J119" s="316">
        <f>'16'!M51</f>
        <v>0</v>
      </c>
      <c r="K119" s="408">
        <f>'16'!N51</f>
        <v>0</v>
      </c>
      <c r="L119" s="704" t="str">
        <f t="shared" si="24"/>
        <v/>
      </c>
      <c r="M119" s="711">
        <f t="shared" si="22"/>
        <v>0</v>
      </c>
    </row>
    <row r="120" spans="3:13" ht="15" customHeight="1">
      <c r="C120" s="28"/>
      <c r="D120" s="353"/>
      <c r="E120" s="11"/>
      <c r="F120" s="30"/>
      <c r="G120" s="30"/>
      <c r="H120" s="30"/>
      <c r="I120" s="304"/>
      <c r="J120" s="304"/>
      <c r="K120" s="408"/>
      <c r="L120" s="704" t="str">
        <f t="shared" si="24"/>
        <v/>
      </c>
      <c r="M120" s="711" t="str">
        <f t="shared" si="22"/>
        <v/>
      </c>
    </row>
    <row r="121" spans="3:13" ht="15" customHeight="1">
      <c r="C121" s="4"/>
      <c r="D121" s="341"/>
      <c r="E121" s="8" t="s">
        <v>92</v>
      </c>
      <c r="F121" s="322" t="s">
        <v>834</v>
      </c>
      <c r="G121" s="322" t="s">
        <v>854</v>
      </c>
      <c r="H121" s="322" t="s">
        <v>917</v>
      </c>
      <c r="I121" s="322" t="s">
        <v>929</v>
      </c>
      <c r="J121" s="322"/>
      <c r="K121" s="425" t="s">
        <v>929</v>
      </c>
      <c r="L121" s="704"/>
      <c r="M121" s="711"/>
    </row>
    <row r="122" spans="3:13" ht="15" customHeight="1">
      <c r="C122" s="4"/>
      <c r="D122" s="341"/>
      <c r="E122" s="8" t="s">
        <v>110</v>
      </c>
      <c r="F122" s="15">
        <f>'1'!I33+'3'!I55+'4 (S)'!I36+'4 (N)'!I36+'5'!I33+'6'!I33+'7'!I33+'8'!I33+'9'!I33+'10'!I35+'11'!I34+'12'!I33+'13'!I33+'14'!I33+'15'!I41+'16'!I54+'17'!I38+'18'!I41+'19'!I43+'20'!I53+'21'!I33+'22'!I33+'23'!I33+'24'!I33+'25'!I33+'26'!I33+'27'!I33+'28'!I33+'29'!I33+'30'!I33+'31'!I36+'32'!I33+'33'!I37+'34'!I33+'35'!I33+'36'!I33+'37'!I33</f>
        <v>43579840</v>
      </c>
      <c r="G122" s="313">
        <f>'1'!J33+'3'!J55+'4 (S)'!J36+'4 (N)'!J36+'5'!J33+'6'!J33+'7'!J33+'8'!J33+'9'!J33+'10'!J35+'11'!J34+'12'!J33+'13'!J33+'14'!J33+'15'!J41+'16'!J54+'17'!J38+'18'!J41+'19'!J43+'20'!J53+'21'!J33+'22'!J33+'23'!J33+'24'!J33+'25'!J33+'26'!J33+'27'!J33+'28'!J33+'29'!J33+'30'!J33+'31'!J36+'32'!J33+'33'!J37+'34'!J33+'35'!J33+'36'!J33+'37'!J33</f>
        <v>43593006</v>
      </c>
      <c r="H122" s="313">
        <f>'1'!K33+'3'!K55+'4 (S)'!K36+'4 (N)'!K36+'5'!K33+'6'!K33+'7'!K33+'8'!K33+'9'!K33+'10'!K35+'11'!K34+'12'!K33+'13'!K33+'14'!K33+'15'!K41+'16'!K54+'17'!K38+'18'!K41+'19'!K43+'20'!K53+'21'!K33+'22'!K33+'23'!K33+'24'!K33+'25'!K33+'26'!K33+'27'!K33+'28'!K33+'29'!K33+'30'!K33+'31'!K36+'32'!K33+'33'!K37+'34'!K33+'35'!K33+'36'!K33+'37'!K33</f>
        <v>27318957</v>
      </c>
      <c r="I122" s="313">
        <f>'1'!L33+'3'!L55+'4 (S)'!L36+'4 (N)'!L36+'5'!L33+'6'!L33+'7'!L33+'8'!L33+'9'!L33+'10'!L35+'11'!L34+'12'!L33+'13'!L33+'14'!L33+'15'!L41+'16'!L54+'17'!L38+'18'!L41+'19'!L43+'20'!L53+'21'!L33+'22'!L33+'23'!L33+'24'!L33+'25'!L33+'26'!L33+'27'!L33+'28'!L33+'29'!L33+'30'!L33+'31'!L36+'32'!L33+'33'!L37+'34'!L33+'35'!L33+'36'!L33+'37'!L33</f>
        <v>27119007</v>
      </c>
      <c r="J122" s="313">
        <f>'1'!M33+'3'!M55+'4 (S)'!M36+'4 (N)'!M36+'5'!M33+'6'!M33+'7'!M33+'8'!M33+'9'!M33+'10'!M35+'11'!M34+'12'!M33+'13'!M33+'14'!M33+'15'!M41+'16'!M54+'17'!M38+'18'!M41+'19'!M43+'20'!M53+'21'!M33+'22'!M33+'23'!M33+'24'!M33+'25'!M33+'26'!M33+'27'!M33+'28'!M33+'29'!M33+'30'!M33+'31'!M36+'32'!M33+'33'!M37+'34'!M33+'35'!M33+'36'!M33+'37'!M33</f>
        <v>2171409</v>
      </c>
      <c r="K122" s="409">
        <f>'1'!N33+'3'!N55+'4 (S)'!N36+'4 (N)'!N36+'5'!N33+'6'!N33+'7'!N33+'8'!N33+'9'!N33+'10'!N35+'11'!N34+'12'!N33+'13'!N33+'14'!N33+'15'!N41+'16'!N54+'17'!N38+'18'!N41+'19'!N43+'20'!N53+'21'!N33+'22'!N33+'23'!N33+'24'!N33+'25'!N33+'26'!N33+'27'!N33+'28'!N33+'29'!N33+'30'!N33+'31'!N36+'32'!N33+'33'!N37+'34'!N33+'35'!N33+'36'!N33+'37'!N33</f>
        <v>29290416</v>
      </c>
      <c r="L122" s="707">
        <f t="shared" si="24"/>
        <v>67.190631451292887</v>
      </c>
      <c r="M122" s="714">
        <f t="shared" si="22"/>
        <v>107.21645046697792</v>
      </c>
    </row>
    <row r="123" spans="3:13" ht="15" customHeight="1" thickBot="1">
      <c r="C123" s="29"/>
      <c r="D123" s="354"/>
      <c r="E123" s="17"/>
      <c r="F123" s="27"/>
      <c r="G123" s="27"/>
      <c r="H123" s="27"/>
      <c r="I123" s="17"/>
      <c r="J123" s="17"/>
      <c r="K123" s="413"/>
      <c r="L123" s="708"/>
      <c r="M123" s="715"/>
    </row>
    <row r="124" spans="3:13" ht="15" customHeight="1" thickBot="1">
      <c r="C124" s="53"/>
      <c r="D124" s="328"/>
      <c r="E124" s="54"/>
      <c r="F124" s="54"/>
      <c r="G124" s="54"/>
      <c r="H124" s="54"/>
      <c r="I124" s="54"/>
      <c r="J124" s="54"/>
      <c r="K124" s="54"/>
      <c r="L124" s="709"/>
      <c r="M124" s="716"/>
    </row>
    <row r="125" spans="3:13" ht="7.5" customHeight="1"/>
    <row r="126" spans="3:13" ht="8.25" customHeight="1">
      <c r="C126" s="33"/>
      <c r="D126" s="317"/>
    </row>
    <row r="127" spans="3:13" ht="12" customHeight="1">
      <c r="C127" s="75"/>
      <c r="D127" s="319"/>
      <c r="K127" s="63"/>
    </row>
    <row r="128" spans="3:13" ht="6.75" customHeight="1">
      <c r="C128" s="76"/>
      <c r="D128" s="76"/>
      <c r="K128" s="63"/>
    </row>
    <row r="129" spans="3:13" ht="12" customHeight="1">
      <c r="C129" s="884"/>
      <c r="D129" s="884"/>
      <c r="E129" s="884"/>
      <c r="F129" s="34"/>
      <c r="G129" s="34"/>
      <c r="H129" s="34"/>
      <c r="I129" s="399"/>
      <c r="J129" s="399"/>
      <c r="K129" s="34"/>
      <c r="L129" s="95"/>
      <c r="M129" s="95"/>
    </row>
    <row r="130" spans="3:13" ht="18" customHeight="1">
      <c r="C130" s="885"/>
      <c r="D130" s="885"/>
      <c r="E130" s="885"/>
      <c r="F130" s="885"/>
      <c r="G130" s="885"/>
      <c r="H130" s="885"/>
      <c r="I130" s="885"/>
      <c r="J130" s="885"/>
      <c r="K130" s="885"/>
      <c r="L130" s="885"/>
      <c r="M130" s="676"/>
    </row>
  </sheetData>
  <mergeCells count="13">
    <mergeCell ref="M4:M5"/>
    <mergeCell ref="K3:L3"/>
    <mergeCell ref="C3:E3"/>
    <mergeCell ref="C129:E129"/>
    <mergeCell ref="C130:L130"/>
    <mergeCell ref="I4:K4"/>
    <mergeCell ref="C4:C5"/>
    <mergeCell ref="D4:D5"/>
    <mergeCell ref="E4:E5"/>
    <mergeCell ref="F4:F5"/>
    <mergeCell ref="G4:G5"/>
    <mergeCell ref="H4:H5"/>
    <mergeCell ref="L4:L5"/>
  </mergeCells>
  <phoneticPr fontId="2" type="noConversion"/>
  <pageMargins left="0.61" right="0.31496062992125984" top="0.35433070866141736" bottom="0.51181102362204722" header="0.39370078740157483" footer="0.31496062992125984"/>
  <pageSetup paperSize="9" scale="84" firstPageNumber="7" orientation="landscape" r:id="rId1"/>
  <headerFooter alignWithMargins="0">
    <oddFooter>&amp;R&amp;P</oddFooter>
  </headerFooter>
  <rowBreaks count="2" manualBreakCount="2">
    <brk id="41" min="2" max="12" man="1"/>
    <brk id="130" min="2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T96"/>
  <sheetViews>
    <sheetView zoomScaleNormal="100" workbookViewId="0">
      <selection activeCell="J39" sqref="J39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1" width="14.7109375" style="9" customWidth="1"/>
    <col min="12" max="13" width="14.7109375" style="309" customWidth="1"/>
    <col min="14" max="14" width="15.7109375" style="9" customWidth="1"/>
    <col min="15" max="16" width="7.7109375" style="374" customWidth="1"/>
    <col min="17" max="17" width="9.140625" style="9"/>
    <col min="18" max="18" width="9.5703125" style="9" bestFit="1" customWidth="1"/>
    <col min="19" max="16384" width="9.140625" style="9"/>
  </cols>
  <sheetData>
    <row r="1" spans="1:20" ht="13.5" thickBot="1"/>
    <row r="2" spans="1:20" s="109" customFormat="1" ht="20.100000000000001" customHeight="1" thickTop="1" thickBot="1">
      <c r="A2" s="405"/>
      <c r="B2" s="900" t="s">
        <v>112</v>
      </c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2"/>
    </row>
    <row r="3" spans="1:20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20" s="1" customFormat="1" ht="39" customHeight="1">
      <c r="A4" s="306"/>
      <c r="B4" s="907" t="s">
        <v>77</v>
      </c>
      <c r="C4" s="909" t="s">
        <v>78</v>
      </c>
      <c r="D4" s="911" t="s">
        <v>107</v>
      </c>
      <c r="E4" s="911" t="s">
        <v>787</v>
      </c>
      <c r="F4" s="913" t="s">
        <v>504</v>
      </c>
      <c r="G4" s="912" t="s">
        <v>536</v>
      </c>
      <c r="H4" s="913" t="s">
        <v>79</v>
      </c>
      <c r="I4" s="915" t="s">
        <v>903</v>
      </c>
      <c r="J4" s="916" t="s">
        <v>904</v>
      </c>
      <c r="K4" s="917" t="s">
        <v>887</v>
      </c>
      <c r="L4" s="904" t="s">
        <v>895</v>
      </c>
      <c r="M4" s="905"/>
      <c r="N4" s="906"/>
      <c r="O4" s="919" t="s">
        <v>896</v>
      </c>
      <c r="P4" s="898" t="s">
        <v>897</v>
      </c>
      <c r="R4" s="81"/>
    </row>
    <row r="5" spans="1:20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65" t="s">
        <v>582</v>
      </c>
      <c r="M5" s="400" t="s">
        <v>583</v>
      </c>
      <c r="N5" s="728" t="s">
        <v>337</v>
      </c>
      <c r="O5" s="920"/>
      <c r="P5" s="899"/>
    </row>
    <row r="6" spans="1:20" s="2" customFormat="1" ht="12.7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20" s="2" customFormat="1" ht="12.95" customHeight="1">
      <c r="A7" s="307"/>
      <c r="B7" s="6">
        <v>10</v>
      </c>
      <c r="C7" s="7" t="s">
        <v>80</v>
      </c>
      <c r="D7" s="7" t="s">
        <v>81</v>
      </c>
      <c r="E7" s="655" t="s">
        <v>788</v>
      </c>
      <c r="F7" s="5"/>
      <c r="G7" s="308"/>
      <c r="H7" s="5"/>
      <c r="I7" s="5"/>
      <c r="J7" s="5"/>
      <c r="K7" s="562"/>
      <c r="L7" s="4"/>
      <c r="M7" s="308"/>
      <c r="N7" s="744"/>
      <c r="O7" s="717"/>
      <c r="P7" s="722"/>
    </row>
    <row r="8" spans="1:20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383">
        <f t="shared" ref="I8:J8" si="0">SUM(I9:I11)</f>
        <v>539150</v>
      </c>
      <c r="J8" s="383">
        <f t="shared" si="0"/>
        <v>539150</v>
      </c>
      <c r="K8" s="539">
        <f>SUM(K9:K11)</f>
        <v>417245</v>
      </c>
      <c r="L8" s="566">
        <f>SUM(L9:L11)</f>
        <v>396267</v>
      </c>
      <c r="M8" s="235">
        <f>SUM(M9:M11)</f>
        <v>0</v>
      </c>
      <c r="N8" s="745">
        <f>SUM(N9:N11)</f>
        <v>396267</v>
      </c>
      <c r="O8" s="718">
        <f>IF(J8=0,"",N8/J8*100)</f>
        <v>73.498469813595477</v>
      </c>
      <c r="P8" s="723">
        <f>IF(K8=0,"",N8/K8*100)</f>
        <v>94.972258505194787</v>
      </c>
      <c r="R8" s="62"/>
    </row>
    <row r="9" spans="1:20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386">
        <v>443880</v>
      </c>
      <c r="J9" s="386">
        <v>443880</v>
      </c>
      <c r="K9" s="540">
        <v>363697</v>
      </c>
      <c r="L9" s="567">
        <v>327078</v>
      </c>
      <c r="M9" s="234">
        <v>0</v>
      </c>
      <c r="N9" s="746">
        <f>SUM(L9:M9)</f>
        <v>327078</v>
      </c>
      <c r="O9" s="719">
        <f>IF(J9=0,"",N9/J9*100)</f>
        <v>73.686131386861305</v>
      </c>
      <c r="P9" s="724">
        <f t="shared" ref="P9:P35" si="1">IF(K9=0,"",N9/K9*100)</f>
        <v>89.93145393005716</v>
      </c>
      <c r="Q9" s="55"/>
      <c r="R9" s="62"/>
      <c r="S9" s="63"/>
      <c r="T9" s="63"/>
    </row>
    <row r="10" spans="1:20" ht="12.95" customHeight="1">
      <c r="B10" s="10"/>
      <c r="C10" s="11"/>
      <c r="D10" s="11"/>
      <c r="E10" s="311"/>
      <c r="F10" s="330">
        <v>611200</v>
      </c>
      <c r="G10" s="356"/>
      <c r="H10" s="20" t="s">
        <v>170</v>
      </c>
      <c r="I10" s="386">
        <v>95270</v>
      </c>
      <c r="J10" s="386">
        <v>95270</v>
      </c>
      <c r="K10" s="540">
        <v>53548</v>
      </c>
      <c r="L10" s="567">
        <v>69189</v>
      </c>
      <c r="M10" s="234">
        <v>0</v>
      </c>
      <c r="N10" s="746">
        <f t="shared" ref="N10:N11" si="2">SUM(L10:M10)</f>
        <v>69189</v>
      </c>
      <c r="O10" s="719">
        <f t="shared" ref="O10:O35" si="3">IF(J10=0,"",N10/J10*100)</f>
        <v>72.624120919491972</v>
      </c>
      <c r="P10" s="724">
        <f t="shared" si="1"/>
        <v>129.20930753716291</v>
      </c>
      <c r="R10" s="62"/>
    </row>
    <row r="11" spans="1:20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386">
        <f t="shared" ref="I11:J11" si="4">SUM(G11:H11)</f>
        <v>0</v>
      </c>
      <c r="J11" s="386">
        <f t="shared" si="4"/>
        <v>0</v>
      </c>
      <c r="K11" s="540">
        <v>0</v>
      </c>
      <c r="L11" s="567">
        <v>0</v>
      </c>
      <c r="M11" s="234">
        <v>0</v>
      </c>
      <c r="N11" s="746">
        <f t="shared" si="2"/>
        <v>0</v>
      </c>
      <c r="O11" s="719" t="str">
        <f t="shared" si="3"/>
        <v/>
      </c>
      <c r="P11" s="724" t="str">
        <f t="shared" si="1"/>
        <v/>
      </c>
      <c r="R11" s="62"/>
    </row>
    <row r="12" spans="1:20" ht="8.1" customHeight="1">
      <c r="B12" s="10"/>
      <c r="C12" s="11"/>
      <c r="D12" s="11"/>
      <c r="E12" s="311"/>
      <c r="F12" s="330"/>
      <c r="G12" s="356"/>
      <c r="H12" s="211"/>
      <c r="I12" s="386"/>
      <c r="J12" s="386"/>
      <c r="K12" s="540"/>
      <c r="L12" s="567"/>
      <c r="M12" s="234"/>
      <c r="N12" s="746"/>
      <c r="O12" s="719" t="str">
        <f t="shared" si="3"/>
        <v/>
      </c>
      <c r="P12" s="724" t="str">
        <f t="shared" si="1"/>
        <v/>
      </c>
      <c r="R12" s="62"/>
    </row>
    <row r="13" spans="1:20" ht="12.95" customHeight="1">
      <c r="B13" s="12"/>
      <c r="C13" s="8"/>
      <c r="D13" s="8"/>
      <c r="E13" s="8"/>
      <c r="F13" s="329">
        <v>612000</v>
      </c>
      <c r="G13" s="355"/>
      <c r="H13" s="8" t="s">
        <v>145</v>
      </c>
      <c r="I13" s="383">
        <f t="shared" ref="I13:J13" si="5">I14+I15</f>
        <v>47420</v>
      </c>
      <c r="J13" s="383">
        <f t="shared" si="5"/>
        <v>47420</v>
      </c>
      <c r="K13" s="539">
        <f>K14</f>
        <v>38423</v>
      </c>
      <c r="L13" s="566">
        <f>L14+L15</f>
        <v>34527</v>
      </c>
      <c r="M13" s="235">
        <f>M14+M15</f>
        <v>0</v>
      </c>
      <c r="N13" s="745">
        <f>N14+N15</f>
        <v>34527</v>
      </c>
      <c r="O13" s="718">
        <f t="shared" si="3"/>
        <v>72.811050189793335</v>
      </c>
      <c r="P13" s="723">
        <f t="shared" si="1"/>
        <v>89.860239960440353</v>
      </c>
      <c r="R13" s="62"/>
    </row>
    <row r="14" spans="1:20" s="1" customFormat="1" ht="12.95" customHeight="1">
      <c r="A14" s="306"/>
      <c r="B14" s="10"/>
      <c r="C14" s="11"/>
      <c r="D14" s="11"/>
      <c r="E14" s="311"/>
      <c r="F14" s="330">
        <v>612100</v>
      </c>
      <c r="G14" s="356"/>
      <c r="H14" s="13" t="s">
        <v>82</v>
      </c>
      <c r="I14" s="386">
        <v>47420</v>
      </c>
      <c r="J14" s="386">
        <v>47420</v>
      </c>
      <c r="K14" s="540">
        <v>38423</v>
      </c>
      <c r="L14" s="567">
        <v>34527</v>
      </c>
      <c r="M14" s="234">
        <v>0</v>
      </c>
      <c r="N14" s="746">
        <f>SUM(L14:M14)</f>
        <v>34527</v>
      </c>
      <c r="O14" s="719">
        <f t="shared" si="3"/>
        <v>72.811050189793335</v>
      </c>
      <c r="P14" s="724">
        <f t="shared" si="1"/>
        <v>89.860239960440353</v>
      </c>
      <c r="R14" s="62"/>
    </row>
    <row r="15" spans="1:20" ht="8.1" customHeight="1">
      <c r="B15" s="10"/>
      <c r="C15" s="11"/>
      <c r="D15" s="11"/>
      <c r="E15" s="311"/>
      <c r="F15" s="330"/>
      <c r="G15" s="356"/>
      <c r="H15" s="11"/>
      <c r="I15" s="386"/>
      <c r="J15" s="386"/>
      <c r="K15" s="540"/>
      <c r="L15" s="568"/>
      <c r="M15" s="304"/>
      <c r="N15" s="747"/>
      <c r="O15" s="719" t="str">
        <f t="shared" si="3"/>
        <v/>
      </c>
      <c r="P15" s="724" t="str">
        <f t="shared" si="1"/>
        <v/>
      </c>
      <c r="R15" s="62"/>
    </row>
    <row r="16" spans="1:20" ht="12.95" customHeight="1">
      <c r="B16" s="12"/>
      <c r="C16" s="8"/>
      <c r="D16" s="8"/>
      <c r="E16" s="8"/>
      <c r="F16" s="329">
        <v>613000</v>
      </c>
      <c r="G16" s="355"/>
      <c r="H16" s="8" t="s">
        <v>147</v>
      </c>
      <c r="I16" s="383">
        <f t="shared" ref="I16:J16" si="6">SUM(I17:I26)</f>
        <v>248820</v>
      </c>
      <c r="J16" s="383">
        <f t="shared" si="6"/>
        <v>248820</v>
      </c>
      <c r="K16" s="539">
        <f>SUM(K17:K26)</f>
        <v>179538</v>
      </c>
      <c r="L16" s="569">
        <f>SUM(L17:L26)</f>
        <v>161278</v>
      </c>
      <c r="M16" s="318">
        <f>SUM(M17:M26)</f>
        <v>0</v>
      </c>
      <c r="N16" s="736">
        <f>SUM(N17:N26)</f>
        <v>161278</v>
      </c>
      <c r="O16" s="718">
        <f t="shared" si="3"/>
        <v>64.817136886102404</v>
      </c>
      <c r="P16" s="723">
        <f t="shared" si="1"/>
        <v>89.829451146832426</v>
      </c>
      <c r="R16" s="62"/>
    </row>
    <row r="17" spans="1:19" s="1" customFormat="1" ht="12.95" customHeight="1">
      <c r="A17" s="306"/>
      <c r="B17" s="10"/>
      <c r="C17" s="11"/>
      <c r="D17" s="11"/>
      <c r="E17" s="311"/>
      <c r="F17" s="330">
        <v>613100</v>
      </c>
      <c r="G17" s="356"/>
      <c r="H17" s="11" t="s">
        <v>83</v>
      </c>
      <c r="I17" s="386">
        <v>5200</v>
      </c>
      <c r="J17" s="386">
        <v>5200</v>
      </c>
      <c r="K17" s="540">
        <v>3924</v>
      </c>
      <c r="L17" s="552">
        <v>2683</v>
      </c>
      <c r="M17" s="387">
        <v>0</v>
      </c>
      <c r="N17" s="746">
        <f t="shared" ref="N17:N26" si="7">SUM(L17:M17)</f>
        <v>2683</v>
      </c>
      <c r="O17" s="719">
        <f t="shared" si="3"/>
        <v>51.596153846153847</v>
      </c>
      <c r="P17" s="724">
        <f t="shared" si="1"/>
        <v>68.374108053007134</v>
      </c>
      <c r="R17" s="62"/>
    </row>
    <row r="18" spans="1:19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386">
        <v>10800</v>
      </c>
      <c r="J18" s="386">
        <v>10800</v>
      </c>
      <c r="K18" s="540">
        <v>5410</v>
      </c>
      <c r="L18" s="552">
        <v>2163</v>
      </c>
      <c r="M18" s="387">
        <v>0</v>
      </c>
      <c r="N18" s="746">
        <f t="shared" si="7"/>
        <v>2163</v>
      </c>
      <c r="O18" s="719">
        <f t="shared" si="3"/>
        <v>20.027777777777779</v>
      </c>
      <c r="P18" s="724">
        <f t="shared" si="1"/>
        <v>39.981515711645102</v>
      </c>
      <c r="R18" s="62"/>
    </row>
    <row r="19" spans="1:19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386">
        <v>7000</v>
      </c>
      <c r="J19" s="386">
        <v>7000</v>
      </c>
      <c r="K19" s="540">
        <v>5186</v>
      </c>
      <c r="L19" s="552">
        <v>5345</v>
      </c>
      <c r="M19" s="387">
        <v>0</v>
      </c>
      <c r="N19" s="746">
        <f t="shared" si="7"/>
        <v>5345</v>
      </c>
      <c r="O19" s="719">
        <f t="shared" si="3"/>
        <v>76.357142857142861</v>
      </c>
      <c r="P19" s="724">
        <f t="shared" si="1"/>
        <v>103.06594677979174</v>
      </c>
      <c r="R19" s="62"/>
    </row>
    <row r="20" spans="1:19" ht="12.95" customHeight="1">
      <c r="B20" s="10"/>
      <c r="C20" s="11"/>
      <c r="D20" s="11"/>
      <c r="E20" s="311"/>
      <c r="F20" s="330">
        <v>613400</v>
      </c>
      <c r="G20" s="356"/>
      <c r="H20" s="20" t="s">
        <v>148</v>
      </c>
      <c r="I20" s="386">
        <v>5000</v>
      </c>
      <c r="J20" s="386">
        <v>5000</v>
      </c>
      <c r="K20" s="540">
        <v>3328</v>
      </c>
      <c r="L20" s="551">
        <v>1539</v>
      </c>
      <c r="M20" s="389">
        <v>0</v>
      </c>
      <c r="N20" s="746">
        <f t="shared" si="7"/>
        <v>1539</v>
      </c>
      <c r="O20" s="719">
        <f t="shared" si="3"/>
        <v>30.78</v>
      </c>
      <c r="P20" s="724">
        <f t="shared" si="1"/>
        <v>46.243990384615387</v>
      </c>
      <c r="R20" s="62"/>
    </row>
    <row r="21" spans="1:19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386">
        <v>8500</v>
      </c>
      <c r="J21" s="386">
        <v>8500</v>
      </c>
      <c r="K21" s="540">
        <v>4670</v>
      </c>
      <c r="L21" s="551">
        <v>3148</v>
      </c>
      <c r="M21" s="389">
        <v>0</v>
      </c>
      <c r="N21" s="746">
        <f t="shared" si="7"/>
        <v>3148</v>
      </c>
      <c r="O21" s="719">
        <f t="shared" si="3"/>
        <v>37.035294117647062</v>
      </c>
      <c r="P21" s="724">
        <f t="shared" si="1"/>
        <v>67.408993576017124</v>
      </c>
      <c r="R21" s="62"/>
    </row>
    <row r="22" spans="1:19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386">
        <v>0</v>
      </c>
      <c r="J22" s="386">
        <v>0</v>
      </c>
      <c r="K22" s="540">
        <v>0</v>
      </c>
      <c r="L22" s="552">
        <v>0</v>
      </c>
      <c r="M22" s="387">
        <v>0</v>
      </c>
      <c r="N22" s="746">
        <f t="shared" si="7"/>
        <v>0</v>
      </c>
      <c r="O22" s="719" t="str">
        <f t="shared" si="3"/>
        <v/>
      </c>
      <c r="P22" s="724" t="str">
        <f t="shared" si="1"/>
        <v/>
      </c>
      <c r="R22" s="62"/>
    </row>
    <row r="23" spans="1:19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386">
        <v>5000</v>
      </c>
      <c r="J23" s="386">
        <v>5000</v>
      </c>
      <c r="K23" s="540">
        <v>4676</v>
      </c>
      <c r="L23" s="552">
        <v>2437</v>
      </c>
      <c r="M23" s="387">
        <v>0</v>
      </c>
      <c r="N23" s="746">
        <f t="shared" si="7"/>
        <v>2437</v>
      </c>
      <c r="O23" s="719">
        <f t="shared" si="3"/>
        <v>48.74</v>
      </c>
      <c r="P23" s="724">
        <f t="shared" si="1"/>
        <v>52.117194183062445</v>
      </c>
      <c r="R23" s="62"/>
    </row>
    <row r="24" spans="1:19" ht="12.95" customHeight="1">
      <c r="B24" s="10"/>
      <c r="C24" s="11"/>
      <c r="D24" s="11"/>
      <c r="E24" s="311"/>
      <c r="F24" s="330">
        <v>613800</v>
      </c>
      <c r="G24" s="356"/>
      <c r="H24" s="20" t="s">
        <v>149</v>
      </c>
      <c r="I24" s="386">
        <v>2320</v>
      </c>
      <c r="J24" s="386">
        <v>2320</v>
      </c>
      <c r="K24" s="540">
        <v>2279</v>
      </c>
      <c r="L24" s="552">
        <v>2231</v>
      </c>
      <c r="M24" s="387">
        <v>0</v>
      </c>
      <c r="N24" s="746">
        <f t="shared" si="7"/>
        <v>2231</v>
      </c>
      <c r="O24" s="719">
        <f t="shared" si="3"/>
        <v>96.163793103448285</v>
      </c>
      <c r="P24" s="724">
        <f t="shared" si="1"/>
        <v>97.893813075910487</v>
      </c>
      <c r="R24" s="62"/>
    </row>
    <row r="25" spans="1:19" ht="12.95" customHeight="1">
      <c r="B25" s="10"/>
      <c r="C25" s="11"/>
      <c r="D25" s="11"/>
      <c r="E25" s="311"/>
      <c r="F25" s="330">
        <v>613900</v>
      </c>
      <c r="G25" s="356"/>
      <c r="H25" s="20" t="s">
        <v>150</v>
      </c>
      <c r="I25" s="386">
        <v>205000</v>
      </c>
      <c r="J25" s="386">
        <v>205000</v>
      </c>
      <c r="K25" s="540">
        <v>150065</v>
      </c>
      <c r="L25" s="551">
        <v>141732</v>
      </c>
      <c r="M25" s="389">
        <v>0</v>
      </c>
      <c r="N25" s="746">
        <f t="shared" si="7"/>
        <v>141732</v>
      </c>
      <c r="O25" s="719">
        <f t="shared" si="3"/>
        <v>69.137560975609759</v>
      </c>
      <c r="P25" s="724">
        <f t="shared" si="1"/>
        <v>94.44707293506147</v>
      </c>
      <c r="Q25" s="77"/>
      <c r="R25" s="62"/>
    </row>
    <row r="26" spans="1:19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386">
        <f t="shared" ref="I26:J26" si="8">SUM(G26:H26)</f>
        <v>0</v>
      </c>
      <c r="J26" s="386">
        <f t="shared" si="8"/>
        <v>0</v>
      </c>
      <c r="K26" s="540">
        <v>0</v>
      </c>
      <c r="L26" s="552">
        <v>0</v>
      </c>
      <c r="M26" s="387">
        <v>0</v>
      </c>
      <c r="N26" s="746">
        <f t="shared" si="7"/>
        <v>0</v>
      </c>
      <c r="O26" s="719" t="str">
        <f t="shared" si="3"/>
        <v/>
      </c>
      <c r="P26" s="724" t="str">
        <f t="shared" si="1"/>
        <v/>
      </c>
      <c r="R26" s="62"/>
      <c r="S26" s="55"/>
    </row>
    <row r="27" spans="1:19" ht="8.1" customHeight="1">
      <c r="B27" s="10"/>
      <c r="C27" s="11"/>
      <c r="D27" s="11"/>
      <c r="E27" s="311"/>
      <c r="F27" s="330"/>
      <c r="G27" s="356"/>
      <c r="H27" s="11"/>
      <c r="I27" s="386"/>
      <c r="J27" s="386"/>
      <c r="K27" s="540"/>
      <c r="L27" s="568"/>
      <c r="M27" s="304"/>
      <c r="N27" s="747"/>
      <c r="O27" s="719" t="str">
        <f t="shared" si="3"/>
        <v/>
      </c>
      <c r="P27" s="724" t="str">
        <f t="shared" si="1"/>
        <v/>
      </c>
      <c r="R27" s="62"/>
    </row>
    <row r="28" spans="1:19" ht="12.95" customHeight="1">
      <c r="B28" s="12"/>
      <c r="C28" s="8"/>
      <c r="D28" s="8"/>
      <c r="E28" s="8"/>
      <c r="F28" s="329">
        <v>821000</v>
      </c>
      <c r="G28" s="355"/>
      <c r="H28" s="8" t="s">
        <v>89</v>
      </c>
      <c r="I28" s="383">
        <f t="shared" ref="I28:J28" si="9">SUM(I29:I30)</f>
        <v>3000</v>
      </c>
      <c r="J28" s="383">
        <f t="shared" si="9"/>
        <v>3000</v>
      </c>
      <c r="K28" s="539">
        <f>SUM(K29:K30)</f>
        <v>0</v>
      </c>
      <c r="L28" s="570">
        <f>SUM(L29:L30)</f>
        <v>0</v>
      </c>
      <c r="M28" s="313">
        <f>SUM(M29:M30)</f>
        <v>0</v>
      </c>
      <c r="N28" s="736">
        <f>SUM(N29:N30)</f>
        <v>0</v>
      </c>
      <c r="O28" s="718">
        <f t="shared" si="3"/>
        <v>0</v>
      </c>
      <c r="P28" s="723" t="str">
        <f t="shared" si="1"/>
        <v/>
      </c>
      <c r="R28" s="62"/>
    </row>
    <row r="29" spans="1:19" s="1" customFormat="1" ht="12.95" customHeight="1">
      <c r="A29" s="306"/>
      <c r="B29" s="10"/>
      <c r="C29" s="11"/>
      <c r="D29" s="11"/>
      <c r="E29" s="311"/>
      <c r="F29" s="330">
        <v>821200</v>
      </c>
      <c r="G29" s="356"/>
      <c r="H29" s="11" t="s">
        <v>90</v>
      </c>
      <c r="I29" s="386">
        <v>1000</v>
      </c>
      <c r="J29" s="386">
        <v>1000</v>
      </c>
      <c r="K29" s="540">
        <v>0</v>
      </c>
      <c r="L29" s="571">
        <v>0</v>
      </c>
      <c r="M29" s="305">
        <v>0</v>
      </c>
      <c r="N29" s="746">
        <f t="shared" ref="N29:N30" si="10">SUM(L29:M29)</f>
        <v>0</v>
      </c>
      <c r="O29" s="719">
        <f t="shared" si="3"/>
        <v>0</v>
      </c>
      <c r="P29" s="724" t="str">
        <f t="shared" si="1"/>
        <v/>
      </c>
      <c r="R29" s="62"/>
    </row>
    <row r="30" spans="1:19" ht="12.95" customHeight="1">
      <c r="B30" s="10"/>
      <c r="C30" s="11"/>
      <c r="D30" s="11"/>
      <c r="E30" s="311"/>
      <c r="F30" s="330">
        <v>821300</v>
      </c>
      <c r="G30" s="356"/>
      <c r="H30" s="11" t="s">
        <v>91</v>
      </c>
      <c r="I30" s="386">
        <v>2000</v>
      </c>
      <c r="J30" s="386">
        <v>2000</v>
      </c>
      <c r="K30" s="540">
        <v>0</v>
      </c>
      <c r="L30" s="571">
        <v>0</v>
      </c>
      <c r="M30" s="305">
        <v>0</v>
      </c>
      <c r="N30" s="746">
        <f t="shared" si="10"/>
        <v>0</v>
      </c>
      <c r="O30" s="719">
        <f t="shared" si="3"/>
        <v>0</v>
      </c>
      <c r="P30" s="724" t="str">
        <f t="shared" si="1"/>
        <v/>
      </c>
      <c r="Q30" s="55"/>
      <c r="R30" s="62"/>
    </row>
    <row r="31" spans="1:19" ht="8.1" customHeight="1">
      <c r="B31" s="10"/>
      <c r="C31" s="11"/>
      <c r="D31" s="11"/>
      <c r="E31" s="311"/>
      <c r="F31" s="330"/>
      <c r="G31" s="356"/>
      <c r="H31" s="11"/>
      <c r="I31" s="386"/>
      <c r="J31" s="386"/>
      <c r="K31" s="540"/>
      <c r="L31" s="568"/>
      <c r="M31" s="304"/>
      <c r="N31" s="747"/>
      <c r="O31" s="719" t="str">
        <f t="shared" si="3"/>
        <v/>
      </c>
      <c r="P31" s="724" t="str">
        <f t="shared" si="1"/>
        <v/>
      </c>
      <c r="R31" s="62"/>
    </row>
    <row r="32" spans="1:19" ht="12.95" customHeight="1">
      <c r="B32" s="12"/>
      <c r="C32" s="8"/>
      <c r="D32" s="8"/>
      <c r="E32" s="8"/>
      <c r="F32" s="329"/>
      <c r="G32" s="355"/>
      <c r="H32" s="8" t="s">
        <v>92</v>
      </c>
      <c r="I32" s="538" t="s">
        <v>836</v>
      </c>
      <c r="J32" s="538" t="s">
        <v>836</v>
      </c>
      <c r="K32" s="541">
        <v>25</v>
      </c>
      <c r="L32" s="572">
        <v>22</v>
      </c>
      <c r="M32" s="322"/>
      <c r="N32" s="748">
        <v>22</v>
      </c>
      <c r="O32" s="719"/>
      <c r="P32" s="724"/>
      <c r="R32" s="62"/>
    </row>
    <row r="33" spans="1:18" s="1" customFormat="1" ht="12.95" customHeight="1">
      <c r="A33" s="306"/>
      <c r="B33" s="12"/>
      <c r="C33" s="8"/>
      <c r="D33" s="8"/>
      <c r="E33" s="8"/>
      <c r="F33" s="329"/>
      <c r="G33" s="355"/>
      <c r="H33" s="8" t="s">
        <v>110</v>
      </c>
      <c r="I33" s="15">
        <f t="shared" ref="I33:N33" si="11">I8+I13+I16+I28</f>
        <v>838390</v>
      </c>
      <c r="J33" s="15">
        <f t="shared" si="11"/>
        <v>838390</v>
      </c>
      <c r="K33" s="563">
        <f t="shared" si="11"/>
        <v>635206</v>
      </c>
      <c r="L33" s="570">
        <f t="shared" si="11"/>
        <v>592072</v>
      </c>
      <c r="M33" s="313">
        <f t="shared" si="11"/>
        <v>0</v>
      </c>
      <c r="N33" s="736">
        <f t="shared" si="11"/>
        <v>592072</v>
      </c>
      <c r="O33" s="718">
        <f t="shared" si="3"/>
        <v>70.620117129259654</v>
      </c>
      <c r="P33" s="723">
        <f t="shared" si="1"/>
        <v>93.20944701403954</v>
      </c>
      <c r="R33" s="62"/>
    </row>
    <row r="34" spans="1:18" s="1" customFormat="1" ht="12.95" customHeight="1">
      <c r="A34" s="306"/>
      <c r="B34" s="12"/>
      <c r="C34" s="8"/>
      <c r="D34" s="8"/>
      <c r="E34" s="8"/>
      <c r="F34" s="329"/>
      <c r="G34" s="355"/>
      <c r="H34" s="8" t="s">
        <v>93</v>
      </c>
      <c r="I34" s="15">
        <f>I33</f>
        <v>838390</v>
      </c>
      <c r="J34" s="313">
        <f t="shared" ref="J34:L35" si="12">J33</f>
        <v>838390</v>
      </c>
      <c r="K34" s="563">
        <f t="shared" si="12"/>
        <v>635206</v>
      </c>
      <c r="L34" s="570">
        <f t="shared" si="12"/>
        <v>592072</v>
      </c>
      <c r="M34" s="313">
        <f>M33</f>
        <v>0</v>
      </c>
      <c r="N34" s="736">
        <f>N33</f>
        <v>592072</v>
      </c>
      <c r="O34" s="719">
        <f>IF(J34=0,"",N34/J34*100)</f>
        <v>70.620117129259654</v>
      </c>
      <c r="P34" s="724">
        <f t="shared" si="1"/>
        <v>93.20944701403954</v>
      </c>
    </row>
    <row r="35" spans="1:18" s="1" customFormat="1" ht="12.95" customHeight="1">
      <c r="A35" s="306"/>
      <c r="B35" s="12"/>
      <c r="C35" s="8"/>
      <c r="D35" s="8"/>
      <c r="E35" s="8"/>
      <c r="F35" s="329"/>
      <c r="G35" s="355"/>
      <c r="H35" s="8" t="s">
        <v>94</v>
      </c>
      <c r="I35" s="15">
        <f>I34</f>
        <v>838390</v>
      </c>
      <c r="J35" s="313">
        <f t="shared" si="12"/>
        <v>838390</v>
      </c>
      <c r="K35" s="563">
        <f t="shared" si="12"/>
        <v>635206</v>
      </c>
      <c r="L35" s="570">
        <f t="shared" si="12"/>
        <v>592072</v>
      </c>
      <c r="M35" s="313">
        <f>M34</f>
        <v>0</v>
      </c>
      <c r="N35" s="736">
        <f>N34</f>
        <v>592072</v>
      </c>
      <c r="O35" s="719">
        <f t="shared" si="3"/>
        <v>70.620117129259654</v>
      </c>
      <c r="P35" s="724">
        <f t="shared" si="1"/>
        <v>93.20944701403954</v>
      </c>
    </row>
    <row r="36" spans="1:18" s="1" customFormat="1" ht="8.1" customHeight="1" thickBot="1">
      <c r="A36" s="306"/>
      <c r="B36" s="16"/>
      <c r="C36" s="17"/>
      <c r="D36" s="17"/>
      <c r="E36" s="17"/>
      <c r="F36" s="331"/>
      <c r="G36" s="357"/>
      <c r="H36" s="17"/>
      <c r="I36" s="32"/>
      <c r="J36" s="32"/>
      <c r="K36" s="564"/>
      <c r="L36" s="573"/>
      <c r="M36" s="32"/>
      <c r="N36" s="749"/>
      <c r="O36" s="720"/>
      <c r="P36" s="725"/>
    </row>
    <row r="37" spans="1:18" ht="12.95" customHeight="1">
      <c r="F37" s="332"/>
      <c r="G37" s="358"/>
      <c r="N37" s="411"/>
    </row>
    <row r="38" spans="1:18" ht="12.95" customHeight="1">
      <c r="B38" s="55"/>
      <c r="F38" s="332"/>
      <c r="G38" s="358"/>
      <c r="N38" s="411"/>
    </row>
    <row r="39" spans="1:18" ht="12.95" customHeight="1">
      <c r="F39" s="332"/>
      <c r="G39" s="358"/>
      <c r="N39" s="411"/>
    </row>
    <row r="40" spans="1:18" ht="12.95" customHeight="1">
      <c r="F40" s="332"/>
      <c r="G40" s="358"/>
      <c r="N40" s="411"/>
    </row>
    <row r="41" spans="1:18" ht="12.95" customHeight="1">
      <c r="F41" s="332"/>
      <c r="G41" s="358"/>
      <c r="N41" s="411"/>
    </row>
    <row r="42" spans="1:18" ht="12.95" customHeight="1">
      <c r="F42" s="332"/>
      <c r="G42" s="358"/>
      <c r="N42" s="411"/>
    </row>
    <row r="43" spans="1:18" ht="12.95" customHeight="1">
      <c r="F43" s="332"/>
      <c r="G43" s="358"/>
      <c r="N43" s="411"/>
    </row>
    <row r="44" spans="1:18" ht="12.95" customHeight="1">
      <c r="F44" s="332"/>
      <c r="G44" s="358"/>
      <c r="N44" s="411"/>
    </row>
    <row r="45" spans="1:18" ht="12.95" customHeight="1">
      <c r="F45" s="332"/>
      <c r="G45" s="358"/>
      <c r="N45" s="411"/>
    </row>
    <row r="46" spans="1:18" ht="12.95" customHeight="1">
      <c r="F46" s="332"/>
      <c r="G46" s="358"/>
      <c r="N46" s="411"/>
    </row>
    <row r="47" spans="1:18" ht="12.95" customHeight="1">
      <c r="F47" s="332"/>
      <c r="G47" s="358"/>
      <c r="N47" s="411"/>
    </row>
    <row r="48" spans="1:18" ht="12.95" customHeight="1">
      <c r="F48" s="332"/>
      <c r="G48" s="358"/>
      <c r="N48" s="411"/>
    </row>
    <row r="49" spans="6:14" ht="12.95" customHeight="1">
      <c r="F49" s="332"/>
      <c r="G49" s="358"/>
      <c r="N49" s="411"/>
    </row>
    <row r="50" spans="6:14" ht="12.95" customHeight="1">
      <c r="F50" s="332"/>
      <c r="G50" s="358"/>
      <c r="N50" s="411"/>
    </row>
    <row r="51" spans="6:14" ht="12.95" customHeight="1">
      <c r="F51" s="332"/>
      <c r="G51" s="358"/>
      <c r="N51" s="411"/>
    </row>
    <row r="52" spans="6:14" ht="12.95" customHeight="1">
      <c r="F52" s="332"/>
      <c r="G52" s="358"/>
      <c r="N52" s="411"/>
    </row>
    <row r="53" spans="6:14" ht="12.95" customHeight="1">
      <c r="F53" s="332"/>
      <c r="G53" s="358"/>
      <c r="N53" s="411"/>
    </row>
    <row r="54" spans="6:14" ht="12.95" customHeight="1">
      <c r="F54" s="332"/>
      <c r="G54" s="358"/>
      <c r="N54" s="411"/>
    </row>
    <row r="55" spans="6:14" ht="12.95" customHeight="1">
      <c r="F55" s="332"/>
      <c r="G55" s="358"/>
      <c r="N55" s="411"/>
    </row>
    <row r="56" spans="6:14" ht="12.95" customHeight="1">
      <c r="F56" s="332"/>
      <c r="G56" s="358"/>
      <c r="N56" s="411"/>
    </row>
    <row r="57" spans="6:14" ht="12.95" customHeight="1">
      <c r="F57" s="332"/>
      <c r="G57" s="358"/>
      <c r="N57" s="411"/>
    </row>
    <row r="58" spans="6:14" ht="12.95" customHeight="1">
      <c r="F58" s="332"/>
      <c r="G58" s="358"/>
      <c r="N58" s="411"/>
    </row>
    <row r="59" spans="6:14" ht="12.95" customHeight="1">
      <c r="F59" s="332"/>
      <c r="G59" s="358"/>
      <c r="N59" s="411"/>
    </row>
    <row r="60" spans="6:14" ht="17.100000000000001" customHeight="1">
      <c r="F60" s="332"/>
      <c r="G60" s="358"/>
      <c r="N60" s="411"/>
    </row>
    <row r="61" spans="6:14" ht="14.25">
      <c r="F61" s="332"/>
      <c r="G61" s="358"/>
      <c r="N61" s="411"/>
    </row>
    <row r="62" spans="6:14" ht="14.25">
      <c r="F62" s="332"/>
      <c r="G62" s="358"/>
      <c r="N62" s="411"/>
    </row>
    <row r="63" spans="6:14" ht="14.25">
      <c r="F63" s="332"/>
      <c r="G63" s="358"/>
      <c r="N63" s="411"/>
    </row>
    <row r="64" spans="6:14" ht="14.25">
      <c r="F64" s="332"/>
      <c r="G64" s="358"/>
      <c r="N64" s="411"/>
    </row>
    <row r="65" spans="6:14" ht="14.25">
      <c r="F65" s="332"/>
      <c r="G65" s="358"/>
      <c r="N65" s="411"/>
    </row>
    <row r="66" spans="6:14" ht="14.25">
      <c r="F66" s="332"/>
      <c r="G66" s="358"/>
      <c r="N66" s="411"/>
    </row>
    <row r="67" spans="6:14" ht="14.25">
      <c r="F67" s="332"/>
      <c r="G67" s="358"/>
      <c r="N67" s="411"/>
    </row>
    <row r="68" spans="6:14" ht="14.25">
      <c r="F68" s="332"/>
      <c r="G68" s="358"/>
      <c r="N68" s="411"/>
    </row>
    <row r="69" spans="6:14" ht="14.25">
      <c r="F69" s="332"/>
      <c r="G69" s="358"/>
      <c r="N69" s="411"/>
    </row>
    <row r="70" spans="6:14" ht="14.25">
      <c r="F70" s="332"/>
      <c r="G70" s="358"/>
      <c r="N70" s="411"/>
    </row>
    <row r="71" spans="6:14" ht="14.25">
      <c r="F71" s="332"/>
      <c r="G71" s="358"/>
      <c r="N71" s="411"/>
    </row>
    <row r="72" spans="6:14" ht="14.25">
      <c r="F72" s="332"/>
      <c r="G72" s="358"/>
      <c r="N72" s="411"/>
    </row>
    <row r="73" spans="6:14" ht="14.25">
      <c r="F73" s="332"/>
      <c r="G73" s="358"/>
      <c r="N73" s="411"/>
    </row>
    <row r="74" spans="6:14" ht="14.25">
      <c r="F74" s="332"/>
      <c r="G74" s="332"/>
      <c r="N74" s="411"/>
    </row>
    <row r="75" spans="6:14" ht="14.25">
      <c r="F75" s="332"/>
      <c r="G75" s="332"/>
      <c r="N75" s="411"/>
    </row>
    <row r="76" spans="6:14" ht="14.25">
      <c r="F76" s="332"/>
      <c r="G76" s="332"/>
      <c r="N76" s="411"/>
    </row>
    <row r="77" spans="6:14" ht="14.25">
      <c r="F77" s="332"/>
      <c r="G77" s="332"/>
      <c r="N77" s="411"/>
    </row>
    <row r="78" spans="6:14" ht="14.25">
      <c r="F78" s="332"/>
      <c r="G78" s="332"/>
      <c r="N78" s="411"/>
    </row>
    <row r="79" spans="6:14" ht="14.25">
      <c r="F79" s="332"/>
      <c r="G79" s="332"/>
      <c r="N79" s="411"/>
    </row>
    <row r="80" spans="6:14" ht="14.25">
      <c r="F80" s="332"/>
      <c r="G80" s="332"/>
      <c r="N80" s="411"/>
    </row>
    <row r="81" spans="6:14" ht="14.25">
      <c r="F81" s="332"/>
      <c r="G81" s="332"/>
      <c r="N81" s="411"/>
    </row>
    <row r="82" spans="6:14" ht="14.25">
      <c r="F82" s="332"/>
      <c r="G82" s="332"/>
      <c r="N82" s="411"/>
    </row>
    <row r="83" spans="6:14" ht="14.25">
      <c r="F83" s="332"/>
      <c r="G83" s="332"/>
      <c r="N83" s="411"/>
    </row>
    <row r="84" spans="6:14" ht="14.25">
      <c r="F84" s="332"/>
      <c r="G84" s="332"/>
      <c r="N84" s="411"/>
    </row>
    <row r="85" spans="6:14" ht="14.25">
      <c r="F85" s="332"/>
      <c r="G85" s="332"/>
      <c r="N85" s="411"/>
    </row>
    <row r="86" spans="6:14" ht="14.25">
      <c r="F86" s="332"/>
      <c r="G86" s="332"/>
      <c r="N86" s="411"/>
    </row>
    <row r="87" spans="6:14" ht="14.25">
      <c r="F87" s="332"/>
      <c r="G87" s="332"/>
      <c r="N87" s="411"/>
    </row>
    <row r="88" spans="6:14" ht="14.25">
      <c r="F88" s="332"/>
      <c r="G88" s="332"/>
      <c r="N88" s="411"/>
    </row>
    <row r="89" spans="6:14" ht="14.25">
      <c r="F89" s="332"/>
      <c r="G89" s="332"/>
      <c r="N89" s="411"/>
    </row>
    <row r="90" spans="6:14" ht="14.25">
      <c r="F90" s="332"/>
      <c r="G90" s="332"/>
      <c r="N90" s="411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O4:O5"/>
    <mergeCell ref="H4:H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T95"/>
  <sheetViews>
    <sheetView topLeftCell="A10" zoomScaleNormal="100" workbookViewId="0">
      <selection activeCell="L35" sqref="L35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1" width="14.7109375" style="9" customWidth="1"/>
    <col min="12" max="13" width="14.7109375" style="309" customWidth="1"/>
    <col min="14" max="14" width="15.7109375" style="9" customWidth="1"/>
    <col min="15" max="16" width="7.7109375" style="374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5"/>
      <c r="B2" s="900" t="s">
        <v>114</v>
      </c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21"/>
      <c r="P2" s="902"/>
      <c r="R2" s="405"/>
    </row>
    <row r="3" spans="1:18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8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27" t="s">
        <v>887</v>
      </c>
      <c r="L4" s="904" t="s">
        <v>895</v>
      </c>
      <c r="M4" s="905"/>
      <c r="N4" s="906"/>
      <c r="O4" s="919" t="s">
        <v>896</v>
      </c>
      <c r="P4" s="898" t="s">
        <v>897</v>
      </c>
    </row>
    <row r="5" spans="1:18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899"/>
      <c r="L5" s="575" t="s">
        <v>582</v>
      </c>
      <c r="M5" s="401" t="s">
        <v>583</v>
      </c>
      <c r="N5" s="728" t="s">
        <v>337</v>
      </c>
      <c r="O5" s="920"/>
      <c r="P5" s="899"/>
    </row>
    <row r="6" spans="1:18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45">
        <v>10</v>
      </c>
      <c r="L6" s="508">
        <v>11</v>
      </c>
      <c r="M6" s="355">
        <v>12</v>
      </c>
      <c r="N6" s="729" t="s">
        <v>789</v>
      </c>
      <c r="O6" s="702">
        <v>14</v>
      </c>
      <c r="P6" s="545">
        <v>15</v>
      </c>
    </row>
    <row r="7" spans="1:18" s="2" customFormat="1" ht="12.95" customHeight="1">
      <c r="A7" s="307"/>
      <c r="B7" s="6" t="s">
        <v>115</v>
      </c>
      <c r="C7" s="7" t="s">
        <v>80</v>
      </c>
      <c r="D7" s="7" t="s">
        <v>81</v>
      </c>
      <c r="E7" s="655" t="s">
        <v>788</v>
      </c>
      <c r="F7" s="5"/>
      <c r="G7" s="308"/>
      <c r="H7" s="5"/>
      <c r="I7" s="96"/>
      <c r="J7" s="96"/>
      <c r="K7" s="546"/>
      <c r="L7" s="4"/>
      <c r="M7" s="323"/>
      <c r="N7" s="730"/>
      <c r="O7" s="717"/>
      <c r="P7" s="722"/>
    </row>
    <row r="8" spans="1:18" s="2" customFormat="1" ht="12.95" customHeight="1">
      <c r="A8" s="307"/>
      <c r="B8" s="6"/>
      <c r="C8" s="7"/>
      <c r="D8" s="7"/>
      <c r="E8" s="7"/>
      <c r="F8" s="329">
        <v>600000</v>
      </c>
      <c r="G8" s="355"/>
      <c r="H8" s="21" t="s">
        <v>116</v>
      </c>
      <c r="I8" s="296">
        <f>I9+I10+I11</f>
        <v>486000</v>
      </c>
      <c r="J8" s="296">
        <f>J9+J10+J11</f>
        <v>486000</v>
      </c>
      <c r="K8" s="547">
        <f>SUM(K9:K11)</f>
        <v>386716</v>
      </c>
      <c r="L8" s="572">
        <f t="shared" ref="L8" si="0">L9+L10+L11</f>
        <v>368318</v>
      </c>
      <c r="M8" s="296">
        <f>M9+M10+M11</f>
        <v>0</v>
      </c>
      <c r="N8" s="731">
        <f>N9+N10+N11</f>
        <v>368318</v>
      </c>
      <c r="O8" s="718">
        <f>IF(J8=0,"",N8/J8*100)</f>
        <v>75.785596707818925</v>
      </c>
      <c r="P8" s="723">
        <f>IF(K8=0,"",N8/K8*100)</f>
        <v>95.242503542651463</v>
      </c>
    </row>
    <row r="9" spans="1:18" s="2" customFormat="1" ht="12.95" customHeight="1">
      <c r="A9" s="307"/>
      <c r="B9" s="6"/>
      <c r="C9" s="7"/>
      <c r="D9" s="7"/>
      <c r="E9" s="7"/>
      <c r="F9" s="330">
        <v>600000</v>
      </c>
      <c r="G9" s="356"/>
      <c r="H9" s="40" t="s">
        <v>96</v>
      </c>
      <c r="I9" s="295">
        <v>450000</v>
      </c>
      <c r="J9" s="295">
        <v>450000</v>
      </c>
      <c r="K9" s="542">
        <v>350716</v>
      </c>
      <c r="L9" s="571">
        <v>341018</v>
      </c>
      <c r="M9" s="295">
        <v>0</v>
      </c>
      <c r="N9" s="732">
        <f t="shared" ref="N9:N11" si="1">SUM(L9:M9)</f>
        <v>341018</v>
      </c>
      <c r="O9" s="719">
        <f>IF(J9=0,"",N9/J9*100)</f>
        <v>75.781777777777776</v>
      </c>
      <c r="P9" s="724">
        <f t="shared" ref="P9:P55" si="2">IF(K9=0,"",N9/K9*100)</f>
        <v>97.234799666967007</v>
      </c>
    </row>
    <row r="10" spans="1:18" s="2" customFormat="1" ht="12.95" customHeight="1">
      <c r="A10" s="307"/>
      <c r="B10" s="6"/>
      <c r="C10" s="7"/>
      <c r="D10" s="7"/>
      <c r="E10" s="7"/>
      <c r="F10" s="330">
        <v>600000</v>
      </c>
      <c r="G10" s="356"/>
      <c r="H10" s="40" t="s">
        <v>97</v>
      </c>
      <c r="I10" s="295">
        <v>24000</v>
      </c>
      <c r="J10" s="295">
        <v>24000</v>
      </c>
      <c r="K10" s="542">
        <v>21200</v>
      </c>
      <c r="L10" s="571">
        <v>16700</v>
      </c>
      <c r="M10" s="295">
        <v>0</v>
      </c>
      <c r="N10" s="732">
        <f t="shared" si="1"/>
        <v>16700</v>
      </c>
      <c r="O10" s="719">
        <f t="shared" ref="O10:O33" si="3">IF(J10=0,"",N10/J10*100)</f>
        <v>69.583333333333329</v>
      </c>
      <c r="P10" s="724">
        <f t="shared" si="2"/>
        <v>78.773584905660371</v>
      </c>
    </row>
    <row r="11" spans="1:18" s="2" customFormat="1" ht="12.95" customHeight="1">
      <c r="A11" s="307"/>
      <c r="B11" s="6"/>
      <c r="C11" s="7"/>
      <c r="D11" s="7"/>
      <c r="E11" s="7"/>
      <c r="F11" s="330">
        <v>600000</v>
      </c>
      <c r="G11" s="356"/>
      <c r="H11" s="40" t="s">
        <v>117</v>
      </c>
      <c r="I11" s="295">
        <v>12000</v>
      </c>
      <c r="J11" s="295">
        <v>12000</v>
      </c>
      <c r="K11" s="542">
        <v>14800</v>
      </c>
      <c r="L11" s="571">
        <v>10600</v>
      </c>
      <c r="M11" s="295">
        <v>0</v>
      </c>
      <c r="N11" s="732">
        <f t="shared" si="1"/>
        <v>10600</v>
      </c>
      <c r="O11" s="719">
        <f t="shared" si="3"/>
        <v>88.333333333333329</v>
      </c>
      <c r="P11" s="724">
        <f t="shared" si="2"/>
        <v>71.621621621621628</v>
      </c>
    </row>
    <row r="12" spans="1:18" s="2" customFormat="1" ht="8.1" customHeight="1">
      <c r="A12" s="307"/>
      <c r="B12" s="6"/>
      <c r="C12" s="7"/>
      <c r="D12" s="7"/>
      <c r="E12" s="7"/>
      <c r="F12" s="329"/>
      <c r="G12" s="356"/>
      <c r="H12" s="5"/>
      <c r="I12" s="297"/>
      <c r="J12" s="297"/>
      <c r="K12" s="543"/>
      <c r="L12" s="570"/>
      <c r="M12" s="297"/>
      <c r="N12" s="733"/>
      <c r="O12" s="719" t="str">
        <f t="shared" si="3"/>
        <v/>
      </c>
      <c r="P12" s="724" t="str">
        <f t="shared" si="2"/>
        <v/>
      </c>
    </row>
    <row r="13" spans="1:18" s="1" customFormat="1" ht="12.95" customHeight="1">
      <c r="A13" s="306"/>
      <c r="B13" s="12"/>
      <c r="C13" s="8"/>
      <c r="D13" s="8"/>
      <c r="E13" s="8"/>
      <c r="F13" s="329">
        <v>611000</v>
      </c>
      <c r="G13" s="355"/>
      <c r="H13" s="8" t="s">
        <v>146</v>
      </c>
      <c r="I13" s="239">
        <f>SUM(I14:I17)</f>
        <v>225530</v>
      </c>
      <c r="J13" s="239">
        <f>SUM(J14:J17)</f>
        <v>225530</v>
      </c>
      <c r="K13" s="543">
        <f>SUM(K14:K16)</f>
        <v>174772</v>
      </c>
      <c r="L13" s="566">
        <f t="shared" ref="L13" si="4">SUM(L14:L17)</f>
        <v>140472</v>
      </c>
      <c r="M13" s="239">
        <f>SUM(M14:M17)</f>
        <v>0</v>
      </c>
      <c r="N13" s="734">
        <f>SUM(N14:N17)</f>
        <v>140472</v>
      </c>
      <c r="O13" s="718">
        <f t="shared" si="3"/>
        <v>62.285283554294324</v>
      </c>
      <c r="P13" s="723">
        <f t="shared" si="2"/>
        <v>80.374430686837712</v>
      </c>
    </row>
    <row r="14" spans="1:18" ht="12.95" customHeight="1">
      <c r="B14" s="10"/>
      <c r="C14" s="11"/>
      <c r="D14" s="11"/>
      <c r="E14" s="311"/>
      <c r="F14" s="330">
        <v>611100</v>
      </c>
      <c r="G14" s="356"/>
      <c r="H14" s="20" t="s">
        <v>169</v>
      </c>
      <c r="I14" s="236">
        <v>138380</v>
      </c>
      <c r="J14" s="236">
        <v>138380</v>
      </c>
      <c r="K14" s="542">
        <v>95729</v>
      </c>
      <c r="L14" s="567">
        <v>97362</v>
      </c>
      <c r="M14" s="236">
        <v>0</v>
      </c>
      <c r="N14" s="732">
        <f t="shared" ref="N14:N16" si="5">SUM(L14:M14)</f>
        <v>97362</v>
      </c>
      <c r="O14" s="719">
        <f t="shared" si="3"/>
        <v>70.358433299609771</v>
      </c>
      <c r="P14" s="724">
        <f t="shared" si="2"/>
        <v>101.70585715927254</v>
      </c>
    </row>
    <row r="15" spans="1:18" ht="12.95" customHeight="1">
      <c r="B15" s="10"/>
      <c r="C15" s="11"/>
      <c r="D15" s="11"/>
      <c r="E15" s="311"/>
      <c r="F15" s="330">
        <v>611200</v>
      </c>
      <c r="G15" s="356"/>
      <c r="H15" s="11" t="s">
        <v>170</v>
      </c>
      <c r="I15" s="236">
        <v>24150</v>
      </c>
      <c r="J15" s="236">
        <v>24150</v>
      </c>
      <c r="K15" s="542">
        <v>18237</v>
      </c>
      <c r="L15" s="567">
        <v>15965</v>
      </c>
      <c r="M15" s="236">
        <v>0</v>
      </c>
      <c r="N15" s="732">
        <f t="shared" si="5"/>
        <v>15965</v>
      </c>
      <c r="O15" s="719">
        <f t="shared" si="3"/>
        <v>66.107660455486538</v>
      </c>
      <c r="P15" s="724">
        <f t="shared" si="2"/>
        <v>87.541810604814387</v>
      </c>
    </row>
    <row r="16" spans="1:18" ht="12.95" customHeight="1">
      <c r="B16" s="10"/>
      <c r="C16" s="11"/>
      <c r="D16" s="11"/>
      <c r="E16" s="311"/>
      <c r="F16" s="330">
        <v>611200</v>
      </c>
      <c r="G16" s="356" t="s">
        <v>537</v>
      </c>
      <c r="H16" s="380" t="s">
        <v>876</v>
      </c>
      <c r="I16" s="236">
        <v>63000</v>
      </c>
      <c r="J16" s="236">
        <v>63000</v>
      </c>
      <c r="K16" s="542">
        <v>60806</v>
      </c>
      <c r="L16" s="567">
        <v>27145</v>
      </c>
      <c r="M16" s="236">
        <v>0</v>
      </c>
      <c r="N16" s="732">
        <f t="shared" si="5"/>
        <v>27145</v>
      </c>
      <c r="O16" s="719">
        <f t="shared" si="3"/>
        <v>43.087301587301582</v>
      </c>
      <c r="P16" s="724">
        <f t="shared" si="2"/>
        <v>44.641976120777557</v>
      </c>
      <c r="R16" s="62"/>
    </row>
    <row r="17" spans="1:17" ht="8.1" customHeight="1">
      <c r="B17" s="10"/>
      <c r="C17" s="11"/>
      <c r="D17" s="11"/>
      <c r="E17" s="311"/>
      <c r="F17" s="330"/>
      <c r="G17" s="356"/>
      <c r="H17" s="20"/>
      <c r="I17" s="239"/>
      <c r="J17" s="239"/>
      <c r="K17" s="543"/>
      <c r="L17" s="566"/>
      <c r="M17" s="239"/>
      <c r="N17" s="734"/>
      <c r="O17" s="719" t="str">
        <f t="shared" si="3"/>
        <v/>
      </c>
      <c r="P17" s="724" t="str">
        <f t="shared" si="2"/>
        <v/>
      </c>
    </row>
    <row r="18" spans="1:17" s="1" customFormat="1" ht="12.95" customHeight="1">
      <c r="A18" s="306"/>
      <c r="B18" s="12"/>
      <c r="C18" s="8"/>
      <c r="D18" s="8"/>
      <c r="E18" s="8"/>
      <c r="F18" s="329">
        <v>612000</v>
      </c>
      <c r="G18" s="356"/>
      <c r="H18" s="8" t="s">
        <v>145</v>
      </c>
      <c r="I18" s="239">
        <f>I19+I20</f>
        <v>15010</v>
      </c>
      <c r="J18" s="239">
        <f>J19+J20</f>
        <v>15010</v>
      </c>
      <c r="K18" s="543">
        <f>K19</f>
        <v>10132</v>
      </c>
      <c r="L18" s="566">
        <f t="shared" ref="L18" si="6">L19+L20</f>
        <v>10696</v>
      </c>
      <c r="M18" s="239">
        <f>M19+M20</f>
        <v>0</v>
      </c>
      <c r="N18" s="734">
        <f>N19+N20</f>
        <v>10696</v>
      </c>
      <c r="O18" s="718">
        <f t="shared" si="3"/>
        <v>71.259160559626906</v>
      </c>
      <c r="P18" s="723">
        <f t="shared" si="2"/>
        <v>105.56652191077774</v>
      </c>
    </row>
    <row r="19" spans="1:17" ht="12.95" customHeight="1">
      <c r="B19" s="10"/>
      <c r="C19" s="11"/>
      <c r="D19" s="11"/>
      <c r="E19" s="311"/>
      <c r="F19" s="330">
        <v>612100</v>
      </c>
      <c r="G19" s="356"/>
      <c r="H19" s="13" t="s">
        <v>82</v>
      </c>
      <c r="I19" s="236">
        <v>15010</v>
      </c>
      <c r="J19" s="236">
        <v>15010</v>
      </c>
      <c r="K19" s="542">
        <v>10132</v>
      </c>
      <c r="L19" s="567">
        <v>10696</v>
      </c>
      <c r="M19" s="236">
        <v>0</v>
      </c>
      <c r="N19" s="732">
        <f>SUM(L19:M19)</f>
        <v>10696</v>
      </c>
      <c r="O19" s="719">
        <f t="shared" si="3"/>
        <v>71.259160559626906</v>
      </c>
      <c r="P19" s="724">
        <f t="shared" si="2"/>
        <v>105.56652191077774</v>
      </c>
    </row>
    <row r="20" spans="1:17" ht="8.1" customHeight="1">
      <c r="B20" s="10"/>
      <c r="C20" s="11"/>
      <c r="D20" s="11"/>
      <c r="E20" s="311"/>
      <c r="F20" s="330"/>
      <c r="G20" s="356"/>
      <c r="H20" s="11"/>
      <c r="I20" s="292"/>
      <c r="J20" s="292"/>
      <c r="K20" s="542"/>
      <c r="L20" s="568"/>
      <c r="M20" s="292"/>
      <c r="N20" s="732"/>
      <c r="O20" s="719" t="str">
        <f t="shared" si="3"/>
        <v/>
      </c>
      <c r="P20" s="724" t="str">
        <f t="shared" si="2"/>
        <v/>
      </c>
    </row>
    <row r="21" spans="1:17" s="1" customFormat="1" ht="12.95" customHeight="1">
      <c r="A21" s="306"/>
      <c r="B21" s="12"/>
      <c r="C21" s="8"/>
      <c r="D21" s="8"/>
      <c r="E21" s="8"/>
      <c r="F21" s="329">
        <v>613000</v>
      </c>
      <c r="G21" s="356"/>
      <c r="H21" s="8" t="s">
        <v>147</v>
      </c>
      <c r="I21" s="293">
        <f>SUM(I22:I32)</f>
        <v>197080</v>
      </c>
      <c r="J21" s="293">
        <f>SUM(J22:J32)</f>
        <v>197080</v>
      </c>
      <c r="K21" s="543">
        <f>SUM(K22:K32)</f>
        <v>223720</v>
      </c>
      <c r="L21" s="569">
        <f t="shared" ref="L21" si="7">SUM(L22:L32)</f>
        <v>117784</v>
      </c>
      <c r="M21" s="293">
        <f>SUM(M22:M32)</f>
        <v>0</v>
      </c>
      <c r="N21" s="733">
        <f>SUM(N22:N32)</f>
        <v>117784</v>
      </c>
      <c r="O21" s="718">
        <f t="shared" si="3"/>
        <v>59.764562614166842</v>
      </c>
      <c r="P21" s="723">
        <f t="shared" si="2"/>
        <v>52.64795279814053</v>
      </c>
    </row>
    <row r="22" spans="1:17" ht="12.95" customHeight="1">
      <c r="B22" s="10"/>
      <c r="C22" s="11"/>
      <c r="D22" s="11"/>
      <c r="E22" s="311"/>
      <c r="F22" s="330">
        <v>613100</v>
      </c>
      <c r="G22" s="356"/>
      <c r="H22" s="11" t="s">
        <v>83</v>
      </c>
      <c r="I22" s="292">
        <v>11200</v>
      </c>
      <c r="J22" s="292">
        <v>11200</v>
      </c>
      <c r="K22" s="542">
        <v>9289</v>
      </c>
      <c r="L22" s="568">
        <v>4093</v>
      </c>
      <c r="M22" s="292">
        <v>0</v>
      </c>
      <c r="N22" s="732">
        <f t="shared" ref="N22:N32" si="8">SUM(L22:M22)</f>
        <v>4093</v>
      </c>
      <c r="O22" s="719">
        <f t="shared" si="3"/>
        <v>36.544642857142854</v>
      </c>
      <c r="P22" s="724">
        <f t="shared" si="2"/>
        <v>44.062870061362901</v>
      </c>
    </row>
    <row r="23" spans="1:17" ht="12.95" customHeight="1">
      <c r="B23" s="10"/>
      <c r="C23" s="11"/>
      <c r="D23" s="11"/>
      <c r="E23" s="311"/>
      <c r="F23" s="330">
        <v>613200</v>
      </c>
      <c r="G23" s="356"/>
      <c r="H23" s="11" t="s">
        <v>84</v>
      </c>
      <c r="I23" s="292">
        <v>0</v>
      </c>
      <c r="J23" s="292">
        <v>0</v>
      </c>
      <c r="K23" s="542">
        <v>0</v>
      </c>
      <c r="L23" s="568">
        <v>0</v>
      </c>
      <c r="M23" s="292">
        <v>0</v>
      </c>
      <c r="N23" s="732">
        <f t="shared" si="8"/>
        <v>0</v>
      </c>
      <c r="O23" s="719" t="str">
        <f t="shared" si="3"/>
        <v/>
      </c>
      <c r="P23" s="724" t="str">
        <f t="shared" si="2"/>
        <v/>
      </c>
    </row>
    <row r="24" spans="1:17" ht="12.95" customHeight="1">
      <c r="B24" s="10"/>
      <c r="C24" s="11"/>
      <c r="D24" s="11"/>
      <c r="E24" s="311"/>
      <c r="F24" s="330">
        <v>613300</v>
      </c>
      <c r="G24" s="356"/>
      <c r="H24" s="20" t="s">
        <v>171</v>
      </c>
      <c r="I24" s="292">
        <v>5200</v>
      </c>
      <c r="J24" s="292">
        <v>5200</v>
      </c>
      <c r="K24" s="542">
        <v>3058</v>
      </c>
      <c r="L24" s="568">
        <v>2715</v>
      </c>
      <c r="M24" s="292">
        <v>0</v>
      </c>
      <c r="N24" s="732">
        <f t="shared" si="8"/>
        <v>2715</v>
      </c>
      <c r="O24" s="719">
        <f t="shared" si="3"/>
        <v>52.211538461538467</v>
      </c>
      <c r="P24" s="724">
        <f t="shared" si="2"/>
        <v>88.783518639633755</v>
      </c>
    </row>
    <row r="25" spans="1:17" ht="12.95" customHeight="1">
      <c r="B25" s="10"/>
      <c r="C25" s="11"/>
      <c r="D25" s="11"/>
      <c r="E25" s="311"/>
      <c r="F25" s="330">
        <v>613400</v>
      </c>
      <c r="G25" s="356"/>
      <c r="H25" s="11" t="s">
        <v>148</v>
      </c>
      <c r="I25" s="292">
        <v>1200</v>
      </c>
      <c r="J25" s="292">
        <v>1200</v>
      </c>
      <c r="K25" s="542">
        <v>275</v>
      </c>
      <c r="L25" s="568">
        <v>40</v>
      </c>
      <c r="M25" s="292">
        <v>0</v>
      </c>
      <c r="N25" s="732">
        <f t="shared" si="8"/>
        <v>40</v>
      </c>
      <c r="O25" s="719">
        <f t="shared" si="3"/>
        <v>3.3333333333333335</v>
      </c>
      <c r="P25" s="724">
        <f t="shared" si="2"/>
        <v>14.545454545454545</v>
      </c>
    </row>
    <row r="26" spans="1:17" ht="12.95" customHeight="1">
      <c r="B26" s="10"/>
      <c r="C26" s="11"/>
      <c r="D26" s="11"/>
      <c r="E26" s="311"/>
      <c r="F26" s="330">
        <v>613500</v>
      </c>
      <c r="G26" s="356"/>
      <c r="H26" s="11" t="s">
        <v>85</v>
      </c>
      <c r="I26" s="294">
        <v>1500</v>
      </c>
      <c r="J26" s="294">
        <v>1500</v>
      </c>
      <c r="K26" s="542">
        <v>346</v>
      </c>
      <c r="L26" s="609">
        <v>413</v>
      </c>
      <c r="M26" s="294">
        <v>0</v>
      </c>
      <c r="N26" s="732">
        <f t="shared" si="8"/>
        <v>413</v>
      </c>
      <c r="O26" s="719">
        <f t="shared" si="3"/>
        <v>27.533333333333331</v>
      </c>
      <c r="P26" s="724">
        <f t="shared" si="2"/>
        <v>119.364161849711</v>
      </c>
    </row>
    <row r="27" spans="1:17" ht="12.95" customHeight="1">
      <c r="B27" s="10"/>
      <c r="C27" s="11"/>
      <c r="D27" s="11"/>
      <c r="E27" s="311"/>
      <c r="F27" s="330">
        <v>613600</v>
      </c>
      <c r="G27" s="356"/>
      <c r="H27" s="20" t="s">
        <v>172</v>
      </c>
      <c r="I27" s="292">
        <v>1200</v>
      </c>
      <c r="J27" s="292">
        <v>1200</v>
      </c>
      <c r="K27" s="542">
        <v>0</v>
      </c>
      <c r="L27" s="568">
        <v>250</v>
      </c>
      <c r="M27" s="292">
        <v>0</v>
      </c>
      <c r="N27" s="732">
        <f t="shared" si="8"/>
        <v>250</v>
      </c>
      <c r="O27" s="719">
        <f t="shared" si="3"/>
        <v>20.833333333333336</v>
      </c>
      <c r="P27" s="724" t="str">
        <f t="shared" si="2"/>
        <v/>
      </c>
    </row>
    <row r="28" spans="1:17" ht="12.95" customHeight="1">
      <c r="B28" s="10"/>
      <c r="C28" s="11"/>
      <c r="D28" s="11"/>
      <c r="E28" s="311"/>
      <c r="F28" s="330">
        <v>613700</v>
      </c>
      <c r="G28" s="356"/>
      <c r="H28" s="11" t="s">
        <v>86</v>
      </c>
      <c r="I28" s="292">
        <v>4000</v>
      </c>
      <c r="J28" s="292">
        <v>4000</v>
      </c>
      <c r="K28" s="542">
        <v>1127</v>
      </c>
      <c r="L28" s="568">
        <v>2294</v>
      </c>
      <c r="M28" s="292">
        <v>0</v>
      </c>
      <c r="N28" s="732">
        <f t="shared" si="8"/>
        <v>2294</v>
      </c>
      <c r="O28" s="719">
        <f t="shared" si="3"/>
        <v>57.35</v>
      </c>
      <c r="P28" s="724">
        <f t="shared" si="2"/>
        <v>203.54924578527064</v>
      </c>
    </row>
    <row r="29" spans="1:17" ht="12.95" customHeight="1">
      <c r="B29" s="10"/>
      <c r="C29" s="11"/>
      <c r="D29" s="11"/>
      <c r="E29" s="311"/>
      <c r="F29" s="330">
        <v>613800</v>
      </c>
      <c r="G29" s="356"/>
      <c r="H29" s="11" t="s">
        <v>149</v>
      </c>
      <c r="I29" s="295">
        <v>2500</v>
      </c>
      <c r="J29" s="295">
        <v>2500</v>
      </c>
      <c r="K29" s="542">
        <v>420</v>
      </c>
      <c r="L29" s="571">
        <v>430</v>
      </c>
      <c r="M29" s="295">
        <v>0</v>
      </c>
      <c r="N29" s="732">
        <f t="shared" si="8"/>
        <v>430</v>
      </c>
      <c r="O29" s="719">
        <f t="shared" si="3"/>
        <v>17.2</v>
      </c>
      <c r="P29" s="724">
        <f t="shared" si="2"/>
        <v>102.38095238095238</v>
      </c>
    </row>
    <row r="30" spans="1:17" ht="12.95" customHeight="1">
      <c r="B30" s="10"/>
      <c r="C30" s="11"/>
      <c r="D30" s="11"/>
      <c r="E30" s="311"/>
      <c r="F30" s="333">
        <v>613900</v>
      </c>
      <c r="G30" s="356"/>
      <c r="H30" s="14" t="s">
        <v>150</v>
      </c>
      <c r="I30" s="295">
        <v>113200</v>
      </c>
      <c r="J30" s="295">
        <v>113200</v>
      </c>
      <c r="K30" s="542">
        <v>122363</v>
      </c>
      <c r="L30" s="571">
        <v>76172</v>
      </c>
      <c r="M30" s="295">
        <v>0</v>
      </c>
      <c r="N30" s="732">
        <f t="shared" si="8"/>
        <v>76172</v>
      </c>
      <c r="O30" s="719">
        <f t="shared" si="3"/>
        <v>67.289752650176681</v>
      </c>
      <c r="P30" s="724">
        <f t="shared" si="2"/>
        <v>62.250843800822139</v>
      </c>
      <c r="Q30" s="55"/>
    </row>
    <row r="31" spans="1:17" ht="12.95" customHeight="1">
      <c r="B31" s="10"/>
      <c r="C31" s="11"/>
      <c r="D31" s="11"/>
      <c r="E31" s="311"/>
      <c r="F31" s="330">
        <v>613900</v>
      </c>
      <c r="G31" s="356" t="s">
        <v>538</v>
      </c>
      <c r="H31" s="20" t="s">
        <v>178</v>
      </c>
      <c r="I31" s="295">
        <v>0</v>
      </c>
      <c r="J31" s="295">
        <v>0</v>
      </c>
      <c r="K31" s="542">
        <v>17747</v>
      </c>
      <c r="L31" s="571">
        <v>0</v>
      </c>
      <c r="M31" s="295">
        <v>0</v>
      </c>
      <c r="N31" s="732">
        <f t="shared" si="8"/>
        <v>0</v>
      </c>
      <c r="O31" s="719" t="str">
        <f t="shared" si="3"/>
        <v/>
      </c>
      <c r="P31" s="724">
        <f t="shared" si="2"/>
        <v>0</v>
      </c>
    </row>
    <row r="32" spans="1:17" ht="12.95" customHeight="1">
      <c r="B32" s="10"/>
      <c r="C32" s="11"/>
      <c r="D32" s="11"/>
      <c r="E32" s="311"/>
      <c r="F32" s="330">
        <v>613900</v>
      </c>
      <c r="G32" s="356" t="s">
        <v>537</v>
      </c>
      <c r="H32" s="380" t="s">
        <v>877</v>
      </c>
      <c r="I32" s="295">
        <v>57080</v>
      </c>
      <c r="J32" s="295">
        <v>57080</v>
      </c>
      <c r="K32" s="542">
        <v>69095</v>
      </c>
      <c r="L32" s="571">
        <v>31377</v>
      </c>
      <c r="M32" s="295">
        <v>0</v>
      </c>
      <c r="N32" s="732">
        <f t="shared" si="8"/>
        <v>31377</v>
      </c>
      <c r="O32" s="719">
        <f t="shared" si="3"/>
        <v>54.97021723896286</v>
      </c>
      <c r="P32" s="724">
        <f t="shared" si="2"/>
        <v>45.411390115058978</v>
      </c>
    </row>
    <row r="33" spans="1:20" ht="8.1" customHeight="1">
      <c r="B33" s="10"/>
      <c r="C33" s="11"/>
      <c r="D33" s="11"/>
      <c r="E33" s="311"/>
      <c r="F33" s="330"/>
      <c r="G33" s="356"/>
      <c r="H33" s="11"/>
      <c r="I33" s="292"/>
      <c r="J33" s="292"/>
      <c r="K33" s="542"/>
      <c r="L33" s="568"/>
      <c r="M33" s="292"/>
      <c r="N33" s="732"/>
      <c r="O33" s="719" t="str">
        <f t="shared" si="3"/>
        <v/>
      </c>
      <c r="P33" s="724" t="str">
        <f t="shared" si="2"/>
        <v/>
      </c>
    </row>
    <row r="34" spans="1:20" s="1" customFormat="1" ht="12.95" customHeight="1">
      <c r="A34" s="306"/>
      <c r="B34" s="12"/>
      <c r="C34" s="8"/>
      <c r="D34" s="8"/>
      <c r="E34" s="8"/>
      <c r="F34" s="329">
        <v>614000</v>
      </c>
      <c r="G34" s="356"/>
      <c r="H34" s="8" t="s">
        <v>173</v>
      </c>
      <c r="I34" s="297">
        <f t="shared" ref="I34" si="9">SUM(I35:I44)</f>
        <v>717000</v>
      </c>
      <c r="J34" s="297">
        <f t="shared" ref="J34:N34" si="10">SUM(J35:J44)</f>
        <v>717000</v>
      </c>
      <c r="K34" s="543">
        <f t="shared" si="10"/>
        <v>576096</v>
      </c>
      <c r="L34" s="570">
        <f t="shared" si="10"/>
        <v>566738</v>
      </c>
      <c r="M34" s="297">
        <f t="shared" si="10"/>
        <v>0</v>
      </c>
      <c r="N34" s="733">
        <f t="shared" si="10"/>
        <v>566738</v>
      </c>
      <c r="O34" s="740">
        <f>IF(J34=0,"",N34/J34*100)</f>
        <v>79.042956764295681</v>
      </c>
      <c r="P34" s="370">
        <f t="shared" si="2"/>
        <v>98.375617952563459</v>
      </c>
    </row>
    <row r="35" spans="1:20" s="68" customFormat="1" ht="12.95" customHeight="1">
      <c r="B35" s="69"/>
      <c r="C35" s="13"/>
      <c r="D35" s="13"/>
      <c r="E35" s="13"/>
      <c r="F35" s="330">
        <v>614100</v>
      </c>
      <c r="G35" s="356" t="s">
        <v>539</v>
      </c>
      <c r="H35" s="84" t="s">
        <v>210</v>
      </c>
      <c r="I35" s="294">
        <v>200000</v>
      </c>
      <c r="J35" s="294">
        <v>200000</v>
      </c>
      <c r="K35" s="542">
        <v>100000</v>
      </c>
      <c r="L35" s="553">
        <v>150000</v>
      </c>
      <c r="M35" s="381">
        <v>0</v>
      </c>
      <c r="N35" s="732">
        <f t="shared" ref="N35:N44" si="11">SUM(L35:M35)</f>
        <v>150000</v>
      </c>
      <c r="O35" s="741">
        <f t="shared" ref="O35:O55" si="12">IF(J35=0,"",N35/J35*100)</f>
        <v>75</v>
      </c>
      <c r="P35" s="371">
        <f t="shared" si="2"/>
        <v>150</v>
      </c>
    </row>
    <row r="36" spans="1:20" s="115" customFormat="1" ht="12.95" customHeight="1">
      <c r="B36" s="111"/>
      <c r="C36" s="112"/>
      <c r="D36" s="112"/>
      <c r="E36" s="112"/>
      <c r="F36" s="334">
        <v>614200</v>
      </c>
      <c r="G36" s="356" t="s">
        <v>540</v>
      </c>
      <c r="H36" s="113" t="s">
        <v>523</v>
      </c>
      <c r="I36" s="114">
        <v>150000</v>
      </c>
      <c r="J36" s="114">
        <v>150000</v>
      </c>
      <c r="K36" s="542">
        <v>185400</v>
      </c>
      <c r="L36" s="735">
        <v>149800</v>
      </c>
      <c r="M36" s="406">
        <v>0</v>
      </c>
      <c r="N36" s="732">
        <f t="shared" si="11"/>
        <v>149800</v>
      </c>
      <c r="O36" s="741">
        <f t="shared" si="12"/>
        <v>99.866666666666674</v>
      </c>
      <c r="P36" s="371">
        <f t="shared" si="2"/>
        <v>80.798274002157498</v>
      </c>
      <c r="T36" s="116"/>
    </row>
    <row r="37" spans="1:20" ht="12.95" customHeight="1">
      <c r="B37" s="10"/>
      <c r="C37" s="11"/>
      <c r="D37" s="11"/>
      <c r="E37" s="311"/>
      <c r="F37" s="330">
        <v>614300</v>
      </c>
      <c r="G37" s="356" t="s">
        <v>541</v>
      </c>
      <c r="H37" s="404" t="s">
        <v>585</v>
      </c>
      <c r="I37" s="298">
        <v>50000</v>
      </c>
      <c r="J37" s="298">
        <v>50000</v>
      </c>
      <c r="K37" s="542">
        <v>70000</v>
      </c>
      <c r="L37" s="554">
        <v>50000</v>
      </c>
      <c r="M37" s="382">
        <v>0</v>
      </c>
      <c r="N37" s="732">
        <f t="shared" si="11"/>
        <v>50000</v>
      </c>
      <c r="O37" s="741">
        <f t="shared" si="12"/>
        <v>100</v>
      </c>
      <c r="P37" s="371">
        <f t="shared" si="2"/>
        <v>71.428571428571431</v>
      </c>
    </row>
    <row r="38" spans="1:20" ht="12.95" customHeight="1">
      <c r="B38" s="10"/>
      <c r="C38" s="11"/>
      <c r="D38" s="11"/>
      <c r="E38" s="311"/>
      <c r="F38" s="330">
        <v>614300</v>
      </c>
      <c r="G38" s="356" t="s">
        <v>542</v>
      </c>
      <c r="H38" s="78" t="s">
        <v>188</v>
      </c>
      <c r="I38" s="298">
        <v>35000</v>
      </c>
      <c r="J38" s="298">
        <v>35000</v>
      </c>
      <c r="K38" s="542">
        <v>23336</v>
      </c>
      <c r="L38" s="554">
        <v>22144</v>
      </c>
      <c r="M38" s="382">
        <v>0</v>
      </c>
      <c r="N38" s="732">
        <f t="shared" si="11"/>
        <v>22144</v>
      </c>
      <c r="O38" s="741">
        <f t="shared" si="12"/>
        <v>63.268571428571427</v>
      </c>
      <c r="P38" s="371">
        <f t="shared" si="2"/>
        <v>94.892012341446701</v>
      </c>
    </row>
    <row r="39" spans="1:20" ht="12.95" customHeight="1">
      <c r="B39" s="10"/>
      <c r="C39" s="11"/>
      <c r="D39" s="11"/>
      <c r="E39" s="311"/>
      <c r="F39" s="330">
        <v>614300</v>
      </c>
      <c r="G39" s="356" t="s">
        <v>543</v>
      </c>
      <c r="H39" s="78" t="s">
        <v>209</v>
      </c>
      <c r="I39" s="298">
        <v>45000</v>
      </c>
      <c r="J39" s="298">
        <v>45000</v>
      </c>
      <c r="K39" s="542">
        <v>26668</v>
      </c>
      <c r="L39" s="554">
        <v>28812</v>
      </c>
      <c r="M39" s="382">
        <v>0</v>
      </c>
      <c r="N39" s="732">
        <f t="shared" si="11"/>
        <v>28812</v>
      </c>
      <c r="O39" s="741">
        <f t="shared" si="12"/>
        <v>64.026666666666671</v>
      </c>
      <c r="P39" s="371">
        <f t="shared" si="2"/>
        <v>108.03959802009899</v>
      </c>
    </row>
    <row r="40" spans="1:20" ht="12.95" customHeight="1">
      <c r="B40" s="10"/>
      <c r="C40" s="11"/>
      <c r="D40" s="11"/>
      <c r="E40" s="311"/>
      <c r="F40" s="330">
        <v>614300</v>
      </c>
      <c r="G40" s="356" t="s">
        <v>544</v>
      </c>
      <c r="H40" s="403" t="s">
        <v>662</v>
      </c>
      <c r="I40" s="298">
        <v>45000</v>
      </c>
      <c r="J40" s="298">
        <v>45000</v>
      </c>
      <c r="K40" s="542">
        <v>26668</v>
      </c>
      <c r="L40" s="554">
        <v>28812</v>
      </c>
      <c r="M40" s="382">
        <v>0</v>
      </c>
      <c r="N40" s="732">
        <f t="shared" si="11"/>
        <v>28812</v>
      </c>
      <c r="O40" s="741">
        <f t="shared" si="12"/>
        <v>64.026666666666671</v>
      </c>
      <c r="P40" s="371">
        <f t="shared" si="2"/>
        <v>108.03959802009899</v>
      </c>
    </row>
    <row r="41" spans="1:20" ht="12.95" customHeight="1">
      <c r="B41" s="10"/>
      <c r="C41" s="11"/>
      <c r="D41" s="11"/>
      <c r="E41" s="311"/>
      <c r="F41" s="330">
        <v>614300</v>
      </c>
      <c r="G41" s="356" t="s">
        <v>545</v>
      </c>
      <c r="H41" s="403" t="s">
        <v>661</v>
      </c>
      <c r="I41" s="298">
        <v>17000</v>
      </c>
      <c r="J41" s="298">
        <v>17000</v>
      </c>
      <c r="K41" s="542">
        <v>10000</v>
      </c>
      <c r="L41" s="554">
        <v>10860</v>
      </c>
      <c r="M41" s="382">
        <v>0</v>
      </c>
      <c r="N41" s="732">
        <f t="shared" si="11"/>
        <v>10860</v>
      </c>
      <c r="O41" s="741">
        <f t="shared" si="12"/>
        <v>63.882352941176471</v>
      </c>
      <c r="P41" s="371">
        <f t="shared" si="2"/>
        <v>108.60000000000001</v>
      </c>
    </row>
    <row r="42" spans="1:20" ht="12.95" customHeight="1">
      <c r="B42" s="10"/>
      <c r="C42" s="11"/>
      <c r="D42" s="11"/>
      <c r="E42" s="311"/>
      <c r="F42" s="330">
        <v>614300</v>
      </c>
      <c r="G42" s="356" t="s">
        <v>546</v>
      </c>
      <c r="H42" s="78" t="s">
        <v>190</v>
      </c>
      <c r="I42" s="298">
        <v>30000</v>
      </c>
      <c r="J42" s="298">
        <v>30000</v>
      </c>
      <c r="K42" s="542">
        <v>22500</v>
      </c>
      <c r="L42" s="554">
        <v>22500</v>
      </c>
      <c r="M42" s="382">
        <v>0</v>
      </c>
      <c r="N42" s="732">
        <f t="shared" si="11"/>
        <v>22500</v>
      </c>
      <c r="O42" s="741">
        <f t="shared" si="12"/>
        <v>75</v>
      </c>
      <c r="P42" s="371">
        <f t="shared" si="2"/>
        <v>100</v>
      </c>
    </row>
    <row r="43" spans="1:20" ht="12.95" customHeight="1">
      <c r="B43" s="10"/>
      <c r="C43" s="11"/>
      <c r="D43" s="11"/>
      <c r="E43" s="311"/>
      <c r="F43" s="330">
        <v>614300</v>
      </c>
      <c r="G43" s="356" t="s">
        <v>547</v>
      </c>
      <c r="H43" s="78" t="s">
        <v>521</v>
      </c>
      <c r="I43" s="298">
        <v>15000</v>
      </c>
      <c r="J43" s="298">
        <v>15000</v>
      </c>
      <c r="K43" s="542">
        <v>10000</v>
      </c>
      <c r="L43" s="554">
        <v>10000</v>
      </c>
      <c r="M43" s="382">
        <v>0</v>
      </c>
      <c r="N43" s="732">
        <f t="shared" si="11"/>
        <v>10000</v>
      </c>
      <c r="O43" s="741">
        <f t="shared" ref="O43" si="13">IF(J43=0,"",N43/J43*100)</f>
        <v>66.666666666666657</v>
      </c>
      <c r="P43" s="371">
        <f t="shared" si="2"/>
        <v>100</v>
      </c>
    </row>
    <row r="44" spans="1:20" ht="12.95" customHeight="1">
      <c r="B44" s="10"/>
      <c r="C44" s="11"/>
      <c r="D44" s="11"/>
      <c r="E44" s="311"/>
      <c r="F44" s="330">
        <v>614300</v>
      </c>
      <c r="G44" s="356" t="s">
        <v>548</v>
      </c>
      <c r="H44" s="183" t="s">
        <v>95</v>
      </c>
      <c r="I44" s="298">
        <v>130000</v>
      </c>
      <c r="J44" s="298">
        <v>130000</v>
      </c>
      <c r="K44" s="542">
        <v>101524</v>
      </c>
      <c r="L44" s="554">
        <v>93810</v>
      </c>
      <c r="M44" s="382">
        <v>0</v>
      </c>
      <c r="N44" s="732">
        <f t="shared" si="11"/>
        <v>93810</v>
      </c>
      <c r="O44" s="741">
        <f t="shared" si="12"/>
        <v>72.16153846153847</v>
      </c>
      <c r="P44" s="371">
        <f t="shared" si="2"/>
        <v>92.401796619518535</v>
      </c>
    </row>
    <row r="45" spans="1:20" ht="8.1" customHeight="1">
      <c r="B45" s="10"/>
      <c r="C45" s="11"/>
      <c r="D45" s="11"/>
      <c r="E45" s="311"/>
      <c r="F45" s="330"/>
      <c r="G45" s="356"/>
      <c r="H45" s="78"/>
      <c r="I45" s="298"/>
      <c r="J45" s="298"/>
      <c r="K45" s="542"/>
      <c r="L45" s="610"/>
      <c r="M45" s="298"/>
      <c r="N45" s="732"/>
      <c r="O45" s="741" t="str">
        <f t="shared" si="12"/>
        <v/>
      </c>
      <c r="P45" s="371" t="str">
        <f t="shared" si="2"/>
        <v/>
      </c>
    </row>
    <row r="46" spans="1:20" ht="12.95" customHeight="1">
      <c r="B46" s="10"/>
      <c r="C46" s="11"/>
      <c r="D46" s="11"/>
      <c r="E46" s="311"/>
      <c r="F46" s="329">
        <v>615000</v>
      </c>
      <c r="G46" s="356"/>
      <c r="H46" s="8" t="s">
        <v>88</v>
      </c>
      <c r="I46" s="297">
        <f>I47</f>
        <v>50000</v>
      </c>
      <c r="J46" s="297">
        <f>J47</f>
        <v>0</v>
      </c>
      <c r="K46" s="543">
        <f>K47</f>
        <v>0</v>
      </c>
      <c r="L46" s="570">
        <f t="shared" ref="L46" si="14">L47</f>
        <v>0</v>
      </c>
      <c r="M46" s="297">
        <f>M47</f>
        <v>0</v>
      </c>
      <c r="N46" s="733">
        <f>N47</f>
        <v>0</v>
      </c>
      <c r="O46" s="740" t="str">
        <f t="shared" si="12"/>
        <v/>
      </c>
      <c r="P46" s="370" t="str">
        <f t="shared" si="2"/>
        <v/>
      </c>
    </row>
    <row r="47" spans="1:20" ht="12.95" customHeight="1">
      <c r="B47" s="10"/>
      <c r="C47" s="11"/>
      <c r="D47" s="11"/>
      <c r="E47" s="311"/>
      <c r="F47" s="330">
        <v>615100</v>
      </c>
      <c r="G47" s="356"/>
      <c r="H47" s="13" t="s">
        <v>88</v>
      </c>
      <c r="I47" s="294">
        <v>50000</v>
      </c>
      <c r="J47" s="294">
        <v>0</v>
      </c>
      <c r="K47" s="542">
        <v>0</v>
      </c>
      <c r="L47" s="609">
        <v>0</v>
      </c>
      <c r="M47" s="294">
        <v>0</v>
      </c>
      <c r="N47" s="732">
        <f>SUM(L47:M47)</f>
        <v>0</v>
      </c>
      <c r="O47" s="741" t="str">
        <f t="shared" si="12"/>
        <v/>
      </c>
      <c r="P47" s="371" t="str">
        <f t="shared" si="2"/>
        <v/>
      </c>
    </row>
    <row r="48" spans="1:20" ht="8.1" customHeight="1">
      <c r="B48" s="10"/>
      <c r="C48" s="11"/>
      <c r="D48" s="11"/>
      <c r="E48" s="311"/>
      <c r="F48" s="330"/>
      <c r="G48" s="356"/>
      <c r="H48" s="14"/>
      <c r="I48" s="295"/>
      <c r="J48" s="295"/>
      <c r="K48" s="542"/>
      <c r="L48" s="571"/>
      <c r="M48" s="295"/>
      <c r="N48" s="732"/>
      <c r="O48" s="741" t="str">
        <f t="shared" si="12"/>
        <v/>
      </c>
      <c r="P48" s="371" t="str">
        <f t="shared" si="2"/>
        <v/>
      </c>
    </row>
    <row r="49" spans="1:16" ht="12.95" customHeight="1">
      <c r="B49" s="12"/>
      <c r="C49" s="8"/>
      <c r="D49" s="8"/>
      <c r="E49" s="8"/>
      <c r="F49" s="329">
        <v>821000</v>
      </c>
      <c r="G49" s="356"/>
      <c r="H49" s="8" t="s">
        <v>89</v>
      </c>
      <c r="I49" s="313">
        <f>SUM(I50:I52)</f>
        <v>30000</v>
      </c>
      <c r="J49" s="313">
        <f>SUM(J50:J52)</f>
        <v>80000</v>
      </c>
      <c r="K49" s="543">
        <f>SUM(K50:K52)</f>
        <v>3775</v>
      </c>
      <c r="L49" s="570">
        <f t="shared" ref="L49" si="15">SUM(L50:L52)</f>
        <v>16502</v>
      </c>
      <c r="M49" s="313">
        <f>SUM(M50:M52)</f>
        <v>0</v>
      </c>
      <c r="N49" s="736">
        <f>SUM(N50:N52)</f>
        <v>16502</v>
      </c>
      <c r="O49" s="740">
        <f t="shared" si="12"/>
        <v>20.627499999999998</v>
      </c>
      <c r="P49" s="370">
        <f t="shared" si="2"/>
        <v>437.13907284768209</v>
      </c>
    </row>
    <row r="50" spans="1:16" ht="12.95" customHeight="1">
      <c r="B50" s="10"/>
      <c r="C50" s="11"/>
      <c r="D50" s="11"/>
      <c r="E50" s="311"/>
      <c r="F50" s="330">
        <v>821200</v>
      </c>
      <c r="G50" s="356"/>
      <c r="H50" s="11" t="s">
        <v>90</v>
      </c>
      <c r="I50" s="305">
        <v>25000</v>
      </c>
      <c r="J50" s="305">
        <v>25000</v>
      </c>
      <c r="K50" s="542">
        <v>0</v>
      </c>
      <c r="L50" s="571">
        <v>13773</v>
      </c>
      <c r="M50" s="305">
        <v>0</v>
      </c>
      <c r="N50" s="732">
        <f t="shared" ref="N50:N52" si="16">SUM(L50:M50)</f>
        <v>13773</v>
      </c>
      <c r="O50" s="741">
        <f t="shared" si="12"/>
        <v>55.091999999999999</v>
      </c>
      <c r="P50" s="371" t="str">
        <f t="shared" si="2"/>
        <v/>
      </c>
    </row>
    <row r="51" spans="1:16" ht="12.95" customHeight="1">
      <c r="B51" s="10"/>
      <c r="C51" s="11"/>
      <c r="D51" s="11"/>
      <c r="E51" s="311"/>
      <c r="F51" s="330">
        <v>821300</v>
      </c>
      <c r="G51" s="356"/>
      <c r="H51" s="11" t="s">
        <v>91</v>
      </c>
      <c r="I51" s="321">
        <v>5000</v>
      </c>
      <c r="J51" s="321">
        <v>5000</v>
      </c>
      <c r="K51" s="542">
        <v>3775</v>
      </c>
      <c r="L51" s="610">
        <v>2729</v>
      </c>
      <c r="M51" s="321">
        <v>0</v>
      </c>
      <c r="N51" s="732">
        <f t="shared" si="16"/>
        <v>2729</v>
      </c>
      <c r="O51" s="741">
        <f t="shared" si="12"/>
        <v>54.58</v>
      </c>
      <c r="P51" s="371">
        <f t="shared" si="2"/>
        <v>72.291390728476827</v>
      </c>
    </row>
    <row r="52" spans="1:16" ht="12.95" customHeight="1">
      <c r="B52" s="10"/>
      <c r="C52" s="11"/>
      <c r="D52" s="11"/>
      <c r="E52" s="311"/>
      <c r="F52" s="330">
        <v>821500</v>
      </c>
      <c r="G52" s="356"/>
      <c r="H52" s="11" t="s">
        <v>444</v>
      </c>
      <c r="I52" s="99">
        <v>0</v>
      </c>
      <c r="J52" s="99">
        <v>50000</v>
      </c>
      <c r="K52" s="542">
        <v>0</v>
      </c>
      <c r="L52" s="737">
        <v>0</v>
      </c>
      <c r="M52" s="99">
        <v>0</v>
      </c>
      <c r="N52" s="732">
        <f t="shared" si="16"/>
        <v>0</v>
      </c>
      <c r="O52" s="741">
        <f t="shared" si="12"/>
        <v>0</v>
      </c>
      <c r="P52" s="371" t="str">
        <f t="shared" si="2"/>
        <v/>
      </c>
    </row>
    <row r="53" spans="1:16" s="1" customFormat="1" ht="8.1" customHeight="1">
      <c r="A53" s="306"/>
      <c r="B53" s="10"/>
      <c r="C53" s="11"/>
      <c r="D53" s="11"/>
      <c r="E53" s="311"/>
      <c r="F53" s="330"/>
      <c r="G53" s="356"/>
      <c r="H53" s="11"/>
      <c r="I53" s="313"/>
      <c r="J53" s="313"/>
      <c r="K53" s="543"/>
      <c r="L53" s="570"/>
      <c r="M53" s="313"/>
      <c r="N53" s="736"/>
      <c r="O53" s="741" t="str">
        <f t="shared" si="12"/>
        <v/>
      </c>
      <c r="P53" s="371" t="str">
        <f t="shared" si="2"/>
        <v/>
      </c>
    </row>
    <row r="54" spans="1:16" ht="12.95" customHeight="1">
      <c r="B54" s="12"/>
      <c r="C54" s="8"/>
      <c r="D54" s="8"/>
      <c r="E54" s="8"/>
      <c r="F54" s="329"/>
      <c r="G54" s="356"/>
      <c r="H54" s="8" t="s">
        <v>92</v>
      </c>
      <c r="I54" s="313">
        <v>7</v>
      </c>
      <c r="J54" s="313">
        <v>7</v>
      </c>
      <c r="K54" s="543">
        <v>6</v>
      </c>
      <c r="L54" s="570">
        <v>6</v>
      </c>
      <c r="M54" s="313"/>
      <c r="N54" s="736">
        <v>6</v>
      </c>
      <c r="O54" s="741"/>
      <c r="P54" s="371"/>
    </row>
    <row r="55" spans="1:16" ht="12.95" customHeight="1">
      <c r="B55" s="12"/>
      <c r="C55" s="8"/>
      <c r="D55" s="8"/>
      <c r="E55" s="8"/>
      <c r="F55" s="329"/>
      <c r="G55" s="356"/>
      <c r="H55" s="8" t="s">
        <v>110</v>
      </c>
      <c r="I55" s="15">
        <f t="shared" ref="I55:N55" si="17">I8+I13+I18+I21+I34+I46+I49</f>
        <v>1720620</v>
      </c>
      <c r="J55" s="15">
        <f t="shared" si="17"/>
        <v>1720620</v>
      </c>
      <c r="K55" s="548">
        <f t="shared" si="17"/>
        <v>1375211</v>
      </c>
      <c r="L55" s="570">
        <f t="shared" si="17"/>
        <v>1220510</v>
      </c>
      <c r="M55" s="313">
        <f t="shared" si="17"/>
        <v>0</v>
      </c>
      <c r="N55" s="736">
        <f t="shared" si="17"/>
        <v>1220510</v>
      </c>
      <c r="O55" s="740">
        <f t="shared" si="12"/>
        <v>70.93431437505086</v>
      </c>
      <c r="P55" s="370">
        <f t="shared" si="2"/>
        <v>88.75074443121818</v>
      </c>
    </row>
    <row r="56" spans="1:16" ht="12.95" customHeight="1">
      <c r="B56" s="12"/>
      <c r="C56" s="8"/>
      <c r="D56" s="8"/>
      <c r="E56" s="8"/>
      <c r="F56" s="329"/>
      <c r="G56" s="356"/>
      <c r="H56" s="8" t="s">
        <v>93</v>
      </c>
      <c r="I56" s="11"/>
      <c r="J56" s="11"/>
      <c r="K56" s="549"/>
      <c r="L56" s="310"/>
      <c r="M56" s="311"/>
      <c r="N56" s="738"/>
      <c r="O56" s="742"/>
      <c r="P56" s="372"/>
    </row>
    <row r="57" spans="1:16" ht="12.95" customHeight="1">
      <c r="B57" s="12"/>
      <c r="C57" s="8"/>
      <c r="D57" s="8"/>
      <c r="E57" s="8"/>
      <c r="F57" s="329"/>
      <c r="G57" s="356"/>
      <c r="H57" s="8" t="s">
        <v>94</v>
      </c>
      <c r="I57" s="11"/>
      <c r="J57" s="11"/>
      <c r="K57" s="549"/>
      <c r="L57" s="310"/>
      <c r="M57" s="311"/>
      <c r="N57" s="738"/>
      <c r="O57" s="742"/>
      <c r="P57" s="372"/>
    </row>
    <row r="58" spans="1:16" s="1" customFormat="1" ht="8.1" customHeight="1" thickBot="1">
      <c r="A58" s="306"/>
      <c r="B58" s="16"/>
      <c r="C58" s="17"/>
      <c r="D58" s="17"/>
      <c r="E58" s="17"/>
      <c r="F58" s="331"/>
      <c r="G58" s="357"/>
      <c r="H58" s="17"/>
      <c r="I58" s="17"/>
      <c r="J58" s="17"/>
      <c r="K58" s="550"/>
      <c r="L58" s="16"/>
      <c r="M58" s="17"/>
      <c r="N58" s="739"/>
      <c r="O58" s="743"/>
      <c r="P58" s="373"/>
    </row>
    <row r="59" spans="1:16" s="1" customFormat="1" ht="15.95" customHeight="1">
      <c r="A59" s="306"/>
      <c r="B59" s="9"/>
      <c r="C59" s="9"/>
      <c r="D59" s="9"/>
      <c r="E59" s="309"/>
      <c r="F59" s="332"/>
      <c r="G59" s="358"/>
      <c r="H59" s="9"/>
      <c r="I59" s="9"/>
      <c r="J59" s="9"/>
      <c r="K59" s="9"/>
      <c r="L59" s="309"/>
      <c r="M59" s="309"/>
      <c r="N59" s="411"/>
      <c r="O59" s="374"/>
      <c r="P59" s="374"/>
    </row>
    <row r="60" spans="1:16" s="1" customFormat="1" ht="15.95" customHeight="1">
      <c r="A60" s="306"/>
      <c r="B60" s="9"/>
      <c r="C60" s="9"/>
      <c r="D60" s="9"/>
      <c r="E60" s="309"/>
      <c r="F60" s="332"/>
      <c r="G60" s="358"/>
      <c r="H60" s="9"/>
      <c r="I60" s="9"/>
      <c r="J60" s="9"/>
      <c r="K60" s="9"/>
      <c r="L60" s="309"/>
      <c r="M60" s="309"/>
      <c r="N60" s="411"/>
      <c r="O60" s="374"/>
      <c r="P60" s="374"/>
    </row>
    <row r="61" spans="1:16" s="1" customFormat="1" ht="12.95" customHeight="1">
      <c r="A61" s="306"/>
      <c r="B61" s="9"/>
      <c r="C61" s="9"/>
      <c r="D61" s="9"/>
      <c r="E61" s="309"/>
      <c r="F61" s="332"/>
      <c r="G61" s="358"/>
      <c r="H61" s="9"/>
      <c r="I61" s="9"/>
      <c r="J61" s="9"/>
      <c r="K61" s="9"/>
      <c r="L61" s="309"/>
      <c r="M61" s="309"/>
      <c r="N61" s="411"/>
      <c r="O61" s="374"/>
      <c r="P61" s="374"/>
    </row>
    <row r="62" spans="1:16" ht="12.95" customHeight="1">
      <c r="F62" s="332"/>
      <c r="G62" s="358"/>
      <c r="N62" s="411"/>
    </row>
    <row r="63" spans="1:16" ht="14.25">
      <c r="F63" s="332"/>
      <c r="G63" s="358"/>
      <c r="N63" s="411"/>
    </row>
    <row r="64" spans="1:16" ht="14.25">
      <c r="F64" s="332"/>
      <c r="G64" s="358"/>
      <c r="N64" s="411"/>
    </row>
    <row r="65" spans="6:14" ht="14.25">
      <c r="F65" s="332"/>
      <c r="G65" s="358"/>
      <c r="N65" s="411"/>
    </row>
    <row r="66" spans="6:14" ht="14.25">
      <c r="F66" s="332"/>
      <c r="G66" s="358"/>
      <c r="N66" s="411"/>
    </row>
    <row r="67" spans="6:14" ht="14.25">
      <c r="F67" s="332"/>
      <c r="G67" s="358"/>
      <c r="N67" s="411"/>
    </row>
    <row r="68" spans="6:14" ht="14.25">
      <c r="F68" s="332"/>
      <c r="G68" s="358"/>
      <c r="N68" s="411"/>
    </row>
    <row r="69" spans="6:14" ht="14.25">
      <c r="F69" s="332"/>
      <c r="G69" s="358"/>
      <c r="N69" s="411"/>
    </row>
    <row r="70" spans="6:14" ht="14.25">
      <c r="F70" s="332"/>
      <c r="G70" s="358"/>
      <c r="N70" s="411"/>
    </row>
    <row r="71" spans="6:14" ht="14.25">
      <c r="F71" s="332"/>
      <c r="G71" s="358"/>
      <c r="N71" s="411"/>
    </row>
    <row r="72" spans="6:14" ht="14.25">
      <c r="F72" s="332"/>
      <c r="G72" s="358"/>
      <c r="N72" s="411"/>
    </row>
    <row r="73" spans="6:14" ht="14.25">
      <c r="F73" s="332"/>
      <c r="G73" s="332"/>
      <c r="N73" s="411"/>
    </row>
    <row r="74" spans="6:14" ht="14.25">
      <c r="F74" s="332"/>
      <c r="G74" s="332"/>
      <c r="N74" s="411"/>
    </row>
    <row r="75" spans="6:14" ht="14.25">
      <c r="F75" s="332"/>
      <c r="G75" s="332"/>
      <c r="N75" s="411"/>
    </row>
    <row r="76" spans="6:14" ht="14.25">
      <c r="F76" s="332"/>
      <c r="G76" s="332"/>
      <c r="N76" s="411"/>
    </row>
    <row r="77" spans="6:14" ht="14.25">
      <c r="F77" s="332"/>
      <c r="G77" s="332"/>
      <c r="N77" s="411"/>
    </row>
    <row r="78" spans="6:14" ht="14.25">
      <c r="F78" s="332"/>
      <c r="G78" s="332"/>
      <c r="N78" s="411"/>
    </row>
    <row r="79" spans="6:14" ht="14.25">
      <c r="F79" s="332"/>
      <c r="G79" s="332"/>
      <c r="N79" s="411"/>
    </row>
    <row r="80" spans="6:14" ht="14.25">
      <c r="F80" s="332"/>
      <c r="G80" s="332"/>
      <c r="N80" s="411"/>
    </row>
    <row r="81" spans="6:14" ht="14.25">
      <c r="F81" s="332"/>
      <c r="G81" s="332"/>
      <c r="N81" s="411"/>
    </row>
    <row r="82" spans="6:14" ht="14.25">
      <c r="F82" s="332"/>
      <c r="G82" s="332"/>
      <c r="N82" s="411"/>
    </row>
    <row r="83" spans="6:14" ht="14.25">
      <c r="F83" s="332"/>
      <c r="G83" s="332"/>
      <c r="N83" s="411"/>
    </row>
    <row r="84" spans="6:14" ht="14.25">
      <c r="F84" s="332"/>
      <c r="G84" s="332"/>
      <c r="N84" s="411"/>
    </row>
    <row r="85" spans="6:14" ht="14.25">
      <c r="F85" s="332"/>
      <c r="G85" s="332"/>
      <c r="N85" s="411"/>
    </row>
    <row r="86" spans="6:14" ht="14.25">
      <c r="F86" s="332"/>
      <c r="G86" s="332"/>
      <c r="N86" s="411"/>
    </row>
    <row r="87" spans="6:14" ht="14.25">
      <c r="F87" s="332"/>
      <c r="G87" s="332"/>
      <c r="N87" s="411"/>
    </row>
    <row r="88" spans="6:14" ht="14.25">
      <c r="F88" s="332"/>
      <c r="G88" s="332"/>
      <c r="N88" s="411"/>
    </row>
    <row r="89" spans="6:14" ht="14.25">
      <c r="F89" s="332"/>
      <c r="G89" s="332"/>
      <c r="N89" s="411"/>
    </row>
    <row r="90" spans="6:14">
      <c r="G90" s="332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S96"/>
  <sheetViews>
    <sheetView zoomScaleNormal="100" workbookViewId="0">
      <selection activeCell="K35" sqref="K35"/>
    </sheetView>
  </sheetViews>
  <sheetFormatPr defaultRowHeight="12.75"/>
  <cols>
    <col min="1" max="1" width="9.140625" style="309"/>
    <col min="2" max="2" width="4.7109375" style="9" customWidth="1"/>
    <col min="3" max="3" width="5.140625" style="9" customWidth="1"/>
    <col min="4" max="4" width="5" style="9" customWidth="1"/>
    <col min="5" max="5" width="5" style="309" customWidth="1"/>
    <col min="6" max="6" width="8.7109375" style="18" customWidth="1"/>
    <col min="7" max="7" width="8.7109375" style="314" customWidth="1"/>
    <col min="8" max="8" width="50.7109375" style="9" customWidth="1"/>
    <col min="9" max="11" width="14.7109375" style="9" customWidth="1"/>
    <col min="12" max="13" width="14.7109375" style="309" customWidth="1"/>
    <col min="14" max="14" width="15.7109375" style="9" customWidth="1"/>
    <col min="15" max="16" width="7.7109375" style="374" customWidth="1"/>
    <col min="17" max="16384" width="9.140625" style="9"/>
  </cols>
  <sheetData>
    <row r="1" spans="1:19" ht="13.5" thickBot="1"/>
    <row r="2" spans="1:19" s="405" customFormat="1" ht="20.100000000000001" customHeight="1" thickTop="1" thickBot="1">
      <c r="B2" s="900" t="s">
        <v>752</v>
      </c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21"/>
      <c r="P2" s="902"/>
    </row>
    <row r="3" spans="1:19" s="1" customFormat="1" ht="8.1" customHeight="1" thickTop="1" thickBot="1">
      <c r="A3" s="306"/>
      <c r="E3" s="306"/>
      <c r="F3" s="2"/>
      <c r="G3" s="307"/>
      <c r="H3" s="903"/>
      <c r="I3" s="903"/>
      <c r="J3" s="279"/>
      <c r="K3" s="279"/>
      <c r="L3" s="103"/>
      <c r="M3" s="103"/>
      <c r="N3" s="103"/>
      <c r="O3" s="368"/>
      <c r="P3" s="368"/>
    </row>
    <row r="4" spans="1:19" s="1" customFormat="1" ht="39" customHeight="1">
      <c r="A4" s="306"/>
      <c r="B4" s="907" t="s">
        <v>77</v>
      </c>
      <c r="C4" s="922" t="s">
        <v>78</v>
      </c>
      <c r="D4" s="923" t="s">
        <v>107</v>
      </c>
      <c r="E4" s="928" t="s">
        <v>787</v>
      </c>
      <c r="F4" s="924" t="s">
        <v>504</v>
      </c>
      <c r="G4" s="912" t="s">
        <v>536</v>
      </c>
      <c r="H4" s="913" t="s">
        <v>79</v>
      </c>
      <c r="I4" s="925" t="s">
        <v>903</v>
      </c>
      <c r="J4" s="926" t="s">
        <v>904</v>
      </c>
      <c r="K4" s="933" t="s">
        <v>887</v>
      </c>
      <c r="L4" s="904" t="s">
        <v>895</v>
      </c>
      <c r="M4" s="905"/>
      <c r="N4" s="906"/>
      <c r="O4" s="931" t="s">
        <v>896</v>
      </c>
      <c r="P4" s="929" t="s">
        <v>897</v>
      </c>
      <c r="R4" s="81"/>
    </row>
    <row r="5" spans="1:19" s="306" customFormat="1" ht="27" customHeight="1">
      <c r="B5" s="908"/>
      <c r="C5" s="910"/>
      <c r="D5" s="910"/>
      <c r="E5" s="910"/>
      <c r="F5" s="914"/>
      <c r="G5" s="910"/>
      <c r="H5" s="914"/>
      <c r="I5" s="914"/>
      <c r="J5" s="914"/>
      <c r="K5" s="918"/>
      <c r="L5" s="575" t="s">
        <v>582</v>
      </c>
      <c r="M5" s="401" t="s">
        <v>583</v>
      </c>
      <c r="N5" s="728" t="s">
        <v>337</v>
      </c>
      <c r="O5" s="932"/>
      <c r="P5" s="930"/>
    </row>
    <row r="6" spans="1:19" s="2" customFormat="1" ht="12.95" customHeight="1">
      <c r="A6" s="307"/>
      <c r="B6" s="50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509">
        <v>10</v>
      </c>
      <c r="L6" s="508">
        <v>11</v>
      </c>
      <c r="M6" s="355">
        <v>12</v>
      </c>
      <c r="N6" s="729" t="s">
        <v>789</v>
      </c>
      <c r="O6" s="508">
        <v>14</v>
      </c>
      <c r="P6" s="510">
        <v>15</v>
      </c>
    </row>
    <row r="7" spans="1:19" s="2" customFormat="1" ht="12.95" customHeight="1">
      <c r="A7" s="307"/>
      <c r="B7" s="6" t="s">
        <v>115</v>
      </c>
      <c r="C7" s="7" t="s">
        <v>80</v>
      </c>
      <c r="D7" s="7" t="s">
        <v>113</v>
      </c>
      <c r="E7" s="655" t="s">
        <v>788</v>
      </c>
      <c r="F7" s="5"/>
      <c r="G7" s="308"/>
      <c r="H7" s="5"/>
      <c r="I7" s="5"/>
      <c r="J7" s="5"/>
      <c r="K7" s="562"/>
      <c r="L7" s="4"/>
      <c r="M7" s="308"/>
      <c r="N7" s="744"/>
      <c r="O7" s="753"/>
      <c r="P7" s="369"/>
    </row>
    <row r="8" spans="1:19" s="1" customFormat="1" ht="12.95" customHeight="1">
      <c r="A8" s="306"/>
      <c r="B8" s="12"/>
      <c r="C8" s="8"/>
      <c r="D8" s="8"/>
      <c r="E8" s="8"/>
      <c r="F8" s="329">
        <v>611000</v>
      </c>
      <c r="G8" s="355"/>
      <c r="H8" s="8" t="s">
        <v>146</v>
      </c>
      <c r="I8" s="383">
        <f t="shared" ref="I8" si="0">SUM(I9:I12)</f>
        <v>0</v>
      </c>
      <c r="J8" s="383">
        <f t="shared" ref="J8" si="1">SUM(J9:J12)</f>
        <v>0</v>
      </c>
      <c r="K8" s="539">
        <f>SUM(K9:K11)</f>
        <v>40368</v>
      </c>
      <c r="L8" s="750">
        <f t="shared" ref="L8" si="2">SUM(L9:L12)</f>
        <v>0</v>
      </c>
      <c r="M8" s="235">
        <f>SUM(M9:M12)</f>
        <v>0</v>
      </c>
      <c r="N8" s="745">
        <f>SUM(N9:N12)</f>
        <v>0</v>
      </c>
      <c r="O8" s="740" t="str">
        <f>IF(J8=0,"",N8/J8*100)</f>
        <v/>
      </c>
      <c r="P8" s="370"/>
    </row>
    <row r="9" spans="1:19" ht="12.95" customHeight="1">
      <c r="B9" s="10"/>
      <c r="C9" s="11"/>
      <c r="D9" s="11"/>
      <c r="E9" s="311"/>
      <c r="F9" s="330">
        <v>611100</v>
      </c>
      <c r="G9" s="356"/>
      <c r="H9" s="20" t="s">
        <v>169</v>
      </c>
      <c r="I9" s="386">
        <v>0</v>
      </c>
      <c r="J9" s="386">
        <v>0</v>
      </c>
      <c r="K9" s="540">
        <v>32898</v>
      </c>
      <c r="L9" s="551">
        <v>0</v>
      </c>
      <c r="M9" s="234">
        <v>0</v>
      </c>
      <c r="N9" s="746">
        <f>SUM(L9:M9)</f>
        <v>0</v>
      </c>
      <c r="O9" s="741" t="str">
        <f>IF(J9=0,"",N9/J9*100)</f>
        <v/>
      </c>
      <c r="P9" s="371"/>
    </row>
    <row r="10" spans="1:19" ht="12.95" customHeight="1">
      <c r="B10" s="10"/>
      <c r="C10" s="11"/>
      <c r="D10" s="11"/>
      <c r="E10" s="311"/>
      <c r="F10" s="330">
        <v>611200</v>
      </c>
      <c r="G10" s="356"/>
      <c r="H10" s="11" t="s">
        <v>170</v>
      </c>
      <c r="I10" s="386">
        <v>0</v>
      </c>
      <c r="J10" s="386">
        <v>0</v>
      </c>
      <c r="K10" s="540">
        <v>7470</v>
      </c>
      <c r="L10" s="551">
        <v>0</v>
      </c>
      <c r="M10" s="234">
        <v>0</v>
      </c>
      <c r="N10" s="746">
        <f t="shared" ref="N10:N11" si="3">SUM(L10:M10)</f>
        <v>0</v>
      </c>
      <c r="O10" s="741" t="str">
        <f t="shared" ref="O10:O33" si="4">IF(J10=0,"",N10/J10*100)</f>
        <v/>
      </c>
      <c r="P10" s="371"/>
    </row>
    <row r="11" spans="1:19" ht="12.95" customHeight="1">
      <c r="B11" s="10"/>
      <c r="C11" s="11"/>
      <c r="D11" s="11"/>
      <c r="E11" s="311"/>
      <c r="F11" s="330">
        <v>611200</v>
      </c>
      <c r="G11" s="356"/>
      <c r="H11" s="211" t="s">
        <v>452</v>
      </c>
      <c r="I11" s="386">
        <f t="shared" ref="I11:J11" si="5">SUM(G11:H11)</f>
        <v>0</v>
      </c>
      <c r="J11" s="386">
        <f t="shared" si="5"/>
        <v>0</v>
      </c>
      <c r="K11" s="540">
        <v>0</v>
      </c>
      <c r="L11" s="551">
        <v>0</v>
      </c>
      <c r="M11" s="234">
        <v>0</v>
      </c>
      <c r="N11" s="746">
        <f t="shared" si="3"/>
        <v>0</v>
      </c>
      <c r="O11" s="741" t="str">
        <f t="shared" si="4"/>
        <v/>
      </c>
      <c r="P11" s="371"/>
      <c r="R11" s="62"/>
    </row>
    <row r="12" spans="1:19" ht="8.1" customHeight="1">
      <c r="B12" s="10"/>
      <c r="C12" s="11"/>
      <c r="D12" s="11"/>
      <c r="E12" s="311"/>
      <c r="F12" s="330"/>
      <c r="G12" s="356"/>
      <c r="H12" s="20"/>
      <c r="I12" s="386"/>
      <c r="J12" s="386"/>
      <c r="K12" s="540"/>
      <c r="L12" s="551"/>
      <c r="M12" s="234"/>
      <c r="N12" s="746"/>
      <c r="O12" s="741" t="str">
        <f t="shared" si="4"/>
        <v/>
      </c>
      <c r="P12" s="371"/>
    </row>
    <row r="13" spans="1:19" s="1" customFormat="1" ht="12.95" customHeight="1">
      <c r="A13" s="306"/>
      <c r="B13" s="12"/>
      <c r="C13" s="8"/>
      <c r="D13" s="8"/>
      <c r="E13" s="8"/>
      <c r="F13" s="329">
        <v>612000</v>
      </c>
      <c r="G13" s="355"/>
      <c r="H13" s="8" t="s">
        <v>145</v>
      </c>
      <c r="I13" s="383">
        <f t="shared" ref="I13:L13" si="6">I14</f>
        <v>0</v>
      </c>
      <c r="J13" s="383">
        <f t="shared" si="6"/>
        <v>0</v>
      </c>
      <c r="K13" s="539">
        <f>K14</f>
        <v>3481</v>
      </c>
      <c r="L13" s="750">
        <f t="shared" si="6"/>
        <v>0</v>
      </c>
      <c r="M13" s="235">
        <f>M14</f>
        <v>0</v>
      </c>
      <c r="N13" s="745">
        <f>N14</f>
        <v>0</v>
      </c>
      <c r="O13" s="740" t="str">
        <f t="shared" si="4"/>
        <v/>
      </c>
      <c r="P13" s="370"/>
      <c r="S13" s="68"/>
    </row>
    <row r="14" spans="1:19" ht="12.95" customHeight="1">
      <c r="B14" s="10"/>
      <c r="C14" s="11"/>
      <c r="D14" s="11"/>
      <c r="E14" s="311"/>
      <c r="F14" s="330">
        <v>612100</v>
      </c>
      <c r="G14" s="356"/>
      <c r="H14" s="13" t="s">
        <v>82</v>
      </c>
      <c r="I14" s="386">
        <v>0</v>
      </c>
      <c r="J14" s="386">
        <v>0</v>
      </c>
      <c r="K14" s="540">
        <v>3481</v>
      </c>
      <c r="L14" s="551">
        <v>0</v>
      </c>
      <c r="M14" s="234">
        <v>0</v>
      </c>
      <c r="N14" s="746">
        <f>SUM(L14:M14)</f>
        <v>0</v>
      </c>
      <c r="O14" s="741" t="str">
        <f t="shared" si="4"/>
        <v/>
      </c>
      <c r="P14" s="371"/>
      <c r="S14" s="55"/>
    </row>
    <row r="15" spans="1:19" ht="8.1" customHeight="1">
      <c r="B15" s="10"/>
      <c r="C15" s="11"/>
      <c r="D15" s="11"/>
      <c r="E15" s="311"/>
      <c r="F15" s="330"/>
      <c r="G15" s="356"/>
      <c r="H15" s="11"/>
      <c r="I15" s="386"/>
      <c r="J15" s="386"/>
      <c r="K15" s="540"/>
      <c r="L15" s="552"/>
      <c r="M15" s="304"/>
      <c r="N15" s="747"/>
      <c r="O15" s="741" t="str">
        <f t="shared" si="4"/>
        <v/>
      </c>
      <c r="P15" s="371"/>
    </row>
    <row r="16" spans="1:19" s="1" customFormat="1" ht="12.95" customHeight="1">
      <c r="A16" s="306"/>
      <c r="B16" s="12"/>
      <c r="C16" s="8"/>
      <c r="D16" s="8"/>
      <c r="E16" s="8"/>
      <c r="F16" s="329">
        <v>613000</v>
      </c>
      <c r="G16" s="355"/>
      <c r="H16" s="8" t="s">
        <v>147</v>
      </c>
      <c r="I16" s="383">
        <f t="shared" ref="I16" si="7">SUM(I17:I26)</f>
        <v>0</v>
      </c>
      <c r="J16" s="383">
        <f t="shared" ref="J16" si="8">SUM(J17:J26)</f>
        <v>0</v>
      </c>
      <c r="K16" s="539">
        <f>SUM(K17:K26)</f>
        <v>1308</v>
      </c>
      <c r="L16" s="751">
        <f t="shared" ref="L16" si="9">SUM(L17:L26)</f>
        <v>0</v>
      </c>
      <c r="M16" s="318">
        <f>SUM(M17:M26)</f>
        <v>0</v>
      </c>
      <c r="N16" s="736">
        <f>SUM(N17:N26)</f>
        <v>0</v>
      </c>
      <c r="O16" s="740" t="str">
        <f t="shared" si="4"/>
        <v/>
      </c>
      <c r="P16" s="370"/>
    </row>
    <row r="17" spans="1:17" ht="12.95" customHeight="1">
      <c r="B17" s="10"/>
      <c r="C17" s="11"/>
      <c r="D17" s="11"/>
      <c r="E17" s="311"/>
      <c r="F17" s="330">
        <v>613100</v>
      </c>
      <c r="G17" s="356"/>
      <c r="H17" s="11" t="s">
        <v>83</v>
      </c>
      <c r="I17" s="386">
        <v>0</v>
      </c>
      <c r="J17" s="386">
        <v>0</v>
      </c>
      <c r="K17" s="540">
        <v>465</v>
      </c>
      <c r="L17" s="552">
        <v>0</v>
      </c>
      <c r="M17" s="387">
        <v>0</v>
      </c>
      <c r="N17" s="746">
        <f t="shared" ref="N17:N26" si="10">SUM(L17:M17)</f>
        <v>0</v>
      </c>
      <c r="O17" s="741" t="str">
        <f t="shared" si="4"/>
        <v/>
      </c>
      <c r="P17" s="371"/>
    </row>
    <row r="18" spans="1:17" ht="12.95" customHeight="1">
      <c r="B18" s="10"/>
      <c r="C18" s="11"/>
      <c r="D18" s="11"/>
      <c r="E18" s="311"/>
      <c r="F18" s="330">
        <v>613200</v>
      </c>
      <c r="G18" s="356"/>
      <c r="H18" s="11" t="s">
        <v>84</v>
      </c>
      <c r="I18" s="386">
        <f t="shared" ref="I18:J26" si="11">SUM(G18:H18)</f>
        <v>0</v>
      </c>
      <c r="J18" s="386">
        <f t="shared" si="11"/>
        <v>0</v>
      </c>
      <c r="K18" s="540">
        <v>0</v>
      </c>
      <c r="L18" s="552">
        <v>0</v>
      </c>
      <c r="M18" s="387">
        <v>0</v>
      </c>
      <c r="N18" s="746">
        <f t="shared" si="10"/>
        <v>0</v>
      </c>
      <c r="O18" s="741" t="str">
        <f t="shared" si="4"/>
        <v/>
      </c>
      <c r="P18" s="371"/>
    </row>
    <row r="19" spans="1:17" ht="12.95" customHeight="1">
      <c r="B19" s="10"/>
      <c r="C19" s="11"/>
      <c r="D19" s="11"/>
      <c r="E19" s="311"/>
      <c r="F19" s="330">
        <v>613300</v>
      </c>
      <c r="G19" s="356"/>
      <c r="H19" s="20" t="s">
        <v>171</v>
      </c>
      <c r="I19" s="386">
        <v>0</v>
      </c>
      <c r="J19" s="386">
        <v>0</v>
      </c>
      <c r="K19" s="540">
        <v>509</v>
      </c>
      <c r="L19" s="552">
        <v>0</v>
      </c>
      <c r="M19" s="387">
        <v>0</v>
      </c>
      <c r="N19" s="746">
        <f t="shared" si="10"/>
        <v>0</v>
      </c>
      <c r="O19" s="741" t="str">
        <f t="shared" si="4"/>
        <v/>
      </c>
      <c r="P19" s="371"/>
    </row>
    <row r="20" spans="1:17" ht="12.95" customHeight="1">
      <c r="B20" s="10"/>
      <c r="C20" s="11"/>
      <c r="D20" s="11"/>
      <c r="E20" s="311"/>
      <c r="F20" s="330">
        <v>613400</v>
      </c>
      <c r="G20" s="356"/>
      <c r="H20" s="11" t="s">
        <v>148</v>
      </c>
      <c r="I20" s="386">
        <f t="shared" si="11"/>
        <v>0</v>
      </c>
      <c r="J20" s="386">
        <f t="shared" si="11"/>
        <v>0</v>
      </c>
      <c r="K20" s="540">
        <v>0</v>
      </c>
      <c r="L20" s="552">
        <v>0</v>
      </c>
      <c r="M20" s="387">
        <v>0</v>
      </c>
      <c r="N20" s="746">
        <f t="shared" si="10"/>
        <v>0</v>
      </c>
      <c r="O20" s="741" t="str">
        <f t="shared" si="4"/>
        <v/>
      </c>
      <c r="P20" s="371"/>
    </row>
    <row r="21" spans="1:17" ht="12.95" customHeight="1">
      <c r="B21" s="10"/>
      <c r="C21" s="11"/>
      <c r="D21" s="11"/>
      <c r="E21" s="311"/>
      <c r="F21" s="330">
        <v>613500</v>
      </c>
      <c r="G21" s="356"/>
      <c r="H21" s="11" t="s">
        <v>85</v>
      </c>
      <c r="I21" s="386">
        <f t="shared" si="11"/>
        <v>0</v>
      </c>
      <c r="J21" s="386">
        <f t="shared" si="11"/>
        <v>0</v>
      </c>
      <c r="K21" s="540">
        <v>0</v>
      </c>
      <c r="L21" s="552">
        <v>0</v>
      </c>
      <c r="M21" s="387">
        <v>0</v>
      </c>
      <c r="N21" s="746">
        <f t="shared" si="10"/>
        <v>0</v>
      </c>
      <c r="O21" s="741" t="str">
        <f t="shared" si="4"/>
        <v/>
      </c>
      <c r="P21" s="371"/>
    </row>
    <row r="22" spans="1:17" ht="12.95" customHeight="1">
      <c r="B22" s="10"/>
      <c r="C22" s="11"/>
      <c r="D22" s="11"/>
      <c r="E22" s="311"/>
      <c r="F22" s="330">
        <v>613600</v>
      </c>
      <c r="G22" s="356"/>
      <c r="H22" s="20" t="s">
        <v>172</v>
      </c>
      <c r="I22" s="386">
        <f t="shared" si="11"/>
        <v>0</v>
      </c>
      <c r="J22" s="386">
        <f t="shared" si="11"/>
        <v>0</v>
      </c>
      <c r="K22" s="540">
        <v>0</v>
      </c>
      <c r="L22" s="552">
        <v>0</v>
      </c>
      <c r="M22" s="387">
        <v>0</v>
      </c>
      <c r="N22" s="746">
        <f t="shared" si="10"/>
        <v>0</v>
      </c>
      <c r="O22" s="741" t="str">
        <f t="shared" si="4"/>
        <v/>
      </c>
      <c r="P22" s="371"/>
    </row>
    <row r="23" spans="1:17" ht="12.95" customHeight="1">
      <c r="B23" s="10"/>
      <c r="C23" s="11"/>
      <c r="D23" s="11"/>
      <c r="E23" s="311"/>
      <c r="F23" s="330">
        <v>613700</v>
      </c>
      <c r="G23" s="356"/>
      <c r="H23" s="11" t="s">
        <v>86</v>
      </c>
      <c r="I23" s="386">
        <v>0</v>
      </c>
      <c r="J23" s="386">
        <v>0</v>
      </c>
      <c r="K23" s="540">
        <v>53</v>
      </c>
      <c r="L23" s="552">
        <v>0</v>
      </c>
      <c r="M23" s="387">
        <v>0</v>
      </c>
      <c r="N23" s="746">
        <f t="shared" si="10"/>
        <v>0</v>
      </c>
      <c r="O23" s="741" t="str">
        <f t="shared" si="4"/>
        <v/>
      </c>
      <c r="P23" s="371"/>
    </row>
    <row r="24" spans="1:17" ht="12.95" customHeight="1">
      <c r="B24" s="10"/>
      <c r="C24" s="11"/>
      <c r="D24" s="11"/>
      <c r="E24" s="311"/>
      <c r="F24" s="330">
        <v>613800</v>
      </c>
      <c r="G24" s="356"/>
      <c r="H24" s="11" t="s">
        <v>149</v>
      </c>
      <c r="I24" s="386">
        <f t="shared" si="11"/>
        <v>0</v>
      </c>
      <c r="J24" s="386">
        <f t="shared" si="11"/>
        <v>0</v>
      </c>
      <c r="K24" s="540">
        <v>0</v>
      </c>
      <c r="L24" s="552">
        <v>0</v>
      </c>
      <c r="M24" s="387">
        <v>0</v>
      </c>
      <c r="N24" s="746">
        <f t="shared" si="10"/>
        <v>0</v>
      </c>
      <c r="O24" s="741" t="str">
        <f t="shared" si="4"/>
        <v/>
      </c>
      <c r="P24" s="371"/>
      <c r="Q24" s="55"/>
    </row>
    <row r="25" spans="1:17" ht="12.95" customHeight="1">
      <c r="B25" s="10"/>
      <c r="C25" s="11"/>
      <c r="D25" s="11"/>
      <c r="E25" s="311"/>
      <c r="F25" s="330">
        <v>613900</v>
      </c>
      <c r="G25" s="356"/>
      <c r="H25" s="11" t="s">
        <v>150</v>
      </c>
      <c r="I25" s="386">
        <v>0</v>
      </c>
      <c r="J25" s="386">
        <v>0</v>
      </c>
      <c r="K25" s="540">
        <v>281</v>
      </c>
      <c r="L25" s="551">
        <v>0</v>
      </c>
      <c r="M25" s="389">
        <v>0</v>
      </c>
      <c r="N25" s="746">
        <f t="shared" si="10"/>
        <v>0</v>
      </c>
      <c r="O25" s="741" t="str">
        <f t="shared" si="4"/>
        <v/>
      </c>
      <c r="P25" s="371"/>
    </row>
    <row r="26" spans="1:17" ht="12.95" customHeight="1">
      <c r="B26" s="10"/>
      <c r="C26" s="11"/>
      <c r="D26" s="11"/>
      <c r="E26" s="311"/>
      <c r="F26" s="330">
        <v>613900</v>
      </c>
      <c r="G26" s="356"/>
      <c r="H26" s="211" t="s">
        <v>453</v>
      </c>
      <c r="I26" s="386">
        <f t="shared" si="11"/>
        <v>0</v>
      </c>
      <c r="J26" s="386">
        <f t="shared" si="11"/>
        <v>0</v>
      </c>
      <c r="K26" s="540">
        <v>0</v>
      </c>
      <c r="L26" s="552">
        <v>0</v>
      </c>
      <c r="M26" s="387">
        <v>0</v>
      </c>
      <c r="N26" s="746">
        <f t="shared" si="10"/>
        <v>0</v>
      </c>
      <c r="O26" s="741" t="str">
        <f t="shared" si="4"/>
        <v/>
      </c>
      <c r="P26" s="371"/>
    </row>
    <row r="27" spans="1:17" ht="8.1" customHeight="1">
      <c r="B27" s="10"/>
      <c r="C27" s="11"/>
      <c r="D27" s="11"/>
      <c r="E27" s="311"/>
      <c r="F27" s="330"/>
      <c r="G27" s="356"/>
      <c r="H27" s="11"/>
      <c r="I27" s="383"/>
      <c r="J27" s="383"/>
      <c r="K27" s="539"/>
      <c r="L27" s="752"/>
      <c r="M27" s="313"/>
      <c r="N27" s="736"/>
      <c r="O27" s="741" t="str">
        <f t="shared" si="4"/>
        <v/>
      </c>
      <c r="P27" s="371"/>
    </row>
    <row r="28" spans="1:17" s="1" customFormat="1" ht="12.95" customHeight="1">
      <c r="A28" s="306"/>
      <c r="B28" s="12"/>
      <c r="C28" s="8"/>
      <c r="D28" s="8"/>
      <c r="E28" s="654"/>
      <c r="F28" s="340">
        <v>614000</v>
      </c>
      <c r="G28" s="367"/>
      <c r="H28" s="8" t="s">
        <v>173</v>
      </c>
      <c r="I28" s="383">
        <f t="shared" ref="I28:N28" si="12">SUM(I29:I29)</f>
        <v>0</v>
      </c>
      <c r="J28" s="383">
        <f t="shared" si="12"/>
        <v>0</v>
      </c>
      <c r="K28" s="539">
        <f>K29</f>
        <v>0</v>
      </c>
      <c r="L28" s="752">
        <f t="shared" si="12"/>
        <v>0</v>
      </c>
      <c r="M28" s="313">
        <f t="shared" si="12"/>
        <v>0</v>
      </c>
      <c r="N28" s="736">
        <f t="shared" si="12"/>
        <v>0</v>
      </c>
      <c r="O28" s="740" t="str">
        <f t="shared" si="4"/>
        <v/>
      </c>
      <c r="P28" s="370"/>
    </row>
    <row r="29" spans="1:17" ht="12.95" customHeight="1">
      <c r="B29" s="10"/>
      <c r="C29" s="11"/>
      <c r="D29" s="24"/>
      <c r="E29" s="24"/>
      <c r="F29" s="378">
        <v>614200</v>
      </c>
      <c r="G29" s="364" t="s">
        <v>549</v>
      </c>
      <c r="H29" s="41" t="s">
        <v>98</v>
      </c>
      <c r="I29" s="386">
        <v>0</v>
      </c>
      <c r="J29" s="386">
        <v>0</v>
      </c>
      <c r="K29" s="540">
        <v>0</v>
      </c>
      <c r="L29" s="551">
        <v>0</v>
      </c>
      <c r="M29" s="305">
        <v>0</v>
      </c>
      <c r="N29" s="746">
        <f>SUM(L29:M29)</f>
        <v>0</v>
      </c>
      <c r="O29" s="741" t="str">
        <f t="shared" si="4"/>
        <v/>
      </c>
      <c r="P29" s="371"/>
    </row>
    <row r="30" spans="1:17" ht="8.1" customHeight="1">
      <c r="B30" s="10"/>
      <c r="C30" s="11"/>
      <c r="D30" s="11"/>
      <c r="E30" s="650"/>
      <c r="F30" s="338"/>
      <c r="G30" s="363"/>
      <c r="H30" s="11"/>
      <c r="I30" s="386"/>
      <c r="J30" s="386"/>
      <c r="K30" s="540"/>
      <c r="L30" s="552"/>
      <c r="M30" s="304"/>
      <c r="N30" s="747"/>
      <c r="O30" s="741" t="str">
        <f t="shared" si="4"/>
        <v/>
      </c>
      <c r="P30" s="371"/>
    </row>
    <row r="31" spans="1:17" s="1" customFormat="1" ht="12.95" customHeight="1">
      <c r="A31" s="306"/>
      <c r="B31" s="12"/>
      <c r="C31" s="8"/>
      <c r="D31" s="8"/>
      <c r="E31" s="8"/>
      <c r="F31" s="329">
        <v>821000</v>
      </c>
      <c r="G31" s="355"/>
      <c r="H31" s="8" t="s">
        <v>89</v>
      </c>
      <c r="I31" s="383">
        <f t="shared" ref="I31" si="13">SUM(I32:I33)</f>
        <v>0</v>
      </c>
      <c r="J31" s="383">
        <f t="shared" ref="J31" si="14">SUM(J32:J33)</f>
        <v>0</v>
      </c>
      <c r="K31" s="539">
        <f>SUM(K32:K33)</f>
        <v>953</v>
      </c>
      <c r="L31" s="752">
        <f t="shared" ref="L31" si="15">SUM(L32:L33)</f>
        <v>0</v>
      </c>
      <c r="M31" s="313">
        <f>SUM(M32:M33)</f>
        <v>0</v>
      </c>
      <c r="N31" s="736">
        <f>SUM(N32:N33)</f>
        <v>0</v>
      </c>
      <c r="O31" s="740" t="str">
        <f t="shared" si="4"/>
        <v/>
      </c>
      <c r="P31" s="370"/>
    </row>
    <row r="32" spans="1:17" ht="12.95" customHeight="1">
      <c r="B32" s="10"/>
      <c r="C32" s="11"/>
      <c r="D32" s="11"/>
      <c r="E32" s="311"/>
      <c r="F32" s="330">
        <v>821200</v>
      </c>
      <c r="G32" s="356"/>
      <c r="H32" s="11" t="s">
        <v>90</v>
      </c>
      <c r="I32" s="386">
        <f t="shared" ref="I32:J32" si="16">SUM(G32:H32)</f>
        <v>0</v>
      </c>
      <c r="J32" s="386">
        <f t="shared" si="16"/>
        <v>0</v>
      </c>
      <c r="K32" s="540">
        <v>0</v>
      </c>
      <c r="L32" s="551">
        <v>0</v>
      </c>
      <c r="M32" s="305">
        <v>0</v>
      </c>
      <c r="N32" s="746">
        <f t="shared" ref="N32:N33" si="17">SUM(L32:M32)</f>
        <v>0</v>
      </c>
      <c r="O32" s="741" t="str">
        <f t="shared" si="4"/>
        <v/>
      </c>
      <c r="P32" s="371"/>
    </row>
    <row r="33" spans="1:16" ht="12.95" customHeight="1">
      <c r="B33" s="10"/>
      <c r="C33" s="11"/>
      <c r="D33" s="11"/>
      <c r="E33" s="311"/>
      <c r="F33" s="330">
        <v>821300</v>
      </c>
      <c r="G33" s="356"/>
      <c r="H33" s="11" t="s">
        <v>91</v>
      </c>
      <c r="I33" s="386">
        <v>0</v>
      </c>
      <c r="J33" s="386">
        <v>0</v>
      </c>
      <c r="K33" s="540">
        <v>953</v>
      </c>
      <c r="L33" s="552">
        <v>0</v>
      </c>
      <c r="M33" s="304">
        <v>0</v>
      </c>
      <c r="N33" s="746">
        <f t="shared" si="17"/>
        <v>0</v>
      </c>
      <c r="O33" s="741" t="str">
        <f t="shared" si="4"/>
        <v/>
      </c>
      <c r="P33" s="371"/>
    </row>
    <row r="34" spans="1:16" ht="8.1" customHeight="1">
      <c r="B34" s="10"/>
      <c r="C34" s="11"/>
      <c r="D34" s="11"/>
      <c r="E34" s="311"/>
      <c r="F34" s="330"/>
      <c r="G34" s="356"/>
      <c r="H34" s="11"/>
      <c r="I34" s="386"/>
      <c r="J34" s="386"/>
      <c r="K34" s="540"/>
      <c r="L34" s="552"/>
      <c r="M34" s="304"/>
      <c r="N34" s="747"/>
      <c r="O34" s="741" t="str">
        <f>IF(J34=0,"",N34/J34*100)</f>
        <v/>
      </c>
      <c r="P34" s="371"/>
    </row>
    <row r="35" spans="1:16" s="1" customFormat="1" ht="12.95" customHeight="1">
      <c r="A35" s="306"/>
      <c r="B35" s="12"/>
      <c r="C35" s="8"/>
      <c r="D35" s="8"/>
      <c r="E35" s="8"/>
      <c r="F35" s="329"/>
      <c r="G35" s="355"/>
      <c r="H35" s="8" t="s">
        <v>92</v>
      </c>
      <c r="I35" s="383">
        <v>0</v>
      </c>
      <c r="J35" s="383">
        <v>0</v>
      </c>
      <c r="K35" s="539">
        <v>2</v>
      </c>
      <c r="L35" s="750">
        <v>0</v>
      </c>
      <c r="M35" s="320"/>
      <c r="N35" s="736">
        <v>0</v>
      </c>
      <c r="O35" s="741"/>
      <c r="P35" s="371"/>
    </row>
    <row r="36" spans="1:16" s="1" customFormat="1" ht="12.95" customHeight="1">
      <c r="A36" s="306"/>
      <c r="B36" s="12"/>
      <c r="C36" s="8"/>
      <c r="D36" s="8"/>
      <c r="E36" s="8"/>
      <c r="F36" s="329"/>
      <c r="G36" s="355"/>
      <c r="H36" s="8" t="s">
        <v>110</v>
      </c>
      <c r="I36" s="15">
        <f t="shared" ref="I36:N36" si="18">I31+I28+I16+I13+I8</f>
        <v>0</v>
      </c>
      <c r="J36" s="313">
        <f t="shared" ref="J36" si="19">J31+J28+J16+J13+J8</f>
        <v>0</v>
      </c>
      <c r="K36" s="563">
        <f t="shared" si="18"/>
        <v>46110</v>
      </c>
      <c r="L36" s="570">
        <f t="shared" si="18"/>
        <v>0</v>
      </c>
      <c r="M36" s="313">
        <f t="shared" si="18"/>
        <v>0</v>
      </c>
      <c r="N36" s="736">
        <f t="shared" si="18"/>
        <v>0</v>
      </c>
      <c r="O36" s="740" t="str">
        <f>IF(J36=0,"",N36/J36*100)</f>
        <v/>
      </c>
      <c r="P36" s="370"/>
    </row>
    <row r="37" spans="1:16" s="1" customFormat="1" ht="12.95" customHeight="1">
      <c r="A37" s="306"/>
      <c r="B37" s="12"/>
      <c r="C37" s="8"/>
      <c r="D37" s="8"/>
      <c r="E37" s="8"/>
      <c r="F37" s="329"/>
      <c r="G37" s="355"/>
      <c r="H37" s="8" t="s">
        <v>93</v>
      </c>
      <c r="I37" s="15"/>
      <c r="J37" s="15"/>
      <c r="K37" s="563"/>
      <c r="L37" s="570"/>
      <c r="M37" s="313"/>
      <c r="N37" s="736"/>
      <c r="O37" s="754"/>
      <c r="P37" s="377"/>
    </row>
    <row r="38" spans="1:16" s="1" customFormat="1" ht="12.95" customHeight="1">
      <c r="A38" s="306"/>
      <c r="B38" s="12"/>
      <c r="C38" s="8"/>
      <c r="D38" s="8"/>
      <c r="E38" s="8"/>
      <c r="F38" s="329"/>
      <c r="G38" s="355"/>
      <c r="H38" s="8" t="s">
        <v>94</v>
      </c>
      <c r="I38" s="30"/>
      <c r="J38" s="30"/>
      <c r="K38" s="574"/>
      <c r="L38" s="568"/>
      <c r="M38" s="304"/>
      <c r="N38" s="747"/>
      <c r="O38" s="742"/>
      <c r="P38" s="372"/>
    </row>
    <row r="39" spans="1:16" ht="8.1" customHeight="1" thickBot="1">
      <c r="B39" s="16"/>
      <c r="C39" s="17"/>
      <c r="D39" s="17"/>
      <c r="E39" s="17"/>
      <c r="F39" s="331"/>
      <c r="G39" s="357"/>
      <c r="H39" s="17"/>
      <c r="I39" s="17"/>
      <c r="J39" s="17"/>
      <c r="K39" s="27"/>
      <c r="L39" s="16"/>
      <c r="M39" s="17"/>
      <c r="N39" s="739"/>
      <c r="O39" s="743"/>
      <c r="P39" s="373"/>
    </row>
    <row r="40" spans="1:16" ht="12.95" customHeight="1">
      <c r="F40" s="332"/>
      <c r="G40" s="358"/>
      <c r="N40" s="411"/>
    </row>
    <row r="41" spans="1:16" ht="12.95" customHeight="1">
      <c r="B41" s="55"/>
      <c r="F41" s="332"/>
      <c r="G41" s="358"/>
      <c r="N41" s="411"/>
    </row>
    <row r="42" spans="1:16" ht="12.95" customHeight="1">
      <c r="F42" s="332"/>
      <c r="G42" s="358"/>
      <c r="N42" s="411"/>
    </row>
    <row r="43" spans="1:16" ht="12.95" customHeight="1">
      <c r="F43" s="332"/>
      <c r="G43" s="358"/>
      <c r="N43" s="411"/>
    </row>
    <row r="44" spans="1:16" ht="12.95" customHeight="1">
      <c r="F44" s="332"/>
      <c r="G44" s="358"/>
      <c r="N44" s="411"/>
    </row>
    <row r="45" spans="1:16" ht="12.95" customHeight="1">
      <c r="F45" s="332"/>
      <c r="G45" s="358"/>
      <c r="N45" s="411"/>
    </row>
    <row r="46" spans="1:16" ht="12.95" customHeight="1">
      <c r="F46" s="332"/>
      <c r="G46" s="358"/>
      <c r="N46" s="411"/>
    </row>
    <row r="47" spans="1:16" ht="12.95" customHeight="1">
      <c r="F47" s="332"/>
      <c r="G47" s="358"/>
      <c r="N47" s="411"/>
    </row>
    <row r="48" spans="1:16" ht="12.95" customHeight="1">
      <c r="F48" s="332"/>
      <c r="G48" s="358"/>
      <c r="N48" s="411"/>
    </row>
    <row r="49" spans="6:14" ht="12.95" customHeight="1">
      <c r="F49" s="332"/>
      <c r="G49" s="358"/>
      <c r="N49" s="411"/>
    </row>
    <row r="50" spans="6:14" ht="12.95" customHeight="1">
      <c r="F50" s="332"/>
      <c r="G50" s="358"/>
      <c r="N50" s="411"/>
    </row>
    <row r="51" spans="6:14" ht="12.95" customHeight="1">
      <c r="F51" s="332"/>
      <c r="G51" s="358"/>
      <c r="N51" s="411"/>
    </row>
    <row r="52" spans="6:14" ht="12.95" customHeight="1">
      <c r="F52" s="332"/>
      <c r="G52" s="358"/>
      <c r="N52" s="411"/>
    </row>
    <row r="53" spans="6:14" ht="12.95" customHeight="1">
      <c r="F53" s="332"/>
      <c r="G53" s="358"/>
      <c r="N53" s="411"/>
    </row>
    <row r="54" spans="6:14" ht="12.95" customHeight="1">
      <c r="F54" s="332"/>
      <c r="G54" s="358"/>
      <c r="N54" s="411"/>
    </row>
    <row r="55" spans="6:14" ht="12.95" customHeight="1">
      <c r="F55" s="332"/>
      <c r="G55" s="358"/>
      <c r="N55" s="411"/>
    </row>
    <row r="56" spans="6:14" ht="12.95" customHeight="1">
      <c r="F56" s="332"/>
      <c r="G56" s="358"/>
      <c r="N56" s="411"/>
    </row>
    <row r="57" spans="6:14" ht="12.95" customHeight="1">
      <c r="F57" s="332"/>
      <c r="G57" s="358"/>
      <c r="N57" s="411"/>
    </row>
    <row r="58" spans="6:14" ht="12.95" customHeight="1">
      <c r="F58" s="332"/>
      <c r="G58" s="358"/>
      <c r="N58" s="411"/>
    </row>
    <row r="59" spans="6:14" ht="12.95" customHeight="1">
      <c r="F59" s="332"/>
      <c r="G59" s="358"/>
      <c r="N59" s="411"/>
    </row>
    <row r="60" spans="6:14" ht="17.100000000000001" customHeight="1">
      <c r="F60" s="332"/>
      <c r="G60" s="358"/>
      <c r="N60" s="411"/>
    </row>
    <row r="61" spans="6:14" ht="14.25">
      <c r="F61" s="332"/>
      <c r="G61" s="358"/>
      <c r="N61" s="411"/>
    </row>
    <row r="62" spans="6:14" ht="14.25">
      <c r="F62" s="332"/>
      <c r="G62" s="358"/>
      <c r="N62" s="411"/>
    </row>
    <row r="63" spans="6:14" ht="14.25">
      <c r="F63" s="332"/>
      <c r="G63" s="358"/>
      <c r="N63" s="411"/>
    </row>
    <row r="64" spans="6:14" ht="14.25">
      <c r="F64" s="332"/>
      <c r="G64" s="358"/>
      <c r="N64" s="411"/>
    </row>
    <row r="65" spans="6:14" ht="14.25">
      <c r="F65" s="332"/>
      <c r="G65" s="358"/>
      <c r="N65" s="411"/>
    </row>
    <row r="66" spans="6:14" ht="14.25">
      <c r="F66" s="332"/>
      <c r="G66" s="358"/>
      <c r="N66" s="411"/>
    </row>
    <row r="67" spans="6:14" ht="14.25">
      <c r="F67" s="332"/>
      <c r="G67" s="358"/>
      <c r="N67" s="411"/>
    </row>
    <row r="68" spans="6:14" ht="14.25">
      <c r="F68" s="332"/>
      <c r="G68" s="358"/>
      <c r="N68" s="411"/>
    </row>
    <row r="69" spans="6:14" ht="14.25">
      <c r="F69" s="332"/>
      <c r="G69" s="358"/>
      <c r="N69" s="411"/>
    </row>
    <row r="70" spans="6:14" ht="14.25">
      <c r="F70" s="332"/>
      <c r="G70" s="358"/>
      <c r="N70" s="411"/>
    </row>
    <row r="71" spans="6:14" ht="14.25">
      <c r="F71" s="332"/>
      <c r="G71" s="358"/>
      <c r="N71" s="411"/>
    </row>
    <row r="72" spans="6:14" ht="14.25">
      <c r="F72" s="332"/>
      <c r="G72" s="358"/>
      <c r="N72" s="411"/>
    </row>
    <row r="73" spans="6:14" ht="14.25">
      <c r="F73" s="332"/>
      <c r="G73" s="358"/>
      <c r="N73" s="411"/>
    </row>
    <row r="74" spans="6:14" ht="14.25">
      <c r="F74" s="332"/>
      <c r="G74" s="332"/>
      <c r="N74" s="411"/>
    </row>
    <row r="75" spans="6:14" ht="14.25">
      <c r="F75" s="332"/>
      <c r="G75" s="332"/>
      <c r="N75" s="411"/>
    </row>
    <row r="76" spans="6:14" ht="14.25">
      <c r="F76" s="332"/>
      <c r="G76" s="332"/>
      <c r="N76" s="411"/>
    </row>
    <row r="77" spans="6:14" ht="14.25">
      <c r="F77" s="332"/>
      <c r="G77" s="332"/>
      <c r="N77" s="411"/>
    </row>
    <row r="78" spans="6:14" ht="14.25">
      <c r="F78" s="332"/>
      <c r="G78" s="332"/>
      <c r="N78" s="411"/>
    </row>
    <row r="79" spans="6:14" ht="14.25">
      <c r="F79" s="332"/>
      <c r="G79" s="332"/>
      <c r="N79" s="411"/>
    </row>
    <row r="80" spans="6:14" ht="14.25">
      <c r="F80" s="332"/>
      <c r="G80" s="332"/>
      <c r="N80" s="411"/>
    </row>
    <row r="81" spans="6:14" ht="14.25">
      <c r="F81" s="332"/>
      <c r="G81" s="332"/>
      <c r="N81" s="411"/>
    </row>
    <row r="82" spans="6:14" ht="14.25">
      <c r="F82" s="332"/>
      <c r="G82" s="332"/>
      <c r="N82" s="411"/>
    </row>
    <row r="83" spans="6:14" ht="14.25">
      <c r="F83" s="332"/>
      <c r="G83" s="332"/>
      <c r="N83" s="411"/>
    </row>
    <row r="84" spans="6:14" ht="14.25">
      <c r="F84" s="332"/>
      <c r="G84" s="332"/>
      <c r="N84" s="411"/>
    </row>
    <row r="85" spans="6:14" ht="14.25">
      <c r="F85" s="332"/>
      <c r="G85" s="332"/>
      <c r="N85" s="411"/>
    </row>
    <row r="86" spans="6:14" ht="14.25">
      <c r="F86" s="332"/>
      <c r="G86" s="332"/>
      <c r="N86" s="411"/>
    </row>
    <row r="87" spans="6:14" ht="14.25">
      <c r="F87" s="332"/>
      <c r="G87" s="332"/>
      <c r="N87" s="411"/>
    </row>
    <row r="88" spans="6:14" ht="14.25">
      <c r="F88" s="332"/>
      <c r="G88" s="332"/>
      <c r="N88" s="411"/>
    </row>
    <row r="89" spans="6:14" ht="14.25">
      <c r="F89" s="332"/>
      <c r="G89" s="332"/>
      <c r="N89" s="411"/>
    </row>
    <row r="90" spans="6:14" ht="14.25">
      <c r="F90" s="332"/>
      <c r="G90" s="332"/>
      <c r="N90" s="411"/>
    </row>
    <row r="91" spans="6:14">
      <c r="G91" s="332"/>
    </row>
    <row r="92" spans="6:14">
      <c r="G92" s="332"/>
    </row>
    <row r="93" spans="6:14">
      <c r="G93" s="332"/>
    </row>
    <row r="94" spans="6:14">
      <c r="G94" s="332"/>
    </row>
    <row r="95" spans="6:14">
      <c r="G95" s="332"/>
    </row>
    <row r="96" spans="6:14">
      <c r="G96" s="332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13</vt:i4>
      </vt:variant>
    </vt:vector>
  </HeadingPairs>
  <TitlesOfParts>
    <vt:vector size="59" baseType="lpstr">
      <vt:lpstr>Naslovnica</vt:lpstr>
      <vt:lpstr>Sadrzaj</vt:lpstr>
      <vt:lpstr>Uvod</vt:lpstr>
      <vt:lpstr>Prihodi</vt:lpstr>
      <vt:lpstr>Rashodi</vt:lpstr>
      <vt:lpstr>1</vt:lpstr>
      <vt:lpstr>3</vt:lpstr>
      <vt:lpstr>4 (S)</vt:lpstr>
      <vt:lpstr>5</vt:lpstr>
      <vt:lpstr>6</vt:lpstr>
      <vt:lpstr>7</vt:lpstr>
      <vt:lpstr>4 (N)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Sumarno</vt:lpstr>
      <vt:lpstr>Funkcijska</vt:lpstr>
      <vt:lpstr>Kap.pror.</vt:lpstr>
      <vt:lpstr>Kraj</vt:lpstr>
      <vt:lpstr>Funkcijska!Ispis_naslova</vt:lpstr>
      <vt:lpstr>Prihodi!Ispis_naslova</vt:lpstr>
      <vt:lpstr>Rashodi!Ispis_naslova</vt:lpstr>
      <vt:lpstr>'15'!Podrucje_ispisa</vt:lpstr>
      <vt:lpstr>'16'!Podrucje_ispisa</vt:lpstr>
      <vt:lpstr>'17'!Podrucje_ispisa</vt:lpstr>
      <vt:lpstr>'21'!Podrucje_ispisa</vt:lpstr>
      <vt:lpstr>Funkcijska!Podrucje_ispisa</vt:lpstr>
      <vt:lpstr>Kraj!Podrucje_ispisa</vt:lpstr>
      <vt:lpstr>Prihodi!Podrucje_ispisa</vt:lpstr>
      <vt:lpstr>Rashodi!Podrucje_ispisa</vt:lpstr>
      <vt:lpstr>Sadrzaj!Podrucje_ispisa</vt:lpstr>
      <vt:lpstr>Uvod!Podrucje_ispisa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2020-11-27T09:27:27Z</cp:lastPrinted>
  <dcterms:created xsi:type="dcterms:W3CDTF">2004-07-23T11:14:23Z</dcterms:created>
  <dcterms:modified xsi:type="dcterms:W3CDTF">2020-11-27T13:23:13Z</dcterms:modified>
</cp:coreProperties>
</file>