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0" yWindow="5670" windowWidth="28845" windowHeight="7245" tabRatio="964" firstSheet="1" activeTab="1"/>
  </bookViews>
  <sheets>
    <sheet name="CODE" sheetId="65119" state="veryHidden" r:id="rId1"/>
    <sheet name="1" sheetId="16" r:id="rId2"/>
    <sheet name="2" sheetId="65065" r:id="rId3"/>
    <sheet name="3" sheetId="65067" r:id="rId4"/>
    <sheet name="4" sheetId="65099" r:id="rId5"/>
    <sheet name="5" sheetId="65123" r:id="rId6"/>
    <sheet name="6" sheetId="65140" r:id="rId7"/>
    <sheet name="7" sheetId="65068" r:id="rId8"/>
    <sheet name="8" sheetId="65069" r:id="rId9"/>
    <sheet name="9" sheetId="65070" r:id="rId10"/>
    <sheet name="10" sheetId="65071" r:id="rId11"/>
    <sheet name="11" sheetId="65074" r:id="rId12"/>
    <sheet name="12" sheetId="65100" r:id="rId13"/>
    <sheet name="13" sheetId="65115" r:id="rId14"/>
    <sheet name="14" sheetId="65075" r:id="rId15"/>
    <sheet name="15" sheetId="65076" r:id="rId16"/>
    <sheet name="16" sheetId="65077" r:id="rId17"/>
    <sheet name="17" sheetId="65078" r:id="rId18"/>
    <sheet name="18" sheetId="65079" r:id="rId19"/>
    <sheet name="19" sheetId="65080" r:id="rId20"/>
    <sheet name="20" sheetId="65082" r:id="rId21"/>
    <sheet name="21" sheetId="65081" r:id="rId22"/>
    <sheet name="22" sheetId="65122" r:id="rId23"/>
    <sheet name="23" sheetId="65083" r:id="rId24"/>
    <sheet name="24" sheetId="65084" r:id="rId25"/>
    <sheet name="25" sheetId="65085" r:id="rId26"/>
    <sheet name="26" sheetId="65086" r:id="rId27"/>
    <sheet name="27" sheetId="65087" r:id="rId28"/>
    <sheet name="28" sheetId="65088" r:id="rId29"/>
    <sheet name="29" sheetId="65089" r:id="rId30"/>
    <sheet name="30" sheetId="65093" r:id="rId31"/>
    <sheet name="31" sheetId="65094" r:id="rId32"/>
    <sheet name="32" sheetId="65095" r:id="rId33"/>
    <sheet name="33" sheetId="65096" r:id="rId34"/>
    <sheet name="34" sheetId="65097" r:id="rId35"/>
    <sheet name="35" sheetId="65098" r:id="rId36"/>
    <sheet name="36" sheetId="65105" r:id="rId37"/>
  </sheets>
  <definedNames>
    <definedName name="ACCOUNTEDPERIODTYPE1" localSheetId="6">#REF!</definedName>
    <definedName name="ACCOUNTEDPERIODTYPE1">#REF!</definedName>
    <definedName name="APPSUSERNAME1" localSheetId="6">#REF!</definedName>
    <definedName name="APPSUSERNAME1">#REF!</definedName>
    <definedName name="BUDGETORGID1" localSheetId="6">#REF!</definedName>
    <definedName name="BUDGETORGID1">#REF!</definedName>
    <definedName name="BUDGETORGNAME1" localSheetId="6">#REF!</definedName>
    <definedName name="BUDGETORGNAME1">#REF!</definedName>
    <definedName name="CHARTOFACCOUNTSID1" localSheetId="6">#REF!</definedName>
    <definedName name="CHARTOFACCOUNTSID1">#REF!</definedName>
    <definedName name="CONNECTSTRING1" localSheetId="6">#REF!</definedName>
    <definedName name="CONNECTSTRING1">#REF!</definedName>
    <definedName name="CREATESUMMARYJNLS1" localSheetId="6">#REF!</definedName>
    <definedName name="CREATESUMMARYJNLS1">#REF!</definedName>
    <definedName name="CRITERIACOLUMN1" localSheetId="6">#REF!</definedName>
    <definedName name="CRITERIACOLUMN1">#REF!</definedName>
    <definedName name="DBNAME1" localSheetId="6">#REF!</definedName>
    <definedName name="DBNAME1">#REF!</definedName>
    <definedName name="DBUSERNAME1" localSheetId="6">#REF!</definedName>
    <definedName name="DBUSERNAME1">#REF!</definedName>
    <definedName name="DELETELOGICTYPE1" localSheetId="6">#REF!</definedName>
    <definedName name="DELETELOGICTYPE1">#REF!</definedName>
    <definedName name="FFAPPCOLNAME1_1" localSheetId="6">#REF!</definedName>
    <definedName name="FFAPPCOLNAME1_1">#REF!</definedName>
    <definedName name="FFAPPCOLNAME2_1" localSheetId="6">#REF!</definedName>
    <definedName name="FFAPPCOLNAME2_1">#REF!</definedName>
    <definedName name="FFAPPCOLNAME3_1" localSheetId="6">#REF!</definedName>
    <definedName name="FFAPPCOLNAME3_1">#REF!</definedName>
    <definedName name="FFAPPCOLNAME4_1" localSheetId="6">#REF!</definedName>
    <definedName name="FFAPPCOLNAME4_1">#REF!</definedName>
    <definedName name="FFAPPCOLNAME5_1" localSheetId="6">#REF!</definedName>
    <definedName name="FFAPPCOLNAME5_1">#REF!</definedName>
    <definedName name="FFAPPCOLNAME6_1" localSheetId="6">#REF!</definedName>
    <definedName name="FFAPPCOLNAME6_1">#REF!</definedName>
    <definedName name="FFSEGMENT1_1" localSheetId="6">#REF!</definedName>
    <definedName name="FFSEGMENT1_1">#REF!</definedName>
    <definedName name="FFSEGMENT2_1" localSheetId="6">#REF!</definedName>
    <definedName name="FFSEGMENT2_1">#REF!</definedName>
    <definedName name="FFSEGMENT3_1" localSheetId="6">#REF!</definedName>
    <definedName name="FFSEGMENT3_1">#REF!</definedName>
    <definedName name="FFSEGMENT4_1" localSheetId="6">#REF!</definedName>
    <definedName name="FFSEGMENT4_1">#REF!</definedName>
    <definedName name="FFSEGMENT5_1" localSheetId="6">#REF!</definedName>
    <definedName name="FFSEGMENT5_1">#REF!</definedName>
    <definedName name="FFSEGMENT6_1" localSheetId="6">#REF!</definedName>
    <definedName name="FFSEGMENT6_1">#REF!</definedName>
    <definedName name="FFSEGSEPARATOR1" localSheetId="6">#REF!</definedName>
    <definedName name="FFSEGSEPARATOR1">#REF!</definedName>
    <definedName name="FIELDNAMECOLUMN1" localSheetId="6">#REF!</definedName>
    <definedName name="FIELDNAMECOLUMN1">#REF!</definedName>
    <definedName name="FIELDNAMEROW1" localSheetId="6">#REF!</definedName>
    <definedName name="FIELDNAMEROW1">#REF!</definedName>
    <definedName name="FIRSTDATAROW1" localSheetId="6">#REF!</definedName>
    <definedName name="FIRSTDATAROW1">#REF!</definedName>
    <definedName name="FNDNAM1" localSheetId="6">#REF!</definedName>
    <definedName name="FNDNAM1">#REF!</definedName>
    <definedName name="FNDUSERID1" localSheetId="6">#REF!</definedName>
    <definedName name="FNDUSERID1">#REF!</definedName>
    <definedName name="FUNCTIONALCURRENCY1" localSheetId="6">#REF!</definedName>
    <definedName name="FUNCTIONALCURRENCY1">#REF!</definedName>
    <definedName name="GWYUID1" localSheetId="6">#REF!</definedName>
    <definedName name="GWYUID1">#REF!</definedName>
    <definedName name="IMPORTDFF1" localSheetId="6">#REF!</definedName>
    <definedName name="IMPORTDFF1">#REF!</definedName>
    <definedName name="LABELTEXTCOLUMN1" localSheetId="6">#REF!</definedName>
    <definedName name="LABELTEXTCOLUMN1">#REF!</definedName>
    <definedName name="LABELTEXTROW1" localSheetId="6">#REF!</definedName>
    <definedName name="LABELTEXTROW1">#REF!</definedName>
    <definedName name="NOOFFFSEGMENTS1" localSheetId="6">#REF!</definedName>
    <definedName name="NOOFFFSEGMENTS1">#REF!</definedName>
    <definedName name="NUMBEROFDETAILFIELDS1" localSheetId="6">#REF!</definedName>
    <definedName name="NUMBEROFDETAILFIELDS1">#REF!</definedName>
    <definedName name="NUMBEROFHEADERFIELDS1" localSheetId="6">#REF!</definedName>
    <definedName name="NUMBEROFHEADERFIELDS1">#REF!</definedName>
    <definedName name="PERIODSETNAME1" localSheetId="6">#REF!</definedName>
    <definedName name="PERIODSETNAME1">#REF!</definedName>
    <definedName name="_xlnm.Print_Area" localSheetId="14">'14'!$A$1:$P$46</definedName>
    <definedName name="_xlnm.Print_Area" localSheetId="15">'15'!$A$1:$P$58</definedName>
    <definedName name="_xlnm.Print_Area" localSheetId="16">'16'!$A$1:$P$43</definedName>
    <definedName name="_xlnm.Print_Area" localSheetId="20">'20'!$A$1:$P$36</definedName>
    <definedName name="POSTERRORSTOSUSP1" localSheetId="6">#REF!</definedName>
    <definedName name="POSTERRORSTOSUSP1">#REF!</definedName>
    <definedName name="RESPONSIBILITYAPPLICATIONID1" localSheetId="6">#REF!</definedName>
    <definedName name="RESPONSIBILITYAPPLICATIONID1">#REF!</definedName>
    <definedName name="RESPONSIBILITYID1" localSheetId="6">#REF!</definedName>
    <definedName name="RESPONSIBILITYID1">#REF!</definedName>
    <definedName name="RESPONSIBILITYNAME1" localSheetId="6">#REF!</definedName>
    <definedName name="RESPONSIBILITYNAME1">#REF!</definedName>
    <definedName name="ROWSTOUPLOAD1" localSheetId="6">#REF!</definedName>
    <definedName name="ROWSTOUPLOAD1">#REF!</definedName>
    <definedName name="SETOFBOOKSID1" localSheetId="6">#REF!</definedName>
    <definedName name="SETOFBOOKSID1">#REF!</definedName>
    <definedName name="SETOFBOOKSNAME1" localSheetId="6">#REF!</definedName>
    <definedName name="SETOFBOOKSNAME1">#REF!</definedName>
    <definedName name="STARTJOURNALIMPORT1" localSheetId="6">#REF!</definedName>
    <definedName name="STARTJOURNALIMPORT1">#REF!</definedName>
    <definedName name="TEMPLATENUMBER1" localSheetId="6">#REF!</definedName>
    <definedName name="TEMPLATENUMBER1">#REF!</definedName>
    <definedName name="TEMPLATESTYLE1" localSheetId="6">#REF!</definedName>
    <definedName name="TEMPLATESTYLE1">#REF!</definedName>
    <definedName name="TEMPLATETYPE1" localSheetId="6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L31" i="65077"/>
  <c r="L29"/>
  <c r="L46" i="65080" l="1"/>
  <c r="L47"/>
  <c r="L20"/>
  <c r="L31" i="65075"/>
  <c r="J29" i="65105"/>
  <c r="J28"/>
  <c r="J26"/>
  <c r="J22"/>
  <c r="J16" s="1"/>
  <c r="J13"/>
  <c r="J11"/>
  <c r="J8"/>
  <c r="J29" i="65098"/>
  <c r="J28"/>
  <c r="J26"/>
  <c r="J22"/>
  <c r="J16" s="1"/>
  <c r="J13"/>
  <c r="J11"/>
  <c r="J8"/>
  <c r="J29" i="65097"/>
  <c r="J28" s="1"/>
  <c r="J26"/>
  <c r="J24"/>
  <c r="J22"/>
  <c r="J21"/>
  <c r="J18"/>
  <c r="J16" s="1"/>
  <c r="J13"/>
  <c r="J11"/>
  <c r="J8"/>
  <c r="J28" i="65096"/>
  <c r="J26"/>
  <c r="J22"/>
  <c r="J16"/>
  <c r="J13"/>
  <c r="J11"/>
  <c r="J8" s="1"/>
  <c r="J32" i="65095"/>
  <c r="J28"/>
  <c r="J26"/>
  <c r="J22"/>
  <c r="J16" s="1"/>
  <c r="J13"/>
  <c r="J11"/>
  <c r="J8"/>
  <c r="J29" i="65094"/>
  <c r="J28" s="1"/>
  <c r="J26"/>
  <c r="J24"/>
  <c r="J22"/>
  <c r="J21"/>
  <c r="J16" s="1"/>
  <c r="J13"/>
  <c r="J11"/>
  <c r="J8"/>
  <c r="J31" i="65093"/>
  <c r="J28"/>
  <c r="J26"/>
  <c r="J24"/>
  <c r="J22"/>
  <c r="J21"/>
  <c r="J18"/>
  <c r="J16"/>
  <c r="J13"/>
  <c r="J11"/>
  <c r="J8" s="1"/>
  <c r="J29" i="65088"/>
  <c r="J28"/>
  <c r="J26"/>
  <c r="J24"/>
  <c r="J22"/>
  <c r="J16"/>
  <c r="J13"/>
  <c r="J11"/>
  <c r="J8" s="1"/>
  <c r="J28" i="65087"/>
  <c r="J26"/>
  <c r="J22"/>
  <c r="J16"/>
  <c r="J13"/>
  <c r="J11"/>
  <c r="J8" s="1"/>
  <c r="J28" i="65086"/>
  <c r="J26"/>
  <c r="J24"/>
  <c r="J22"/>
  <c r="J21"/>
  <c r="J16"/>
  <c r="J13"/>
  <c r="J11"/>
  <c r="J8" s="1"/>
  <c r="J28" i="65085"/>
  <c r="J26"/>
  <c r="J24"/>
  <c r="J22"/>
  <c r="J16" s="1"/>
  <c r="J13"/>
  <c r="J11"/>
  <c r="J8"/>
  <c r="J28" i="65084"/>
  <c r="J26"/>
  <c r="J24"/>
  <c r="J22"/>
  <c r="J16" s="1"/>
  <c r="J13"/>
  <c r="J11"/>
  <c r="J8"/>
  <c r="J28" i="65083"/>
  <c r="J26"/>
  <c r="J24"/>
  <c r="J22"/>
  <c r="J16" s="1"/>
  <c r="J13"/>
  <c r="J11"/>
  <c r="J8"/>
  <c r="J29" i="65122"/>
  <c r="J28"/>
  <c r="J26"/>
  <c r="J24"/>
  <c r="J22"/>
  <c r="J16"/>
  <c r="J13"/>
  <c r="J11"/>
  <c r="J8" s="1"/>
  <c r="J28" i="65081"/>
  <c r="J26"/>
  <c r="J24"/>
  <c r="J22"/>
  <c r="J16" s="1"/>
  <c r="J13"/>
  <c r="J11"/>
  <c r="J8"/>
  <c r="J28" i="65082"/>
  <c r="J26"/>
  <c r="J24"/>
  <c r="J22"/>
  <c r="J16" s="1"/>
  <c r="J13"/>
  <c r="J11"/>
  <c r="J8"/>
  <c r="J49" i="65080"/>
  <c r="J45"/>
  <c r="J42"/>
  <c r="J30"/>
  <c r="J28"/>
  <c r="J25"/>
  <c r="J24"/>
  <c r="J22"/>
  <c r="J21"/>
  <c r="J18"/>
  <c r="J16"/>
  <c r="J13"/>
  <c r="J11"/>
  <c r="J8" s="1"/>
  <c r="J33" i="65078"/>
  <c r="J29"/>
  <c r="J27"/>
  <c r="J25"/>
  <c r="J22"/>
  <c r="J21"/>
  <c r="J20"/>
  <c r="J18"/>
  <c r="J16" s="1"/>
  <c r="J13"/>
  <c r="J11"/>
  <c r="J8"/>
  <c r="J33" i="65077"/>
  <c r="J28"/>
  <c r="J26"/>
  <c r="J24"/>
  <c r="J22"/>
  <c r="J21"/>
  <c r="J18"/>
  <c r="J16"/>
  <c r="J13"/>
  <c r="J11"/>
  <c r="J8" s="1"/>
  <c r="J47" i="65076"/>
  <c r="J43"/>
  <c r="J37"/>
  <c r="J32"/>
  <c r="J30"/>
  <c r="J25"/>
  <c r="J24"/>
  <c r="J21"/>
  <c r="J19" s="1"/>
  <c r="J16"/>
  <c r="J14"/>
  <c r="J11"/>
  <c r="J8"/>
  <c r="J36" i="65075"/>
  <c r="J33"/>
  <c r="J29"/>
  <c r="J26"/>
  <c r="J24"/>
  <c r="J22"/>
  <c r="J21"/>
  <c r="J18"/>
  <c r="J16" s="1"/>
  <c r="J13"/>
  <c r="J11"/>
  <c r="J8"/>
  <c r="J29" i="65115"/>
  <c r="J28"/>
  <c r="J26"/>
  <c r="J24"/>
  <c r="J22"/>
  <c r="J21"/>
  <c r="J18"/>
  <c r="J16"/>
  <c r="J13"/>
  <c r="J11"/>
  <c r="J8" s="1"/>
  <c r="J29" i="65100"/>
  <c r="J28"/>
  <c r="J26"/>
  <c r="J24"/>
  <c r="J22"/>
  <c r="J21"/>
  <c r="J18"/>
  <c r="J16"/>
  <c r="J13"/>
  <c r="J11"/>
  <c r="J8" s="1"/>
  <c r="J29" i="65074"/>
  <c r="J28"/>
  <c r="J26"/>
  <c r="J24"/>
  <c r="J23"/>
  <c r="J22"/>
  <c r="J21"/>
  <c r="J18"/>
  <c r="J16" s="1"/>
  <c r="J13"/>
  <c r="J11"/>
  <c r="J8"/>
  <c r="J30" i="65071"/>
  <c r="J29"/>
  <c r="J26"/>
  <c r="J22"/>
  <c r="J16" s="1"/>
  <c r="J13"/>
  <c r="J11"/>
  <c r="J8"/>
  <c r="J28" i="65069"/>
  <c r="J26"/>
  <c r="J16" s="1"/>
  <c r="J13"/>
  <c r="J11"/>
  <c r="J8"/>
  <c r="J29" i="65068"/>
  <c r="J28" s="1"/>
  <c r="J26"/>
  <c r="J22"/>
  <c r="J16" s="1"/>
  <c r="J13"/>
  <c r="J11"/>
  <c r="J8"/>
  <c r="J29" i="65123"/>
  <c r="J28"/>
  <c r="J26"/>
  <c r="J24"/>
  <c r="J22"/>
  <c r="J21"/>
  <c r="J18"/>
  <c r="J16"/>
  <c r="J13"/>
  <c r="J11"/>
  <c r="J8" s="1"/>
  <c r="J29" i="65099"/>
  <c r="J28"/>
  <c r="J26"/>
  <c r="J24"/>
  <c r="J22"/>
  <c r="J21"/>
  <c r="J18"/>
  <c r="J16"/>
  <c r="J13"/>
  <c r="J11"/>
  <c r="J8" s="1"/>
  <c r="J29" i="65067"/>
  <c r="J28" s="1"/>
  <c r="J26"/>
  <c r="J24"/>
  <c r="J23"/>
  <c r="J22"/>
  <c r="J21"/>
  <c r="J20"/>
  <c r="J19"/>
  <c r="J18"/>
  <c r="J16" s="1"/>
  <c r="J13"/>
  <c r="J11"/>
  <c r="J8" s="1"/>
  <c r="J49" i="65065"/>
  <c r="J46"/>
  <c r="J34"/>
  <c r="J21"/>
  <c r="J18"/>
  <c r="J13"/>
  <c r="J8"/>
  <c r="I29" i="65105" l="1"/>
  <c r="I28"/>
  <c r="I26"/>
  <c r="I22"/>
  <c r="I16" s="1"/>
  <c r="I13"/>
  <c r="I11"/>
  <c r="I8"/>
  <c r="I29" i="65098"/>
  <c r="I28"/>
  <c r="I26"/>
  <c r="I22"/>
  <c r="I16" s="1"/>
  <c r="I13"/>
  <c r="I11"/>
  <c r="I8"/>
  <c r="I29" i="65097"/>
  <c r="I28"/>
  <c r="I26"/>
  <c r="I24"/>
  <c r="I22"/>
  <c r="I21"/>
  <c r="I18"/>
  <c r="I16"/>
  <c r="I13"/>
  <c r="I11"/>
  <c r="I8" s="1"/>
  <c r="I28" i="65096"/>
  <c r="I26"/>
  <c r="I22"/>
  <c r="I16"/>
  <c r="I13"/>
  <c r="I11"/>
  <c r="I8" s="1"/>
  <c r="I32" i="65095"/>
  <c r="I28"/>
  <c r="I26"/>
  <c r="I22"/>
  <c r="I16" s="1"/>
  <c r="I13"/>
  <c r="I11"/>
  <c r="I8"/>
  <c r="I29" i="65094"/>
  <c r="I28"/>
  <c r="I26"/>
  <c r="I24"/>
  <c r="I22"/>
  <c r="I21"/>
  <c r="I16" s="1"/>
  <c r="I13"/>
  <c r="I11"/>
  <c r="I8"/>
  <c r="I31" i="65093"/>
  <c r="I28"/>
  <c r="I26"/>
  <c r="I24"/>
  <c r="I22"/>
  <c r="I21"/>
  <c r="I18"/>
  <c r="I16" s="1"/>
  <c r="I13"/>
  <c r="I11"/>
  <c r="I8"/>
  <c r="I29" i="65089"/>
  <c r="I28"/>
  <c r="I26"/>
  <c r="I24"/>
  <c r="I22"/>
  <c r="I16"/>
  <c r="I13"/>
  <c r="I11"/>
  <c r="I8" s="1"/>
  <c r="I29" i="65088"/>
  <c r="I28"/>
  <c r="I26"/>
  <c r="I24"/>
  <c r="I22"/>
  <c r="I16"/>
  <c r="I13"/>
  <c r="I11"/>
  <c r="I8" s="1"/>
  <c r="I28" i="65087"/>
  <c r="I26"/>
  <c r="I22"/>
  <c r="I16" s="1"/>
  <c r="I13"/>
  <c r="I11"/>
  <c r="I8"/>
  <c r="I28" i="65086"/>
  <c r="I26"/>
  <c r="I24"/>
  <c r="I22"/>
  <c r="I21"/>
  <c r="I16"/>
  <c r="I13"/>
  <c r="I11"/>
  <c r="I8" s="1"/>
  <c r="I28" i="65085"/>
  <c r="I26"/>
  <c r="I24"/>
  <c r="I22"/>
  <c r="I16"/>
  <c r="I13"/>
  <c r="I11"/>
  <c r="I8" s="1"/>
  <c r="I28" i="65084"/>
  <c r="I26"/>
  <c r="I24"/>
  <c r="I22"/>
  <c r="I16"/>
  <c r="I13"/>
  <c r="I11"/>
  <c r="I8"/>
  <c r="I28" i="65083"/>
  <c r="I26"/>
  <c r="I24"/>
  <c r="I22"/>
  <c r="I16" s="1"/>
  <c r="I13"/>
  <c r="I11"/>
  <c r="I8"/>
  <c r="I29" i="65122"/>
  <c r="I28"/>
  <c r="I26"/>
  <c r="I24"/>
  <c r="I22"/>
  <c r="I16"/>
  <c r="I13"/>
  <c r="I11"/>
  <c r="I8" s="1"/>
  <c r="I28" i="65081"/>
  <c r="I26"/>
  <c r="I24"/>
  <c r="I22"/>
  <c r="I16" s="1"/>
  <c r="I13"/>
  <c r="I11"/>
  <c r="I8"/>
  <c r="I28" i="65082"/>
  <c r="I26"/>
  <c r="I24"/>
  <c r="I22"/>
  <c r="I16" s="1"/>
  <c r="I13"/>
  <c r="I11"/>
  <c r="I8"/>
  <c r="I49" i="65080"/>
  <c r="I45"/>
  <c r="I42"/>
  <c r="I30"/>
  <c r="I28"/>
  <c r="I25"/>
  <c r="I24"/>
  <c r="I22"/>
  <c r="I21"/>
  <c r="I18"/>
  <c r="I16" s="1"/>
  <c r="I13"/>
  <c r="I11"/>
  <c r="I8"/>
  <c r="I38" i="65079"/>
  <c r="I34"/>
  <c r="I28"/>
  <c r="I26"/>
  <c r="I16"/>
  <c r="I13"/>
  <c r="I11"/>
  <c r="I8" s="1"/>
  <c r="I33" i="65078"/>
  <c r="I29"/>
  <c r="I27"/>
  <c r="I25"/>
  <c r="I22"/>
  <c r="I21"/>
  <c r="I20"/>
  <c r="I18"/>
  <c r="I16"/>
  <c r="I13"/>
  <c r="I11"/>
  <c r="I8" s="1"/>
  <c r="I33" i="65077"/>
  <c r="I28"/>
  <c r="I26"/>
  <c r="I24"/>
  <c r="I22"/>
  <c r="I21"/>
  <c r="I18"/>
  <c r="I16"/>
  <c r="I13"/>
  <c r="I11"/>
  <c r="I8" s="1"/>
  <c r="I47" i="65076"/>
  <c r="I43"/>
  <c r="I37"/>
  <c r="I32"/>
  <c r="I30"/>
  <c r="I25"/>
  <c r="I24"/>
  <c r="I21"/>
  <c r="I19" s="1"/>
  <c r="I16"/>
  <c r="I14"/>
  <c r="I11"/>
  <c r="I8"/>
  <c r="I36" i="65075"/>
  <c r="I33"/>
  <c r="I29"/>
  <c r="I26"/>
  <c r="I24"/>
  <c r="I22"/>
  <c r="I21"/>
  <c r="I18"/>
  <c r="I16" s="1"/>
  <c r="I13"/>
  <c r="I11"/>
  <c r="I8"/>
  <c r="I29" i="65115"/>
  <c r="I28"/>
  <c r="I26"/>
  <c r="I24"/>
  <c r="I22"/>
  <c r="I21"/>
  <c r="I18"/>
  <c r="I16"/>
  <c r="I13"/>
  <c r="I11"/>
  <c r="I8" s="1"/>
  <c r="I29" i="65100"/>
  <c r="I28" s="1"/>
  <c r="I26"/>
  <c r="I24"/>
  <c r="I22"/>
  <c r="I21"/>
  <c r="I18"/>
  <c r="I16" s="1"/>
  <c r="I13"/>
  <c r="I11"/>
  <c r="I8"/>
  <c r="I29" i="65074"/>
  <c r="I28"/>
  <c r="I26"/>
  <c r="I24"/>
  <c r="I23"/>
  <c r="I22"/>
  <c r="I21"/>
  <c r="I18"/>
  <c r="I16" s="1"/>
  <c r="I13"/>
  <c r="I11"/>
  <c r="I8"/>
  <c r="I30" i="65071"/>
  <c r="I29"/>
  <c r="I26"/>
  <c r="I22"/>
  <c r="I16" s="1"/>
  <c r="I13"/>
  <c r="I11"/>
  <c r="I8"/>
  <c r="I31" i="65070"/>
  <c r="I30"/>
  <c r="I28"/>
  <c r="I24"/>
  <c r="I22"/>
  <c r="I21"/>
  <c r="I18"/>
  <c r="I16"/>
  <c r="I13"/>
  <c r="I11"/>
  <c r="I8" s="1"/>
  <c r="I28" i="65069"/>
  <c r="I26"/>
  <c r="I16" s="1"/>
  <c r="I13"/>
  <c r="I11"/>
  <c r="I8"/>
  <c r="I29" i="65068"/>
  <c r="I28"/>
  <c r="I26"/>
  <c r="I22"/>
  <c r="I16" s="1"/>
  <c r="I13"/>
  <c r="I11"/>
  <c r="I8"/>
  <c r="I32" i="65140"/>
  <c r="I31"/>
  <c r="I28"/>
  <c r="I26"/>
  <c r="I24"/>
  <c r="I22"/>
  <c r="I21"/>
  <c r="I20"/>
  <c r="I18"/>
  <c r="I16"/>
  <c r="I13"/>
  <c r="I11"/>
  <c r="I8" s="1"/>
  <c r="I29" i="65123"/>
  <c r="I28"/>
  <c r="I26"/>
  <c r="I24"/>
  <c r="I22"/>
  <c r="I21"/>
  <c r="I18"/>
  <c r="I16"/>
  <c r="I13"/>
  <c r="I11"/>
  <c r="I8"/>
  <c r="I29" i="65099"/>
  <c r="I28"/>
  <c r="I26"/>
  <c r="I24"/>
  <c r="I22"/>
  <c r="I21"/>
  <c r="I18"/>
  <c r="I16"/>
  <c r="I13"/>
  <c r="I11"/>
  <c r="I8" s="1"/>
  <c r="I29" i="65067"/>
  <c r="I28"/>
  <c r="I26"/>
  <c r="I24"/>
  <c r="I23"/>
  <c r="I22"/>
  <c r="I21"/>
  <c r="I20"/>
  <c r="I19"/>
  <c r="I18"/>
  <c r="I16" s="1"/>
  <c r="I13"/>
  <c r="I11"/>
  <c r="I8"/>
  <c r="I49" i="65065"/>
  <c r="I46"/>
  <c r="I34"/>
  <c r="I21"/>
  <c r="I18"/>
  <c r="I13"/>
  <c r="I8"/>
  <c r="I28" i="16"/>
  <c r="I26"/>
  <c r="I16"/>
  <c r="I13"/>
  <c r="I11"/>
  <c r="I8" s="1"/>
  <c r="O32" i="65080" l="1"/>
  <c r="O33"/>
  <c r="M47" i="65076" l="1"/>
  <c r="L47"/>
  <c r="K47"/>
  <c r="N49"/>
  <c r="O49" s="1"/>
  <c r="P48"/>
  <c r="N48"/>
  <c r="M37"/>
  <c r="L37"/>
  <c r="K37"/>
  <c r="P39"/>
  <c r="N39"/>
  <c r="P38"/>
  <c r="N38"/>
  <c r="P27" i="65070"/>
  <c r="N27"/>
  <c r="O27" s="1"/>
  <c r="O48" i="65076" l="1"/>
  <c r="P49"/>
  <c r="O39"/>
  <c r="O38"/>
  <c r="P31" i="65105" l="1"/>
  <c r="P29"/>
  <c r="P27"/>
  <c r="P26"/>
  <c r="P22"/>
  <c r="P15"/>
  <c r="P12"/>
  <c r="P11"/>
  <c r="P31" i="65098"/>
  <c r="P30"/>
  <c r="P29"/>
  <c r="P27"/>
  <c r="P26"/>
  <c r="P22"/>
  <c r="P15"/>
  <c r="P12"/>
  <c r="P11"/>
  <c r="P31" i="65097"/>
  <c r="P29"/>
  <c r="P27"/>
  <c r="P26"/>
  <c r="P24"/>
  <c r="P22"/>
  <c r="P21"/>
  <c r="P18"/>
  <c r="P15"/>
  <c r="P12"/>
  <c r="P11"/>
  <c r="P31" i="65096"/>
  <c r="P29"/>
  <c r="P27"/>
  <c r="P26"/>
  <c r="P22"/>
  <c r="P15"/>
  <c r="P12"/>
  <c r="P11"/>
  <c r="P35" i="65095"/>
  <c r="P33"/>
  <c r="P31"/>
  <c r="P30"/>
  <c r="P27"/>
  <c r="P26"/>
  <c r="P24"/>
  <c r="P22"/>
  <c r="P15"/>
  <c r="P12"/>
  <c r="P11"/>
  <c r="P31" i="65094"/>
  <c r="P30"/>
  <c r="P29"/>
  <c r="P27"/>
  <c r="P26"/>
  <c r="P24"/>
  <c r="P22"/>
  <c r="P21"/>
  <c r="P17"/>
  <c r="P15"/>
  <c r="P12"/>
  <c r="P11"/>
  <c r="P34" i="65093"/>
  <c r="P32"/>
  <c r="P30"/>
  <c r="P27"/>
  <c r="P26"/>
  <c r="P24"/>
  <c r="P22"/>
  <c r="P21"/>
  <c r="P18"/>
  <c r="P15"/>
  <c r="P12"/>
  <c r="P11"/>
  <c r="P31" i="65089"/>
  <c r="P29"/>
  <c r="P27"/>
  <c r="P26"/>
  <c r="P24"/>
  <c r="P22"/>
  <c r="P15"/>
  <c r="P12"/>
  <c r="P11"/>
  <c r="P31" i="65088"/>
  <c r="P29"/>
  <c r="P27"/>
  <c r="P26"/>
  <c r="P24"/>
  <c r="P22"/>
  <c r="P15"/>
  <c r="P12"/>
  <c r="P11"/>
  <c r="P31" i="65087"/>
  <c r="P27"/>
  <c r="P26"/>
  <c r="P22"/>
  <c r="P15"/>
  <c r="P12"/>
  <c r="P11"/>
  <c r="P31" i="65086"/>
  <c r="P29"/>
  <c r="P27"/>
  <c r="P26"/>
  <c r="P24"/>
  <c r="P22"/>
  <c r="P21"/>
  <c r="P15"/>
  <c r="P12"/>
  <c r="P11"/>
  <c r="P31" i="65085"/>
  <c r="P29"/>
  <c r="P27"/>
  <c r="P26"/>
  <c r="P24"/>
  <c r="P22"/>
  <c r="P15"/>
  <c r="P12"/>
  <c r="P11"/>
  <c r="P31" i="65084"/>
  <c r="P27"/>
  <c r="P26"/>
  <c r="P24"/>
  <c r="P22"/>
  <c r="P15"/>
  <c r="P12"/>
  <c r="P11"/>
  <c r="P31" i="65083"/>
  <c r="P29"/>
  <c r="P27"/>
  <c r="P26"/>
  <c r="P24"/>
  <c r="P22"/>
  <c r="P15"/>
  <c r="P12"/>
  <c r="P11"/>
  <c r="P31" i="65122"/>
  <c r="P27"/>
  <c r="P26"/>
  <c r="P24"/>
  <c r="P22"/>
  <c r="P15"/>
  <c r="P12"/>
  <c r="P11"/>
  <c r="L16"/>
  <c r="P31" i="65081"/>
  <c r="P27"/>
  <c r="P26"/>
  <c r="P24"/>
  <c r="P22"/>
  <c r="P15"/>
  <c r="P12"/>
  <c r="P11"/>
  <c r="P31" i="65082"/>
  <c r="P29"/>
  <c r="P27"/>
  <c r="P26"/>
  <c r="P24"/>
  <c r="P22"/>
  <c r="P15"/>
  <c r="P12"/>
  <c r="P11"/>
  <c r="P51" i="65080"/>
  <c r="P48"/>
  <c r="P44"/>
  <c r="P41"/>
  <c r="P40"/>
  <c r="P39"/>
  <c r="P29"/>
  <c r="P28"/>
  <c r="P25"/>
  <c r="P24"/>
  <c r="P22"/>
  <c r="P21"/>
  <c r="P18"/>
  <c r="P15"/>
  <c r="P12"/>
  <c r="P11"/>
  <c r="P41" i="65079"/>
  <c r="P39"/>
  <c r="P37"/>
  <c r="P36"/>
  <c r="P35"/>
  <c r="P33"/>
  <c r="P27"/>
  <c r="P26"/>
  <c r="P24"/>
  <c r="P18"/>
  <c r="P15"/>
  <c r="P12"/>
  <c r="P11"/>
  <c r="P39" i="65078"/>
  <c r="P38"/>
  <c r="P37"/>
  <c r="P34"/>
  <c r="P32"/>
  <c r="P31"/>
  <c r="P28"/>
  <c r="P27"/>
  <c r="P25"/>
  <c r="P22"/>
  <c r="P21"/>
  <c r="P20"/>
  <c r="P18"/>
  <c r="P15"/>
  <c r="P12"/>
  <c r="P11"/>
  <c r="P36" i="65077"/>
  <c r="P34"/>
  <c r="P32"/>
  <c r="P27"/>
  <c r="P26"/>
  <c r="P24"/>
  <c r="P22"/>
  <c r="P21"/>
  <c r="P18"/>
  <c r="P15"/>
  <c r="P12"/>
  <c r="P11"/>
  <c r="P52" i="65076"/>
  <c r="P50"/>
  <c r="P46"/>
  <c r="P44"/>
  <c r="P42"/>
  <c r="P40"/>
  <c r="P36"/>
  <c r="P31"/>
  <c r="P30"/>
  <c r="P25"/>
  <c r="P24"/>
  <c r="P21"/>
  <c r="P18"/>
  <c r="P15"/>
  <c r="P14"/>
  <c r="P10"/>
  <c r="P39" i="65075"/>
  <c r="P37"/>
  <c r="P35"/>
  <c r="P34"/>
  <c r="P33"/>
  <c r="P32"/>
  <c r="P30"/>
  <c r="P28"/>
  <c r="P27"/>
  <c r="P26"/>
  <c r="P24"/>
  <c r="P22"/>
  <c r="P21"/>
  <c r="P18"/>
  <c r="P15"/>
  <c r="P12"/>
  <c r="P11"/>
  <c r="P31" i="65115"/>
  <c r="P30"/>
  <c r="P29"/>
  <c r="P27"/>
  <c r="P26"/>
  <c r="P24"/>
  <c r="P22"/>
  <c r="P21"/>
  <c r="P18"/>
  <c r="P15"/>
  <c r="P12"/>
  <c r="P11"/>
  <c r="P35" i="65100"/>
  <c r="P31"/>
  <c r="P29"/>
  <c r="P27"/>
  <c r="P26"/>
  <c r="P24"/>
  <c r="P22"/>
  <c r="P21"/>
  <c r="P18"/>
  <c r="P15"/>
  <c r="P12"/>
  <c r="P11"/>
  <c r="P31" i="65074"/>
  <c r="P30"/>
  <c r="P29"/>
  <c r="P28"/>
  <c r="P27"/>
  <c r="P26"/>
  <c r="P24"/>
  <c r="P23"/>
  <c r="P22"/>
  <c r="P21"/>
  <c r="P18"/>
  <c r="P17"/>
  <c r="P15"/>
  <c r="P12"/>
  <c r="P11"/>
  <c r="P32" i="65071"/>
  <c r="P30"/>
  <c r="P28"/>
  <c r="P27"/>
  <c r="P26"/>
  <c r="P22"/>
  <c r="P15"/>
  <c r="P12"/>
  <c r="P11"/>
  <c r="P33" i="65070"/>
  <c r="P31"/>
  <c r="P29"/>
  <c r="P28"/>
  <c r="P26"/>
  <c r="P24"/>
  <c r="P22"/>
  <c r="P21"/>
  <c r="P18"/>
  <c r="P15"/>
  <c r="P12"/>
  <c r="P11"/>
  <c r="P31" i="65069"/>
  <c r="P29"/>
  <c r="P27"/>
  <c r="P26"/>
  <c r="P15"/>
  <c r="P12"/>
  <c r="P11"/>
  <c r="P31" i="65068"/>
  <c r="P29"/>
  <c r="P27"/>
  <c r="P26"/>
  <c r="P22"/>
  <c r="P15"/>
  <c r="P12"/>
  <c r="P11"/>
  <c r="P31" i="65123"/>
  <c r="P29"/>
  <c r="P27"/>
  <c r="P26"/>
  <c r="P24"/>
  <c r="P22"/>
  <c r="P21"/>
  <c r="P18"/>
  <c r="P15"/>
  <c r="P12"/>
  <c r="P11"/>
  <c r="P31" i="65099"/>
  <c r="P29"/>
  <c r="P27"/>
  <c r="P26"/>
  <c r="P24"/>
  <c r="P23"/>
  <c r="P22"/>
  <c r="P21"/>
  <c r="P18"/>
  <c r="P15"/>
  <c r="P12"/>
  <c r="P11"/>
  <c r="P31" i="65067"/>
  <c r="P30"/>
  <c r="P29"/>
  <c r="P28"/>
  <c r="P27"/>
  <c r="P26"/>
  <c r="P24"/>
  <c r="P23"/>
  <c r="P22"/>
  <c r="P21"/>
  <c r="P20"/>
  <c r="P19"/>
  <c r="P18"/>
  <c r="P17"/>
  <c r="P15"/>
  <c r="P12"/>
  <c r="P11"/>
  <c r="P31" i="16"/>
  <c r="P27"/>
  <c r="P26"/>
  <c r="P22"/>
  <c r="P15"/>
  <c r="P12"/>
  <c r="P11"/>
  <c r="P53" i="65065"/>
  <c r="P52"/>
  <c r="P50"/>
  <c r="P48"/>
  <c r="P45"/>
  <c r="P33"/>
  <c r="P27"/>
  <c r="P23"/>
  <c r="P20"/>
  <c r="P17"/>
  <c r="P12"/>
  <c r="K49"/>
  <c r="K46"/>
  <c r="K34"/>
  <c r="K21"/>
  <c r="K18"/>
  <c r="K13"/>
  <c r="K8"/>
  <c r="K28" i="65105" l="1"/>
  <c r="K16"/>
  <c r="K13"/>
  <c r="K8"/>
  <c r="K28" i="65098"/>
  <c r="P28" s="1"/>
  <c r="K16"/>
  <c r="K13"/>
  <c r="K8"/>
  <c r="K28" i="65097"/>
  <c r="K16"/>
  <c r="K13"/>
  <c r="K8"/>
  <c r="K28" i="65096"/>
  <c r="K16"/>
  <c r="K13"/>
  <c r="K8"/>
  <c r="K32" i="65095"/>
  <c r="K28"/>
  <c r="K16"/>
  <c r="K13"/>
  <c r="K8"/>
  <c r="K28" i="65094"/>
  <c r="P28" s="1"/>
  <c r="K16"/>
  <c r="K13"/>
  <c r="K8"/>
  <c r="K31" i="65093"/>
  <c r="K28"/>
  <c r="K16"/>
  <c r="K13"/>
  <c r="K8"/>
  <c r="K28" i="65089"/>
  <c r="K16"/>
  <c r="K13"/>
  <c r="K8"/>
  <c r="J29"/>
  <c r="J28" s="1"/>
  <c r="J26"/>
  <c r="J24"/>
  <c r="J22"/>
  <c r="J13"/>
  <c r="J11"/>
  <c r="J8"/>
  <c r="K28" i="65088"/>
  <c r="K16"/>
  <c r="K13"/>
  <c r="K8"/>
  <c r="K28" i="65087"/>
  <c r="K16"/>
  <c r="K13"/>
  <c r="K8"/>
  <c r="L13"/>
  <c r="K28" i="65086"/>
  <c r="K16"/>
  <c r="K13"/>
  <c r="K8"/>
  <c r="K28" i="65085"/>
  <c r="K16"/>
  <c r="K13"/>
  <c r="K8"/>
  <c r="K28" i="65084"/>
  <c r="K16"/>
  <c r="K13"/>
  <c r="K8"/>
  <c r="K28" i="65083"/>
  <c r="K16"/>
  <c r="K13"/>
  <c r="K8"/>
  <c r="K28" i="65122"/>
  <c r="K16"/>
  <c r="K13"/>
  <c r="K8"/>
  <c r="K28" i="65081"/>
  <c r="K16"/>
  <c r="K13"/>
  <c r="K8"/>
  <c r="K28" i="65082"/>
  <c r="K16"/>
  <c r="K13"/>
  <c r="K8"/>
  <c r="K49" i="65080"/>
  <c r="K45"/>
  <c r="K42"/>
  <c r="K30"/>
  <c r="K16"/>
  <c r="K13"/>
  <c r="K8"/>
  <c r="K38" i="65079"/>
  <c r="K34"/>
  <c r="P34" s="1"/>
  <c r="K28"/>
  <c r="K16"/>
  <c r="K13"/>
  <c r="K8"/>
  <c r="J38"/>
  <c r="J34"/>
  <c r="J28"/>
  <c r="J26"/>
  <c r="J16"/>
  <c r="J13"/>
  <c r="J11"/>
  <c r="J8" s="1"/>
  <c r="K33" i="65078"/>
  <c r="K29"/>
  <c r="K16"/>
  <c r="K13"/>
  <c r="K8"/>
  <c r="K33" i="65077"/>
  <c r="K28"/>
  <c r="K16"/>
  <c r="K13"/>
  <c r="K8"/>
  <c r="K43" i="65076"/>
  <c r="K32"/>
  <c r="K19"/>
  <c r="K16"/>
  <c r="K11"/>
  <c r="K8"/>
  <c r="K36" i="65075"/>
  <c r="K33"/>
  <c r="K29"/>
  <c r="K16"/>
  <c r="K13"/>
  <c r="K8"/>
  <c r="K28" i="65115"/>
  <c r="P28" s="1"/>
  <c r="K16"/>
  <c r="K13"/>
  <c r="K8"/>
  <c r="K28" i="65100"/>
  <c r="K16"/>
  <c r="K13"/>
  <c r="K8"/>
  <c r="K28" i="65074"/>
  <c r="K16"/>
  <c r="K13"/>
  <c r="K8"/>
  <c r="K29" i="65071"/>
  <c r="K16"/>
  <c r="K13"/>
  <c r="K8"/>
  <c r="K30" i="65070"/>
  <c r="K16"/>
  <c r="K13"/>
  <c r="K8"/>
  <c r="J31"/>
  <c r="J30"/>
  <c r="J28"/>
  <c r="J24"/>
  <c r="J22"/>
  <c r="J21"/>
  <c r="J18"/>
  <c r="J16"/>
  <c r="J13"/>
  <c r="J11"/>
  <c r="J8" s="1"/>
  <c r="K28" i="65069"/>
  <c r="K16"/>
  <c r="K13"/>
  <c r="K8"/>
  <c r="K28" i="65068"/>
  <c r="K16"/>
  <c r="K13"/>
  <c r="K8"/>
  <c r="J32" i="65140"/>
  <c r="J31" s="1"/>
  <c r="J28"/>
  <c r="J26"/>
  <c r="J24"/>
  <c r="J22"/>
  <c r="J21"/>
  <c r="J20"/>
  <c r="J18"/>
  <c r="J16"/>
  <c r="J13"/>
  <c r="J11"/>
  <c r="J8" s="1"/>
  <c r="K28" i="65123"/>
  <c r="K16"/>
  <c r="K13"/>
  <c r="K8"/>
  <c r="K28" i="65099"/>
  <c r="K16"/>
  <c r="K13"/>
  <c r="K8"/>
  <c r="K28" i="65067"/>
  <c r="K16"/>
  <c r="K13"/>
  <c r="K8"/>
  <c r="J28" i="16"/>
  <c r="J26"/>
  <c r="J16" s="1"/>
  <c r="J13"/>
  <c r="J11"/>
  <c r="J8" s="1"/>
  <c r="P35" i="65067"/>
  <c r="P34"/>
  <c r="P35" i="65099"/>
  <c r="P34"/>
  <c r="P35" i="65123"/>
  <c r="P34"/>
  <c r="P36" i="65140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37" i="65070"/>
  <c r="P36"/>
  <c r="P35" i="65074"/>
  <c r="P35" i="65082"/>
  <c r="P34"/>
  <c r="P35" i="65081"/>
  <c r="P34"/>
  <c r="P35" i="65083"/>
  <c r="P34"/>
  <c r="P35" i="65084"/>
  <c r="P34"/>
  <c r="P35" i="65085"/>
  <c r="P34"/>
  <c r="P35" i="65086"/>
  <c r="P34"/>
  <c r="P35" i="65087"/>
  <c r="P34"/>
  <c r="P35" i="65088"/>
  <c r="P34"/>
  <c r="J16" i="65089" l="1"/>
  <c r="J33" i="65067"/>
  <c r="M37" i="65140" l="1"/>
  <c r="M38" s="1"/>
  <c r="L34" i="65079"/>
  <c r="M34"/>
  <c r="N35"/>
  <c r="O35" s="1"/>
  <c r="K8" i="65140" l="1"/>
  <c r="K13"/>
  <c r="K16"/>
  <c r="K31"/>
  <c r="O34"/>
  <c r="N33"/>
  <c r="O33" s="1"/>
  <c r="O32"/>
  <c r="N32"/>
  <c r="N31" s="1"/>
  <c r="M31"/>
  <c r="L31"/>
  <c r="O30"/>
  <c r="N29"/>
  <c r="M28"/>
  <c r="L28"/>
  <c r="K28"/>
  <c r="K36" s="1"/>
  <c r="O27"/>
  <c r="O26"/>
  <c r="N26"/>
  <c r="N25"/>
  <c r="O25" s="1"/>
  <c r="O24"/>
  <c r="N24"/>
  <c r="N23"/>
  <c r="O23" s="1"/>
  <c r="O22"/>
  <c r="N22"/>
  <c r="O21"/>
  <c r="N21"/>
  <c r="O20"/>
  <c r="N20"/>
  <c r="O19"/>
  <c r="N19"/>
  <c r="O18"/>
  <c r="N18"/>
  <c r="N17"/>
  <c r="O17" s="1"/>
  <c r="M16"/>
  <c r="L16"/>
  <c r="O15"/>
  <c r="N14"/>
  <c r="O14" s="1"/>
  <c r="M13"/>
  <c r="L13"/>
  <c r="O12"/>
  <c r="O11"/>
  <c r="N11"/>
  <c r="N10"/>
  <c r="N9"/>
  <c r="M8"/>
  <c r="L8"/>
  <c r="N16" l="1"/>
  <c r="N28"/>
  <c r="O29"/>
  <c r="N13"/>
  <c r="O10"/>
  <c r="O13"/>
  <c r="J36"/>
  <c r="M36"/>
  <c r="I36"/>
  <c r="L36"/>
  <c r="N8"/>
  <c r="O8" s="1"/>
  <c r="O9"/>
  <c r="O31"/>
  <c r="O16" l="1"/>
  <c r="O28"/>
  <c r="N36"/>
  <c r="O36" s="1"/>
  <c r="K43" i="65079" l="1"/>
  <c r="N36"/>
  <c r="O33"/>
  <c r="N26" i="65070"/>
  <c r="O26" s="1"/>
  <c r="O36" i="65079" l="1"/>
  <c r="N34"/>
  <c r="O34" l="1"/>
  <c r="M33" i="65078"/>
  <c r="L33"/>
  <c r="N38"/>
  <c r="O38" s="1"/>
  <c r="N36"/>
  <c r="K41" i="65075"/>
  <c r="J41"/>
  <c r="M33"/>
  <c r="L33"/>
  <c r="N34"/>
  <c r="N33" s="1"/>
  <c r="O32"/>
  <c r="M29"/>
  <c r="L29"/>
  <c r="N30"/>
  <c r="O30" s="1"/>
  <c r="M28" i="65093"/>
  <c r="L28"/>
  <c r="M30" i="65080"/>
  <c r="L30"/>
  <c r="N40"/>
  <c r="N39"/>
  <c r="O39" s="1"/>
  <c r="N31" i="65079"/>
  <c r="P31" s="1"/>
  <c r="L16" i="65093"/>
  <c r="L31"/>
  <c r="K33" i="65089"/>
  <c r="O36" i="65078" l="1"/>
  <c r="P36"/>
  <c r="O40" i="65080"/>
  <c r="O33" i="65075"/>
  <c r="O34"/>
  <c r="K33" i="65100"/>
  <c r="J34" i="65071"/>
  <c r="K28" i="16"/>
  <c r="K16"/>
  <c r="K13"/>
  <c r="K8"/>
  <c r="I41" i="65075" l="1"/>
  <c r="I33" i="65115"/>
  <c r="I43" i="65079"/>
  <c r="L49" i="65065"/>
  <c r="L46"/>
  <c r="L34"/>
  <c r="L21"/>
  <c r="L18"/>
  <c r="L13"/>
  <c r="L8"/>
  <c r="J43" i="65079" l="1"/>
  <c r="N29" i="65093" l="1"/>
  <c r="P29" s="1"/>
  <c r="O29" l="1"/>
  <c r="N9" i="65065"/>
  <c r="P9" s="1"/>
  <c r="L28" i="65074" l="1"/>
  <c r="M28"/>
  <c r="M35" i="16" l="1"/>
  <c r="M34"/>
  <c r="N30" l="1"/>
  <c r="P30" s="1"/>
  <c r="N29"/>
  <c r="P29" s="1"/>
  <c r="N26"/>
  <c r="N25"/>
  <c r="P25" s="1"/>
  <c r="N24"/>
  <c r="P24" s="1"/>
  <c r="N23"/>
  <c r="P23" s="1"/>
  <c r="N22"/>
  <c r="N21"/>
  <c r="P21" s="1"/>
  <c r="N20"/>
  <c r="P20" s="1"/>
  <c r="N19"/>
  <c r="P19" s="1"/>
  <c r="N18"/>
  <c r="P18" s="1"/>
  <c r="N17"/>
  <c r="P17" s="1"/>
  <c r="N11"/>
  <c r="N52" i="65065"/>
  <c r="N51"/>
  <c r="P51" s="1"/>
  <c r="N50"/>
  <c r="N47"/>
  <c r="N44"/>
  <c r="P44" s="1"/>
  <c r="N43"/>
  <c r="P43" s="1"/>
  <c r="N42"/>
  <c r="P42" s="1"/>
  <c r="N41"/>
  <c r="P41" s="1"/>
  <c r="N40"/>
  <c r="P40" s="1"/>
  <c r="N39"/>
  <c r="P39" s="1"/>
  <c r="N38"/>
  <c r="P38" s="1"/>
  <c r="N37"/>
  <c r="P37" s="1"/>
  <c r="N36"/>
  <c r="P36" s="1"/>
  <c r="N35"/>
  <c r="P35" s="1"/>
  <c r="N32"/>
  <c r="P32" s="1"/>
  <c r="N31"/>
  <c r="P31" s="1"/>
  <c r="N30"/>
  <c r="P30" s="1"/>
  <c r="N29"/>
  <c r="P29" s="1"/>
  <c r="N28"/>
  <c r="P28" s="1"/>
  <c r="N27"/>
  <c r="N26"/>
  <c r="P26" s="1"/>
  <c r="N25"/>
  <c r="P25" s="1"/>
  <c r="N24"/>
  <c r="P24" s="1"/>
  <c r="N23"/>
  <c r="N22"/>
  <c r="P22" s="1"/>
  <c r="N16"/>
  <c r="P16" s="1"/>
  <c r="N11"/>
  <c r="P11" s="1"/>
  <c r="N10"/>
  <c r="P10" s="1"/>
  <c r="N30" i="65067"/>
  <c r="N29"/>
  <c r="N26"/>
  <c r="N25"/>
  <c r="P25" s="1"/>
  <c r="N24"/>
  <c r="N23"/>
  <c r="N22"/>
  <c r="N21"/>
  <c r="N20"/>
  <c r="N19"/>
  <c r="N18"/>
  <c r="N17"/>
  <c r="N11"/>
  <c r="N30" i="65099"/>
  <c r="P30" s="1"/>
  <c r="N29"/>
  <c r="N26"/>
  <c r="N25"/>
  <c r="P25" s="1"/>
  <c r="N24"/>
  <c r="N23"/>
  <c r="N22"/>
  <c r="N21"/>
  <c r="N20"/>
  <c r="P20" s="1"/>
  <c r="N19"/>
  <c r="P19" s="1"/>
  <c r="N18"/>
  <c r="N17"/>
  <c r="P17" s="1"/>
  <c r="N11"/>
  <c r="N30" i="65123"/>
  <c r="P30" s="1"/>
  <c r="N29"/>
  <c r="N26"/>
  <c r="N25"/>
  <c r="P25" s="1"/>
  <c r="N24"/>
  <c r="N23"/>
  <c r="P23" s="1"/>
  <c r="N22"/>
  <c r="N21"/>
  <c r="N20"/>
  <c r="P20" s="1"/>
  <c r="N19"/>
  <c r="P19" s="1"/>
  <c r="N18"/>
  <c r="N17"/>
  <c r="P17" s="1"/>
  <c r="N11"/>
  <c r="N30" i="65068"/>
  <c r="P30" s="1"/>
  <c r="N29"/>
  <c r="N26"/>
  <c r="N25"/>
  <c r="P25" s="1"/>
  <c r="N24"/>
  <c r="P24" s="1"/>
  <c r="N23"/>
  <c r="P23" s="1"/>
  <c r="N22"/>
  <c r="N21"/>
  <c r="P21" s="1"/>
  <c r="N20"/>
  <c r="P20" s="1"/>
  <c r="N19"/>
  <c r="P19" s="1"/>
  <c r="N18"/>
  <c r="P18" s="1"/>
  <c r="N17"/>
  <c r="P17" s="1"/>
  <c r="N11"/>
  <c r="N30" i="65069"/>
  <c r="P30" s="1"/>
  <c r="N29"/>
  <c r="N26"/>
  <c r="N25"/>
  <c r="P25" s="1"/>
  <c r="N24"/>
  <c r="P24" s="1"/>
  <c r="N23"/>
  <c r="P23" s="1"/>
  <c r="N22"/>
  <c r="P22" s="1"/>
  <c r="N21"/>
  <c r="P21" s="1"/>
  <c r="N20"/>
  <c r="P20" s="1"/>
  <c r="N19"/>
  <c r="P19" s="1"/>
  <c r="N18"/>
  <c r="P18" s="1"/>
  <c r="N17"/>
  <c r="P17" s="1"/>
  <c r="N11"/>
  <c r="N32" i="65070"/>
  <c r="P32" s="1"/>
  <c r="N31"/>
  <c r="N28"/>
  <c r="N25"/>
  <c r="P25" s="1"/>
  <c r="N24"/>
  <c r="N23"/>
  <c r="P23" s="1"/>
  <c r="N22"/>
  <c r="N21"/>
  <c r="N20"/>
  <c r="P20" s="1"/>
  <c r="N19"/>
  <c r="P19" s="1"/>
  <c r="N18"/>
  <c r="N17"/>
  <c r="P17" s="1"/>
  <c r="N11"/>
  <c r="N31" i="65071"/>
  <c r="P31" s="1"/>
  <c r="N30"/>
  <c r="N26"/>
  <c r="N25"/>
  <c r="P25" s="1"/>
  <c r="N24"/>
  <c r="P24" s="1"/>
  <c r="N23"/>
  <c r="P23" s="1"/>
  <c r="N22"/>
  <c r="N21"/>
  <c r="P21" s="1"/>
  <c r="N20"/>
  <c r="P20" s="1"/>
  <c r="N19"/>
  <c r="P19" s="1"/>
  <c r="N18"/>
  <c r="P18" s="1"/>
  <c r="N17"/>
  <c r="P17" s="1"/>
  <c r="N11"/>
  <c r="N30" i="65074"/>
  <c r="N29"/>
  <c r="N26"/>
  <c r="N25"/>
  <c r="P25" s="1"/>
  <c r="N24"/>
  <c r="N23"/>
  <c r="N22"/>
  <c r="N21"/>
  <c r="N20"/>
  <c r="P20" s="1"/>
  <c r="N19"/>
  <c r="P19" s="1"/>
  <c r="N18"/>
  <c r="N17"/>
  <c r="N11"/>
  <c r="N30" i="65100"/>
  <c r="P30" s="1"/>
  <c r="N29"/>
  <c r="N26"/>
  <c r="N25"/>
  <c r="P25" s="1"/>
  <c r="N24"/>
  <c r="N23"/>
  <c r="P23" s="1"/>
  <c r="N22"/>
  <c r="N21"/>
  <c r="N20"/>
  <c r="P20" s="1"/>
  <c r="N19"/>
  <c r="P19" s="1"/>
  <c r="N18"/>
  <c r="N17"/>
  <c r="P17" s="1"/>
  <c r="N11"/>
  <c r="N30" i="65115"/>
  <c r="N29"/>
  <c r="N26"/>
  <c r="N25"/>
  <c r="P25" s="1"/>
  <c r="N24"/>
  <c r="N23"/>
  <c r="P23" s="1"/>
  <c r="N22"/>
  <c r="N21"/>
  <c r="N20"/>
  <c r="P20" s="1"/>
  <c r="N19"/>
  <c r="P19" s="1"/>
  <c r="N18"/>
  <c r="N17"/>
  <c r="P17" s="1"/>
  <c r="N11"/>
  <c r="N38" i="65075"/>
  <c r="P38" s="1"/>
  <c r="N37"/>
  <c r="N31"/>
  <c r="N27"/>
  <c r="N26"/>
  <c r="N25"/>
  <c r="P25" s="1"/>
  <c r="N24"/>
  <c r="N23"/>
  <c r="P23" s="1"/>
  <c r="N22"/>
  <c r="N21"/>
  <c r="N20"/>
  <c r="P20" s="1"/>
  <c r="N19"/>
  <c r="P19" s="1"/>
  <c r="N18"/>
  <c r="N17"/>
  <c r="P17" s="1"/>
  <c r="N11"/>
  <c r="N51" i="65076"/>
  <c r="N50"/>
  <c r="N45"/>
  <c r="P45" s="1"/>
  <c r="N44"/>
  <c r="N41"/>
  <c r="N40"/>
  <c r="N35"/>
  <c r="P35" s="1"/>
  <c r="N34"/>
  <c r="P34" s="1"/>
  <c r="N33"/>
  <c r="P33" s="1"/>
  <c r="N30"/>
  <c r="N26"/>
  <c r="P26" s="1"/>
  <c r="N25"/>
  <c r="N24"/>
  <c r="N21"/>
  <c r="N20"/>
  <c r="O21"/>
  <c r="O24"/>
  <c r="O25"/>
  <c r="O26"/>
  <c r="O30"/>
  <c r="N14"/>
  <c r="N9"/>
  <c r="P9" s="1"/>
  <c r="N35" i="65077"/>
  <c r="P35" s="1"/>
  <c r="N34"/>
  <c r="N31"/>
  <c r="N30"/>
  <c r="N29"/>
  <c r="P29" s="1"/>
  <c r="N26"/>
  <c r="N25"/>
  <c r="P25" s="1"/>
  <c r="N24"/>
  <c r="N23"/>
  <c r="P23" s="1"/>
  <c r="N22"/>
  <c r="N21"/>
  <c r="N20"/>
  <c r="P20" s="1"/>
  <c r="N19"/>
  <c r="P19" s="1"/>
  <c r="N18"/>
  <c r="N17"/>
  <c r="P17" s="1"/>
  <c r="N11"/>
  <c r="N37" i="65078"/>
  <c r="N35"/>
  <c r="P35" s="1"/>
  <c r="N34"/>
  <c r="N31"/>
  <c r="N30"/>
  <c r="P30" s="1"/>
  <c r="N27"/>
  <c r="N26"/>
  <c r="P26" s="1"/>
  <c r="N25"/>
  <c r="N24"/>
  <c r="P24" s="1"/>
  <c r="N23"/>
  <c r="P23" s="1"/>
  <c r="N22"/>
  <c r="N21"/>
  <c r="N20"/>
  <c r="N19"/>
  <c r="P19" s="1"/>
  <c r="N18"/>
  <c r="N17"/>
  <c r="P17" s="1"/>
  <c r="N11"/>
  <c r="N40" i="65079"/>
  <c r="P40" s="1"/>
  <c r="N39"/>
  <c r="N32"/>
  <c r="P32" s="1"/>
  <c r="N30"/>
  <c r="P30" s="1"/>
  <c r="N29"/>
  <c r="P29" s="1"/>
  <c r="N26"/>
  <c r="N25"/>
  <c r="P25" s="1"/>
  <c r="N24"/>
  <c r="N23"/>
  <c r="P23" s="1"/>
  <c r="N22"/>
  <c r="P22" s="1"/>
  <c r="N21"/>
  <c r="P21" s="1"/>
  <c r="N20"/>
  <c r="P20" s="1"/>
  <c r="N19"/>
  <c r="P19" s="1"/>
  <c r="N18"/>
  <c r="N17"/>
  <c r="P17" s="1"/>
  <c r="N11"/>
  <c r="J53" i="65080"/>
  <c r="K53"/>
  <c r="N50"/>
  <c r="P50" s="1"/>
  <c r="N47"/>
  <c r="P47" s="1"/>
  <c r="N46"/>
  <c r="P46" s="1"/>
  <c r="N43"/>
  <c r="P43" s="1"/>
  <c r="N38"/>
  <c r="P38" s="1"/>
  <c r="N37"/>
  <c r="P37" s="1"/>
  <c r="N36"/>
  <c r="P36" s="1"/>
  <c r="N35"/>
  <c r="P35" s="1"/>
  <c r="N34"/>
  <c r="P34" s="1"/>
  <c r="N33"/>
  <c r="N32"/>
  <c r="P32" s="1"/>
  <c r="N31"/>
  <c r="P31" s="1"/>
  <c r="N28"/>
  <c r="N27"/>
  <c r="P27" s="1"/>
  <c r="N26"/>
  <c r="P26" s="1"/>
  <c r="N25"/>
  <c r="N24"/>
  <c r="N23"/>
  <c r="P23" s="1"/>
  <c r="N22"/>
  <c r="N21"/>
  <c r="N20"/>
  <c r="P20" s="1"/>
  <c r="N19"/>
  <c r="P19" s="1"/>
  <c r="N18"/>
  <c r="N17"/>
  <c r="P17" s="1"/>
  <c r="N11"/>
  <c r="N30" i="65082"/>
  <c r="P30" s="1"/>
  <c r="N29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081"/>
  <c r="P30" s="1"/>
  <c r="N29"/>
  <c r="P29" s="1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122"/>
  <c r="P30" s="1"/>
  <c r="N29"/>
  <c r="P29" s="1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083"/>
  <c r="P30" s="1"/>
  <c r="N29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084"/>
  <c r="P30" s="1"/>
  <c r="N29"/>
  <c r="P29" s="1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085"/>
  <c r="P30" s="1"/>
  <c r="N29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086"/>
  <c r="P30" s="1"/>
  <c r="N29"/>
  <c r="N26"/>
  <c r="N25"/>
  <c r="P25" s="1"/>
  <c r="N24"/>
  <c r="N23"/>
  <c r="P23" s="1"/>
  <c r="N22"/>
  <c r="N21"/>
  <c r="N20"/>
  <c r="P20" s="1"/>
  <c r="N19"/>
  <c r="P19" s="1"/>
  <c r="N18"/>
  <c r="P18" s="1"/>
  <c r="N17"/>
  <c r="P17" s="1"/>
  <c r="N11"/>
  <c r="N30" i="65087"/>
  <c r="P30" s="1"/>
  <c r="N29"/>
  <c r="P29" s="1"/>
  <c r="N26"/>
  <c r="N25"/>
  <c r="P25" s="1"/>
  <c r="N24"/>
  <c r="P24" s="1"/>
  <c r="N23"/>
  <c r="P23" s="1"/>
  <c r="N22"/>
  <c r="N21"/>
  <c r="P21" s="1"/>
  <c r="N20"/>
  <c r="P20" s="1"/>
  <c r="N19"/>
  <c r="P19" s="1"/>
  <c r="N18"/>
  <c r="P18" s="1"/>
  <c r="N17"/>
  <c r="P17" s="1"/>
  <c r="N11"/>
  <c r="N30" i="65088"/>
  <c r="P30" s="1"/>
  <c r="N29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089"/>
  <c r="P30" s="1"/>
  <c r="N29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3" i="65093"/>
  <c r="P33" s="1"/>
  <c r="N32"/>
  <c r="N26"/>
  <c r="N25"/>
  <c r="P25" s="1"/>
  <c r="N24"/>
  <c r="N23"/>
  <c r="P23" s="1"/>
  <c r="N22"/>
  <c r="N21"/>
  <c r="N20"/>
  <c r="P20" s="1"/>
  <c r="N19"/>
  <c r="P19" s="1"/>
  <c r="N18"/>
  <c r="N17"/>
  <c r="P17" s="1"/>
  <c r="N11"/>
  <c r="N30" i="65094"/>
  <c r="N29"/>
  <c r="N26"/>
  <c r="N25"/>
  <c r="P25" s="1"/>
  <c r="N24"/>
  <c r="N23"/>
  <c r="P23" s="1"/>
  <c r="N22"/>
  <c r="N21"/>
  <c r="N20"/>
  <c r="P20" s="1"/>
  <c r="N19"/>
  <c r="P19" s="1"/>
  <c r="N18"/>
  <c r="P18" s="1"/>
  <c r="N17"/>
  <c r="N11"/>
  <c r="N34" i="65095"/>
  <c r="P34" s="1"/>
  <c r="N33"/>
  <c r="N30"/>
  <c r="N29"/>
  <c r="P29" s="1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096"/>
  <c r="P30" s="1"/>
  <c r="N29"/>
  <c r="N26"/>
  <c r="N25"/>
  <c r="P25" s="1"/>
  <c r="N24"/>
  <c r="P24" s="1"/>
  <c r="N23"/>
  <c r="P23" s="1"/>
  <c r="N22"/>
  <c r="N21"/>
  <c r="P21" s="1"/>
  <c r="N20"/>
  <c r="P20" s="1"/>
  <c r="N19"/>
  <c r="P19" s="1"/>
  <c r="N18"/>
  <c r="P18" s="1"/>
  <c r="N17"/>
  <c r="P17" s="1"/>
  <c r="N11"/>
  <c r="N30" i="65097"/>
  <c r="P30" s="1"/>
  <c r="N29"/>
  <c r="N26"/>
  <c r="N25"/>
  <c r="P25" s="1"/>
  <c r="N24"/>
  <c r="N23"/>
  <c r="P23" s="1"/>
  <c r="N22"/>
  <c r="N21"/>
  <c r="N20"/>
  <c r="P20" s="1"/>
  <c r="N19"/>
  <c r="P19" s="1"/>
  <c r="N18"/>
  <c r="N17"/>
  <c r="P17" s="1"/>
  <c r="N11"/>
  <c r="N30" i="65098"/>
  <c r="N29"/>
  <c r="N26"/>
  <c r="N25"/>
  <c r="P25" s="1"/>
  <c r="N24"/>
  <c r="P24" s="1"/>
  <c r="N23"/>
  <c r="P23" s="1"/>
  <c r="N22"/>
  <c r="N21"/>
  <c r="P21" s="1"/>
  <c r="N20"/>
  <c r="P20" s="1"/>
  <c r="N19"/>
  <c r="P19" s="1"/>
  <c r="N18"/>
  <c r="P18" s="1"/>
  <c r="N17"/>
  <c r="P17" s="1"/>
  <c r="N11"/>
  <c r="N30" i="65105"/>
  <c r="P30" s="1"/>
  <c r="N29"/>
  <c r="N26"/>
  <c r="N25"/>
  <c r="P25" s="1"/>
  <c r="N24"/>
  <c r="P24" s="1"/>
  <c r="N23"/>
  <c r="P23" s="1"/>
  <c r="N22"/>
  <c r="N21"/>
  <c r="P21" s="1"/>
  <c r="N20"/>
  <c r="P20" s="1"/>
  <c r="N19"/>
  <c r="P19" s="1"/>
  <c r="N18"/>
  <c r="P18" s="1"/>
  <c r="N17"/>
  <c r="P17" s="1"/>
  <c r="N11"/>
  <c r="O12" i="65065"/>
  <c r="O17"/>
  <c r="O20"/>
  <c r="O33"/>
  <c r="O45"/>
  <c r="O48"/>
  <c r="N19"/>
  <c r="P19" s="1"/>
  <c r="N15"/>
  <c r="P15" s="1"/>
  <c r="N14"/>
  <c r="P14" s="1"/>
  <c r="L28" i="65067"/>
  <c r="L16"/>
  <c r="N14"/>
  <c r="P14" s="1"/>
  <c r="L13"/>
  <c r="N10"/>
  <c r="P10" s="1"/>
  <c r="L8"/>
  <c r="L28" i="65099"/>
  <c r="L16"/>
  <c r="N14"/>
  <c r="P14" s="1"/>
  <c r="L13"/>
  <c r="N10"/>
  <c r="P10" s="1"/>
  <c r="L8"/>
  <c r="L28" i="65123"/>
  <c r="L16"/>
  <c r="N14"/>
  <c r="P14" s="1"/>
  <c r="L13"/>
  <c r="N10"/>
  <c r="P10" s="1"/>
  <c r="L8"/>
  <c r="L28" i="65068"/>
  <c r="L16"/>
  <c r="N14"/>
  <c r="P14" s="1"/>
  <c r="L13"/>
  <c r="N10"/>
  <c r="P10" s="1"/>
  <c r="L8"/>
  <c r="L28" i="65069"/>
  <c r="L16"/>
  <c r="N14"/>
  <c r="P14" s="1"/>
  <c r="L13"/>
  <c r="N10"/>
  <c r="P10" s="1"/>
  <c r="L8"/>
  <c r="L30" i="65070"/>
  <c r="L16"/>
  <c r="N14"/>
  <c r="P14" s="1"/>
  <c r="L13"/>
  <c r="N10"/>
  <c r="P10" s="1"/>
  <c r="L8"/>
  <c r="L29" i="65071"/>
  <c r="L16"/>
  <c r="N14"/>
  <c r="P14" s="1"/>
  <c r="L13"/>
  <c r="N10"/>
  <c r="P10" s="1"/>
  <c r="L8"/>
  <c r="L16" i="65074"/>
  <c r="N14"/>
  <c r="P14" s="1"/>
  <c r="N10"/>
  <c r="P10" s="1"/>
  <c r="L28" i="65100"/>
  <c r="L16"/>
  <c r="N14"/>
  <c r="P14" s="1"/>
  <c r="N10"/>
  <c r="P10" s="1"/>
  <c r="L28" i="65115"/>
  <c r="L16"/>
  <c r="N14"/>
  <c r="P14" s="1"/>
  <c r="N10"/>
  <c r="P10" s="1"/>
  <c r="L36" i="65075"/>
  <c r="L16"/>
  <c r="N14"/>
  <c r="P14" s="1"/>
  <c r="L13"/>
  <c r="N10"/>
  <c r="P10" s="1"/>
  <c r="L8"/>
  <c r="L43" i="65076"/>
  <c r="L32"/>
  <c r="N29"/>
  <c r="N28"/>
  <c r="N27"/>
  <c r="N22"/>
  <c r="L19"/>
  <c r="N17"/>
  <c r="P17" s="1"/>
  <c r="L16"/>
  <c r="N13"/>
  <c r="P13" s="1"/>
  <c r="L11"/>
  <c r="L8"/>
  <c r="L33" i="65077"/>
  <c r="L28"/>
  <c r="L16"/>
  <c r="N14"/>
  <c r="P14" s="1"/>
  <c r="L13"/>
  <c r="N10"/>
  <c r="P10" s="1"/>
  <c r="L8"/>
  <c r="L29" i="65078"/>
  <c r="L16"/>
  <c r="N14"/>
  <c r="P14" s="1"/>
  <c r="N10"/>
  <c r="P10" s="1"/>
  <c r="L38" i="65079"/>
  <c r="L28"/>
  <c r="L16"/>
  <c r="N14"/>
  <c r="P14" s="1"/>
  <c r="L13"/>
  <c r="N10"/>
  <c r="P10" s="1"/>
  <c r="L8"/>
  <c r="L49" i="65080"/>
  <c r="L45"/>
  <c r="L42"/>
  <c r="L16"/>
  <c r="N14"/>
  <c r="P14" s="1"/>
  <c r="N10"/>
  <c r="P10" s="1"/>
  <c r="L28" i="65082"/>
  <c r="L16"/>
  <c r="N14"/>
  <c r="P14" s="1"/>
  <c r="N10"/>
  <c r="P10" s="1"/>
  <c r="L28" i="65081"/>
  <c r="L16"/>
  <c r="N14"/>
  <c r="P14" s="1"/>
  <c r="N10"/>
  <c r="P10" s="1"/>
  <c r="L28" i="65122"/>
  <c r="N14"/>
  <c r="P14" s="1"/>
  <c r="N10"/>
  <c r="P10" s="1"/>
  <c r="L28" i="65083"/>
  <c r="L16"/>
  <c r="N14"/>
  <c r="P14" s="1"/>
  <c r="N10"/>
  <c r="P10" s="1"/>
  <c r="L28" i="65084"/>
  <c r="L16"/>
  <c r="N14"/>
  <c r="P14" s="1"/>
  <c r="N10"/>
  <c r="P10" s="1"/>
  <c r="L28" i="65085"/>
  <c r="L16"/>
  <c r="N14"/>
  <c r="P14" s="1"/>
  <c r="N10"/>
  <c r="P10" s="1"/>
  <c r="L28" i="65086"/>
  <c r="L16"/>
  <c r="N14"/>
  <c r="P14" s="1"/>
  <c r="N10"/>
  <c r="P10" s="1"/>
  <c r="L28" i="65087"/>
  <c r="L16"/>
  <c r="N14"/>
  <c r="P14" s="1"/>
  <c r="N10"/>
  <c r="P10" s="1"/>
  <c r="L28" i="65088"/>
  <c r="L16"/>
  <c r="N14"/>
  <c r="P14" s="1"/>
  <c r="N10"/>
  <c r="P10" s="1"/>
  <c r="L28" i="65089"/>
  <c r="L16"/>
  <c r="N14"/>
  <c r="P14" s="1"/>
  <c r="N10"/>
  <c r="P10" s="1"/>
  <c r="N14" i="65093"/>
  <c r="P14" s="1"/>
  <c r="L13"/>
  <c r="N10"/>
  <c r="P10" s="1"/>
  <c r="L8"/>
  <c r="L36" s="1"/>
  <c r="L37" s="1"/>
  <c r="L38" s="1"/>
  <c r="L28" i="65094"/>
  <c r="L16"/>
  <c r="N14"/>
  <c r="P14" s="1"/>
  <c r="L13"/>
  <c r="N10"/>
  <c r="P10" s="1"/>
  <c r="L8"/>
  <c r="L32" i="65095"/>
  <c r="L28"/>
  <c r="L16"/>
  <c r="N14"/>
  <c r="P14" s="1"/>
  <c r="N10"/>
  <c r="P10" s="1"/>
  <c r="L28" i="65096"/>
  <c r="L16"/>
  <c r="N14"/>
  <c r="P14" s="1"/>
  <c r="N10"/>
  <c r="P10" s="1"/>
  <c r="L28" i="65097"/>
  <c r="L16"/>
  <c r="N14"/>
  <c r="P14" s="1"/>
  <c r="N10"/>
  <c r="P10" s="1"/>
  <c r="L28" i="65098"/>
  <c r="L16"/>
  <c r="N14"/>
  <c r="P14" s="1"/>
  <c r="N10"/>
  <c r="P10" s="1"/>
  <c r="L28" i="65105"/>
  <c r="L16"/>
  <c r="N14"/>
  <c r="P14" s="1"/>
  <c r="N10"/>
  <c r="P10" s="1"/>
  <c r="L28" i="16"/>
  <c r="L16"/>
  <c r="N14"/>
  <c r="P14" s="1"/>
  <c r="N10"/>
  <c r="P10" s="1"/>
  <c r="M49" i="65065"/>
  <c r="M46"/>
  <c r="M34"/>
  <c r="M21"/>
  <c r="M18"/>
  <c r="M8"/>
  <c r="M28" i="65067"/>
  <c r="M16"/>
  <c r="M13"/>
  <c r="M8"/>
  <c r="M28" i="65099"/>
  <c r="M16"/>
  <c r="M13"/>
  <c r="M8"/>
  <c r="M28" i="65123"/>
  <c r="M16"/>
  <c r="M13"/>
  <c r="M8"/>
  <c r="M28" i="65068"/>
  <c r="M16"/>
  <c r="M13"/>
  <c r="M8"/>
  <c r="M28" i="65069"/>
  <c r="M16"/>
  <c r="M13"/>
  <c r="M8"/>
  <c r="M30" i="65070"/>
  <c r="M16"/>
  <c r="M13"/>
  <c r="M8"/>
  <c r="M29" i="65071"/>
  <c r="M16"/>
  <c r="M13"/>
  <c r="M8"/>
  <c r="M16" i="65074"/>
  <c r="M13"/>
  <c r="M8"/>
  <c r="M28" i="65100"/>
  <c r="M16"/>
  <c r="M13"/>
  <c r="M8"/>
  <c r="M28" i="65115"/>
  <c r="M16"/>
  <c r="M13"/>
  <c r="M8"/>
  <c r="M36" i="65075"/>
  <c r="M16"/>
  <c r="M41" s="1"/>
  <c r="M13"/>
  <c r="M8"/>
  <c r="M43" i="65076"/>
  <c r="M32"/>
  <c r="M19"/>
  <c r="M16"/>
  <c r="M11"/>
  <c r="M8"/>
  <c r="M33" i="65077"/>
  <c r="M28"/>
  <c r="M16"/>
  <c r="M13"/>
  <c r="M8"/>
  <c r="M29" i="65078"/>
  <c r="M16"/>
  <c r="M13"/>
  <c r="M8"/>
  <c r="M38" i="65079"/>
  <c r="M28"/>
  <c r="M16"/>
  <c r="M13"/>
  <c r="M8"/>
  <c r="M49" i="65080"/>
  <c r="M45"/>
  <c r="M42"/>
  <c r="M16"/>
  <c r="M13"/>
  <c r="M8"/>
  <c r="M28" i="65082"/>
  <c r="M16"/>
  <c r="M13"/>
  <c r="M8"/>
  <c r="M28" i="65081"/>
  <c r="M16"/>
  <c r="M13"/>
  <c r="M8"/>
  <c r="M28" i="65122"/>
  <c r="M16"/>
  <c r="M13"/>
  <c r="M8"/>
  <c r="M28" i="65083"/>
  <c r="M16"/>
  <c r="M13"/>
  <c r="M8"/>
  <c r="M28" i="65084"/>
  <c r="M16"/>
  <c r="M13"/>
  <c r="M8"/>
  <c r="M28" i="65085"/>
  <c r="M16"/>
  <c r="M13"/>
  <c r="M8"/>
  <c r="M28" i="65086"/>
  <c r="M16"/>
  <c r="M13"/>
  <c r="M8"/>
  <c r="M28" i="65087"/>
  <c r="M16"/>
  <c r="M13"/>
  <c r="M8"/>
  <c r="M28" i="65088"/>
  <c r="M16"/>
  <c r="M13"/>
  <c r="M8"/>
  <c r="M28" i="65089"/>
  <c r="M16"/>
  <c r="M13"/>
  <c r="M8"/>
  <c r="M31" i="65093"/>
  <c r="M16"/>
  <c r="M13"/>
  <c r="M8"/>
  <c r="M28" i="65094"/>
  <c r="M16"/>
  <c r="M13"/>
  <c r="M8"/>
  <c r="M32" i="65095"/>
  <c r="M28"/>
  <c r="M16"/>
  <c r="M13"/>
  <c r="M8"/>
  <c r="M28" i="65096"/>
  <c r="M16"/>
  <c r="M13"/>
  <c r="M8"/>
  <c r="M28" i="65097"/>
  <c r="M16"/>
  <c r="M13"/>
  <c r="M8"/>
  <c r="M28" i="65098"/>
  <c r="M16"/>
  <c r="M13"/>
  <c r="M8"/>
  <c r="M28" i="65105"/>
  <c r="M16"/>
  <c r="M13"/>
  <c r="M8"/>
  <c r="M28" i="16"/>
  <c r="M16"/>
  <c r="M13"/>
  <c r="M8"/>
  <c r="P47" i="65065" l="1"/>
  <c r="L41" i="65075"/>
  <c r="L42" s="1"/>
  <c r="L43" s="1"/>
  <c r="P30" i="65077"/>
  <c r="O30"/>
  <c r="P31"/>
  <c r="O31"/>
  <c r="P33" i="65080"/>
  <c r="N47" i="65076"/>
  <c r="P47" s="1"/>
  <c r="P51"/>
  <c r="N37"/>
  <c r="P37" s="1"/>
  <c r="P41"/>
  <c r="O29"/>
  <c r="P29"/>
  <c r="O28"/>
  <c r="P28"/>
  <c r="O27"/>
  <c r="P27"/>
  <c r="O22"/>
  <c r="P22"/>
  <c r="O20"/>
  <c r="P20"/>
  <c r="N29" i="65075"/>
  <c r="P29" s="1"/>
  <c r="P31"/>
  <c r="M43" i="65079"/>
  <c r="N28" i="65074"/>
  <c r="L43" i="65079"/>
  <c r="L44" s="1"/>
  <c r="L45" s="1"/>
  <c r="N30" i="65080"/>
  <c r="P30" s="1"/>
  <c r="N33" i="65078"/>
  <c r="P33" s="1"/>
  <c r="N28" i="65093"/>
  <c r="L33" i="65094"/>
  <c r="M53" i="65080"/>
  <c r="L33" i="65067"/>
  <c r="L33" i="65068"/>
  <c r="L34" s="1"/>
  <c r="L35" s="1"/>
  <c r="L33" i="65123"/>
  <c r="L33" i="65099"/>
  <c r="L35" i="65070"/>
  <c r="L34" i="65071"/>
  <c r="L35" s="1"/>
  <c r="L33" i="65069"/>
  <c r="L34" s="1"/>
  <c r="L35" s="1"/>
  <c r="L38" i="65077"/>
  <c r="L39" s="1"/>
  <c r="L40" s="1"/>
  <c r="L8" i="16"/>
  <c r="L13"/>
  <c r="L8" i="65105"/>
  <c r="L13"/>
  <c r="L8" i="65098"/>
  <c r="L13"/>
  <c r="L8" i="65097"/>
  <c r="L13"/>
  <c r="L8" i="65096"/>
  <c r="L13"/>
  <c r="L8" i="65095"/>
  <c r="L13"/>
  <c r="L8" i="65089"/>
  <c r="L13"/>
  <c r="L8" i="65088"/>
  <c r="L13"/>
  <c r="L8" i="65087"/>
  <c r="L8" i="65086"/>
  <c r="L13"/>
  <c r="L8" i="65085"/>
  <c r="L13"/>
  <c r="L8" i="65084"/>
  <c r="L13"/>
  <c r="L8" i="65083"/>
  <c r="L13"/>
  <c r="L8" i="65122"/>
  <c r="L13"/>
  <c r="L8" i="65081"/>
  <c r="L13"/>
  <c r="L8" i="65082"/>
  <c r="L13"/>
  <c r="L8" i="65080"/>
  <c r="L13"/>
  <c r="L8" i="65078"/>
  <c r="L13"/>
  <c r="L8" i="65115"/>
  <c r="L13"/>
  <c r="L8" i="65100"/>
  <c r="L13"/>
  <c r="L8" i="65074"/>
  <c r="L13"/>
  <c r="N9" i="65089"/>
  <c r="P9" s="1"/>
  <c r="N9" i="65088"/>
  <c r="P9" s="1"/>
  <c r="N9" i="65087"/>
  <c r="P9" s="1"/>
  <c r="N9" i="65086"/>
  <c r="P9" s="1"/>
  <c r="N9" i="65085"/>
  <c r="P9" s="1"/>
  <c r="N9" i="65084"/>
  <c r="P9" s="1"/>
  <c r="N9" i="65083"/>
  <c r="P9" s="1"/>
  <c r="N9" i="65122"/>
  <c r="P9" s="1"/>
  <c r="N12" i="65076"/>
  <c r="P12" s="1"/>
  <c r="N23"/>
  <c r="N9" i="65105"/>
  <c r="P9" s="1"/>
  <c r="N9" i="65098"/>
  <c r="P9" s="1"/>
  <c r="N9" i="65097"/>
  <c r="P9" s="1"/>
  <c r="N9" i="65096"/>
  <c r="P9" s="1"/>
  <c r="N9" i="65095"/>
  <c r="P9" s="1"/>
  <c r="N9" i="65094"/>
  <c r="P9" s="1"/>
  <c r="N9" i="65093"/>
  <c r="P9" s="1"/>
  <c r="N9" i="65081"/>
  <c r="P9" s="1"/>
  <c r="N9" i="65082"/>
  <c r="P9" s="1"/>
  <c r="N9" i="65079"/>
  <c r="P9" s="1"/>
  <c r="N9" i="65078"/>
  <c r="P9" s="1"/>
  <c r="N9" i="65077"/>
  <c r="P9" s="1"/>
  <c r="N9" i="65075"/>
  <c r="P9" s="1"/>
  <c r="N9" i="65115"/>
  <c r="P9" s="1"/>
  <c r="N9" i="65100"/>
  <c r="P9" s="1"/>
  <c r="N9" i="65074"/>
  <c r="P9" s="1"/>
  <c r="N9" i="65071"/>
  <c r="P9" s="1"/>
  <c r="N9" i="65070"/>
  <c r="P9" s="1"/>
  <c r="N9" i="65069"/>
  <c r="P9" s="1"/>
  <c r="N9" i="65068"/>
  <c r="P9" s="1"/>
  <c r="N9" i="65123"/>
  <c r="P9" s="1"/>
  <c r="N9" i="65099"/>
  <c r="P9" s="1"/>
  <c r="N9" i="65067"/>
  <c r="P9" s="1"/>
  <c r="N9" i="16"/>
  <c r="P9" s="1"/>
  <c r="N9" i="65080"/>
  <c r="P9" s="1"/>
  <c r="M33" i="65105"/>
  <c r="M34" s="1"/>
  <c r="M35" s="1"/>
  <c r="M33" i="65098"/>
  <c r="M34" s="1"/>
  <c r="M35" s="1"/>
  <c r="M33" i="65097"/>
  <c r="M34" s="1"/>
  <c r="M35" s="1"/>
  <c r="M33" i="65096"/>
  <c r="M34" s="1"/>
  <c r="M35" s="1"/>
  <c r="M37" i="65095"/>
  <c r="M38" s="1"/>
  <c r="M39" s="1"/>
  <c r="M33" i="65094"/>
  <c r="M34" s="1"/>
  <c r="M35" s="1"/>
  <c r="M36" i="65093"/>
  <c r="M37" s="1"/>
  <c r="M38" s="1"/>
  <c r="M33" i="65089"/>
  <c r="M33" i="65088"/>
  <c r="M33" i="65087"/>
  <c r="M33" i="65086"/>
  <c r="M33" i="65085"/>
  <c r="M33" i="65084"/>
  <c r="M33" i="65083"/>
  <c r="M33" i="65122"/>
  <c r="M34" s="1"/>
  <c r="M33" i="65081"/>
  <c r="M33" i="65082"/>
  <c r="M44" i="65079"/>
  <c r="M45" s="1"/>
  <c r="M41" i="65078"/>
  <c r="M42" s="1"/>
  <c r="M43" s="1"/>
  <c r="M38" i="65077"/>
  <c r="M39" s="1"/>
  <c r="M40" s="1"/>
  <c r="M42" i="65075"/>
  <c r="M43" s="1"/>
  <c r="M33" i="65115"/>
  <c r="M34" s="1"/>
  <c r="M33" i="65100"/>
  <c r="M33" i="65074"/>
  <c r="M34" i="65100" s="1"/>
  <c r="M34" i="65071"/>
  <c r="M35" s="1"/>
  <c r="M35" i="65070"/>
  <c r="M33" i="65069"/>
  <c r="M34" s="1"/>
  <c r="M35" s="1"/>
  <c r="M33" i="65068"/>
  <c r="M34" s="1"/>
  <c r="M35" s="1"/>
  <c r="M33" i="65123"/>
  <c r="M33" i="65099"/>
  <c r="M33" i="65067"/>
  <c r="M13" i="65065"/>
  <c r="M55" s="1"/>
  <c r="M33" i="16"/>
  <c r="L54" i="65076"/>
  <c r="M54"/>
  <c r="M55" s="1"/>
  <c r="M56" s="1"/>
  <c r="L34" i="65094" l="1"/>
  <c r="L35" s="1"/>
  <c r="N33"/>
  <c r="P28" i="65093"/>
  <c r="O23" i="65076"/>
  <c r="P23"/>
  <c r="M35" i="65115"/>
  <c r="L33" i="65105"/>
  <c r="L34" s="1"/>
  <c r="L35" s="1"/>
  <c r="L37" i="65095"/>
  <c r="L38" s="1"/>
  <c r="L39" s="1"/>
  <c r="L53" i="65080"/>
  <c r="L33" i="65100"/>
  <c r="L33" i="65122"/>
  <c r="L33" i="65115"/>
  <c r="L34" s="1"/>
  <c r="L33" i="65097"/>
  <c r="L34" s="1"/>
  <c r="L35" s="1"/>
  <c r="L41" i="65078"/>
  <c r="L42" s="1"/>
  <c r="L43" s="1"/>
  <c r="L33" i="65088"/>
  <c r="L33" i="65087"/>
  <c r="L33" i="65086"/>
  <c r="L33" i="65074"/>
  <c r="L55" i="65076"/>
  <c r="L56" s="1"/>
  <c r="M34" i="65089"/>
  <c r="M35" s="1"/>
  <c r="L33" i="16"/>
  <c r="L34" s="1"/>
  <c r="L35" s="1"/>
  <c r="L33" i="65098"/>
  <c r="L34" s="1"/>
  <c r="L35" s="1"/>
  <c r="L33" i="65096"/>
  <c r="L34" s="1"/>
  <c r="L35" s="1"/>
  <c r="L33" i="65089"/>
  <c r="L33" i="65085"/>
  <c r="L33" i="65084"/>
  <c r="L33" i="65083"/>
  <c r="L33" i="65081"/>
  <c r="L33" i="65082"/>
  <c r="L55" i="65065"/>
  <c r="L37" i="65140" s="1"/>
  <c r="L38" s="1"/>
  <c r="L34" i="65100" l="1"/>
  <c r="L35" i="65115" s="1"/>
  <c r="L34" i="65089"/>
  <c r="L34" i="65122"/>
  <c r="N28" i="65077"/>
  <c r="P28" s="1"/>
  <c r="J55" i="65065"/>
  <c r="J35" i="65070"/>
  <c r="J33" i="65115"/>
  <c r="J34" s="1"/>
  <c r="J33" i="65122"/>
  <c r="I33" i="65123"/>
  <c r="I33" i="65069"/>
  <c r="I34" s="1"/>
  <c r="I35" s="1"/>
  <c r="I34" i="65071"/>
  <c r="I35" s="1"/>
  <c r="I42" i="65075"/>
  <c r="I43" s="1"/>
  <c r="I41" i="65078"/>
  <c r="I42" s="1"/>
  <c r="I43" s="1"/>
  <c r="I33" i="65096"/>
  <c r="I34" s="1"/>
  <c r="I35" s="1"/>
  <c r="I33" i="65097"/>
  <c r="I34" s="1"/>
  <c r="I35" s="1"/>
  <c r="I33" i="65098"/>
  <c r="I34" s="1"/>
  <c r="I35" s="1"/>
  <c r="I33" i="65105"/>
  <c r="I34" s="1"/>
  <c r="I35" s="1"/>
  <c r="I33" i="16"/>
  <c r="I34" s="1"/>
  <c r="I35" s="1"/>
  <c r="O43" i="65065"/>
  <c r="O33" i="65095"/>
  <c r="O34"/>
  <c r="O35"/>
  <c r="O34" i="65093"/>
  <c r="O35" i="65080"/>
  <c r="O36"/>
  <c r="O37"/>
  <c r="O38"/>
  <c r="O41"/>
  <c r="O43"/>
  <c r="O44"/>
  <c r="O46"/>
  <c r="O47"/>
  <c r="O48"/>
  <c r="O50"/>
  <c r="O51"/>
  <c r="O29" i="65079"/>
  <c r="O30"/>
  <c r="O31"/>
  <c r="O32"/>
  <c r="O37"/>
  <c r="O39"/>
  <c r="O40"/>
  <c r="O41"/>
  <c r="O34" i="65078"/>
  <c r="O35"/>
  <c r="O37"/>
  <c r="O39"/>
  <c r="O32" i="65077"/>
  <c r="O34"/>
  <c r="O35"/>
  <c r="O36"/>
  <c r="O35" i="65076"/>
  <c r="O36"/>
  <c r="O40"/>
  <c r="O41"/>
  <c r="O42"/>
  <c r="O44"/>
  <c r="O45"/>
  <c r="O46"/>
  <c r="O50"/>
  <c r="O51"/>
  <c r="O52"/>
  <c r="O35" i="65065"/>
  <c r="O36"/>
  <c r="O37"/>
  <c r="O38"/>
  <c r="O39"/>
  <c r="O40"/>
  <c r="O41"/>
  <c r="O42"/>
  <c r="O44"/>
  <c r="O47"/>
  <c r="O50"/>
  <c r="O51"/>
  <c r="O52"/>
  <c r="O53"/>
  <c r="O32" i="65093"/>
  <c r="O31" i="65122"/>
  <c r="O32" i="65078"/>
  <c r="O32" i="65071"/>
  <c r="O34" i="65067"/>
  <c r="O35"/>
  <c r="O34" i="65099"/>
  <c r="O35"/>
  <c r="O36" i="65070"/>
  <c r="O37"/>
  <c r="O35" i="65074"/>
  <c r="O38" i="65075"/>
  <c r="O39"/>
  <c r="O34" i="65076"/>
  <c r="O34" i="65082"/>
  <c r="O35"/>
  <c r="O34" i="65081"/>
  <c r="O35"/>
  <c r="O34" i="65083"/>
  <c r="O35"/>
  <c r="O34" i="65084"/>
  <c r="O35"/>
  <c r="O34" i="65085"/>
  <c r="O35"/>
  <c r="O34" i="65086"/>
  <c r="O35"/>
  <c r="O34" i="65087"/>
  <c r="O35"/>
  <c r="O34" i="65088"/>
  <c r="O35"/>
  <c r="O10" i="65065"/>
  <c r="O11"/>
  <c r="O22"/>
  <c r="O23"/>
  <c r="O24"/>
  <c r="O25"/>
  <c r="O26"/>
  <c r="O27"/>
  <c r="O28"/>
  <c r="O29"/>
  <c r="O30"/>
  <c r="O31"/>
  <c r="O10" i="6506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70"/>
  <c r="O11"/>
  <c r="O12"/>
  <c r="O14"/>
  <c r="O15"/>
  <c r="O17"/>
  <c r="O18"/>
  <c r="O19"/>
  <c r="O20"/>
  <c r="O21"/>
  <c r="O22"/>
  <c r="O23"/>
  <c r="O24"/>
  <c r="O25"/>
  <c r="O28"/>
  <c r="O29"/>
  <c r="O31"/>
  <c r="O32"/>
  <c r="O33"/>
  <c r="O10" i="65071"/>
  <c r="O11"/>
  <c r="O12"/>
  <c r="O14"/>
  <c r="O15"/>
  <c r="O17"/>
  <c r="O18"/>
  <c r="O19"/>
  <c r="O20"/>
  <c r="O21"/>
  <c r="O22"/>
  <c r="O23"/>
  <c r="O24"/>
  <c r="O25"/>
  <c r="O26"/>
  <c r="O27"/>
  <c r="O28"/>
  <c r="O30"/>
  <c r="O31"/>
  <c r="O10" i="6507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0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1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75"/>
  <c r="O11"/>
  <c r="O12"/>
  <c r="O14"/>
  <c r="O15"/>
  <c r="O17"/>
  <c r="O18"/>
  <c r="O19"/>
  <c r="O20"/>
  <c r="O21"/>
  <c r="O22"/>
  <c r="O23"/>
  <c r="O24"/>
  <c r="O25"/>
  <c r="O26"/>
  <c r="O27"/>
  <c r="O28"/>
  <c r="O31"/>
  <c r="O35"/>
  <c r="O37"/>
  <c r="O10" i="65076"/>
  <c r="O14"/>
  <c r="O15"/>
  <c r="O18"/>
  <c r="O31"/>
  <c r="O33"/>
  <c r="O10" i="65077"/>
  <c r="O11"/>
  <c r="O12"/>
  <c r="O14"/>
  <c r="O15"/>
  <c r="O17"/>
  <c r="O18"/>
  <c r="O19"/>
  <c r="O20"/>
  <c r="O21"/>
  <c r="O22"/>
  <c r="O23"/>
  <c r="O24"/>
  <c r="O25"/>
  <c r="O26"/>
  <c r="O27"/>
  <c r="O29"/>
  <c r="O10" i="65078"/>
  <c r="O11"/>
  <c r="O12"/>
  <c r="O14"/>
  <c r="O15"/>
  <c r="O17"/>
  <c r="O18"/>
  <c r="O19"/>
  <c r="O20"/>
  <c r="O21"/>
  <c r="O22"/>
  <c r="O23"/>
  <c r="O24"/>
  <c r="O25"/>
  <c r="O26"/>
  <c r="O27"/>
  <c r="O28"/>
  <c r="O30"/>
  <c r="O31"/>
  <c r="O10" i="65079"/>
  <c r="O11"/>
  <c r="O12"/>
  <c r="O14"/>
  <c r="O15"/>
  <c r="O17"/>
  <c r="O18"/>
  <c r="O19"/>
  <c r="O20"/>
  <c r="O21"/>
  <c r="O22"/>
  <c r="O23"/>
  <c r="O24"/>
  <c r="O25"/>
  <c r="O26"/>
  <c r="O27"/>
  <c r="O10" i="65080"/>
  <c r="O11"/>
  <c r="O12"/>
  <c r="O14"/>
  <c r="O15"/>
  <c r="O17"/>
  <c r="O18"/>
  <c r="O19"/>
  <c r="O20"/>
  <c r="O21"/>
  <c r="O22"/>
  <c r="O23"/>
  <c r="O24"/>
  <c r="O25"/>
  <c r="O26"/>
  <c r="O27"/>
  <c r="O28"/>
  <c r="O29"/>
  <c r="O31"/>
  <c r="O34"/>
  <c r="O10" i="65082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1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2"/>
  <c r="O11"/>
  <c r="O12"/>
  <c r="O14"/>
  <c r="O15"/>
  <c r="O17"/>
  <c r="O18"/>
  <c r="O19"/>
  <c r="O20"/>
  <c r="O21"/>
  <c r="O22"/>
  <c r="O23"/>
  <c r="O24"/>
  <c r="O25"/>
  <c r="O26"/>
  <c r="O27"/>
  <c r="O29"/>
  <c r="O30"/>
  <c r="O10" i="6508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3"/>
  <c r="O11"/>
  <c r="O12"/>
  <c r="O14"/>
  <c r="O15"/>
  <c r="O17"/>
  <c r="O18"/>
  <c r="O19"/>
  <c r="O20"/>
  <c r="O21"/>
  <c r="O22"/>
  <c r="O23"/>
  <c r="O24"/>
  <c r="O25"/>
  <c r="O26"/>
  <c r="O27"/>
  <c r="O30"/>
  <c r="O33"/>
  <c r="O10" i="6509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1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9" i="65065"/>
  <c r="O9" i="65067"/>
  <c r="O9" i="65099"/>
  <c r="O9" i="65123"/>
  <c r="O9" i="65068"/>
  <c r="O9" i="65069"/>
  <c r="O9" i="65070"/>
  <c r="O9" i="65071"/>
  <c r="O9" i="65074"/>
  <c r="O9" i="65100"/>
  <c r="O9" i="65115"/>
  <c r="O9" i="65075"/>
  <c r="O9" i="65076"/>
  <c r="O9" i="65077"/>
  <c r="O9" i="65078"/>
  <c r="O9" i="65079"/>
  <c r="O9" i="65080"/>
  <c r="O9" i="65082"/>
  <c r="O9" i="65081"/>
  <c r="O9" i="65122"/>
  <c r="O9" i="65083"/>
  <c r="O9" i="65084"/>
  <c r="O9" i="65085"/>
  <c r="O9" i="65086"/>
  <c r="O9" i="65087"/>
  <c r="O9" i="65088"/>
  <c r="O9" i="65089"/>
  <c r="O9" i="65093"/>
  <c r="O9" i="65094"/>
  <c r="O9" i="65095"/>
  <c r="O9" i="65096"/>
  <c r="O9" i="65097"/>
  <c r="O9" i="65098"/>
  <c r="O9" i="16"/>
  <c r="K33" i="65105"/>
  <c r="K33" i="65098"/>
  <c r="K34" s="1"/>
  <c r="K35" s="1"/>
  <c r="K33" i="65097"/>
  <c r="K33" i="65096"/>
  <c r="K34" s="1"/>
  <c r="K35" s="1"/>
  <c r="K37" i="65095"/>
  <c r="K33" i="65094"/>
  <c r="K36" i="65093"/>
  <c r="K33" i="65088"/>
  <c r="K33" i="65087"/>
  <c r="K33" i="65086"/>
  <c r="K33" i="65085"/>
  <c r="K33" i="65084"/>
  <c r="K33" i="65083"/>
  <c r="K33" i="65122"/>
  <c r="K33" i="65081"/>
  <c r="K33" i="65082"/>
  <c r="K44" i="65079"/>
  <c r="K41" i="65078"/>
  <c r="K38" i="65077"/>
  <c r="K54" i="65076"/>
  <c r="K42" i="65075"/>
  <c r="K33" i="65115"/>
  <c r="K33" i="65074"/>
  <c r="K34" i="65071"/>
  <c r="K35" i="65070"/>
  <c r="K33" i="65069"/>
  <c r="K33" i="65068"/>
  <c r="K33" i="65123"/>
  <c r="K33" i="65099"/>
  <c r="K33" i="65067"/>
  <c r="K33" i="16"/>
  <c r="K34" s="1"/>
  <c r="K35" s="1"/>
  <c r="N28" i="65095"/>
  <c r="O17" i="65076"/>
  <c r="O28" i="65095" l="1"/>
  <c r="P28"/>
  <c r="K34" i="65105"/>
  <c r="K34" i="65097"/>
  <c r="K38" i="65095"/>
  <c r="K34" i="65094"/>
  <c r="K35" s="1"/>
  <c r="P33"/>
  <c r="K37" i="65093"/>
  <c r="K45" i="65079"/>
  <c r="K42" i="65078"/>
  <c r="K55" i="65076"/>
  <c r="K43" i="65075"/>
  <c r="K34" i="65115"/>
  <c r="K34" i="65100"/>
  <c r="K35" i="65071"/>
  <c r="K34" i="65069"/>
  <c r="K34" i="65068"/>
  <c r="K39" i="65077"/>
  <c r="L35" i="65089"/>
  <c r="I36" i="65093"/>
  <c r="I37" s="1"/>
  <c r="I38" s="1"/>
  <c r="I33" i="65068"/>
  <c r="I34" s="1"/>
  <c r="I35" s="1"/>
  <c r="I33" i="65094"/>
  <c r="I34" s="1"/>
  <c r="I35" s="1"/>
  <c r="I33" i="65089"/>
  <c r="I33" i="65088"/>
  <c r="I33" i="65087"/>
  <c r="I33" i="65086"/>
  <c r="I33" i="65085"/>
  <c r="I33" i="65084"/>
  <c r="I33" i="65083"/>
  <c r="I33" i="65122"/>
  <c r="I33" i="65081"/>
  <c r="I33" i="65082"/>
  <c r="I38" i="65077"/>
  <c r="I34" i="65115"/>
  <c r="I33" i="65100"/>
  <c r="I33" i="65074"/>
  <c r="I35" i="65070"/>
  <c r="I33" i="65099"/>
  <c r="I44" i="65079"/>
  <c r="I45" s="1"/>
  <c r="I33" i="65067"/>
  <c r="K34" i="65089"/>
  <c r="K34" i="65122"/>
  <c r="J44" i="65079"/>
  <c r="J45" s="1"/>
  <c r="O12" i="65076"/>
  <c r="J33" i="16"/>
  <c r="J33" i="65105"/>
  <c r="J33" i="65098"/>
  <c r="J33" i="65097"/>
  <c r="J33" i="65096"/>
  <c r="J37" i="65095"/>
  <c r="J33" i="65089"/>
  <c r="J33" i="65088"/>
  <c r="J33" i="65087"/>
  <c r="J33" i="65086"/>
  <c r="J33" i="65085"/>
  <c r="J33" i="65084"/>
  <c r="J33" i="65083"/>
  <c r="J33" i="65081"/>
  <c r="J33" i="65082"/>
  <c r="J41" i="65078"/>
  <c r="J54" i="65076"/>
  <c r="J55" s="1"/>
  <c r="J56" s="1"/>
  <c r="J33" i="65068"/>
  <c r="J33" i="65123"/>
  <c r="J33" i="65099"/>
  <c r="J33" i="65094"/>
  <c r="J36" i="65093"/>
  <c r="J38" i="65077"/>
  <c r="J33" i="65100"/>
  <c r="J33" i="65074"/>
  <c r="J35" i="65071"/>
  <c r="J33" i="65069"/>
  <c r="I37" i="65095"/>
  <c r="I38" s="1"/>
  <c r="I39" s="1"/>
  <c r="I54" i="65076"/>
  <c r="I55" s="1"/>
  <c r="I56" s="1"/>
  <c r="O14" i="65065"/>
  <c r="K55"/>
  <c r="O19"/>
  <c r="K35" i="65115" l="1"/>
  <c r="K35" i="65105"/>
  <c r="K35" i="65097"/>
  <c r="K39" i="65095"/>
  <c r="K38" i="65093"/>
  <c r="K43" i="65078"/>
  <c r="K40" i="65077"/>
  <c r="K56" i="65076"/>
  <c r="K35" i="65069"/>
  <c r="K35" i="65068"/>
  <c r="J37" i="65140"/>
  <c r="J38" s="1"/>
  <c r="K37"/>
  <c r="K38" s="1"/>
  <c r="J42" i="65078"/>
  <c r="J43" s="1"/>
  <c r="I34" i="65100"/>
  <c r="I35" i="65115" s="1"/>
  <c r="J34" i="65100"/>
  <c r="J34" i="16"/>
  <c r="J35" s="1"/>
  <c r="I39" i="65077"/>
  <c r="I40" s="1"/>
  <c r="I55" i="65065"/>
  <c r="I37" i="65140" s="1"/>
  <c r="I38" s="1"/>
  <c r="K35" i="65089"/>
  <c r="J34" i="65122"/>
  <c r="I53" i="65080"/>
  <c r="I34" i="65122"/>
  <c r="I34" i="65089"/>
  <c r="J37" i="65093"/>
  <c r="J42" i="65075"/>
  <c r="J43" s="1"/>
  <c r="J34" i="65089"/>
  <c r="J34" i="65096"/>
  <c r="J34" i="65098"/>
  <c r="J34" i="65105"/>
  <c r="J39" i="65077"/>
  <c r="J40" s="1"/>
  <c r="J34" i="65068"/>
  <c r="J38" i="65095"/>
  <c r="J39" s="1"/>
  <c r="J34" i="65097"/>
  <c r="J34" i="65069"/>
  <c r="J34" i="65094"/>
  <c r="O16" i="65065"/>
  <c r="O32"/>
  <c r="I35" i="65089" l="1"/>
  <c r="J35"/>
  <c r="J35" i="65094"/>
  <c r="J35" i="65097"/>
  <c r="J35" i="65068"/>
  <c r="J35" i="65098"/>
  <c r="J35" i="65096"/>
  <c r="J35" i="65069"/>
  <c r="J35" i="65105"/>
  <c r="J38" i="65093"/>
  <c r="J35" i="65115"/>
  <c r="O15" i="65065"/>
  <c r="O13" i="65076" l="1"/>
  <c r="O28" i="65093"/>
  <c r="N28" i="65079"/>
  <c r="P28" s="1"/>
  <c r="N28" i="65067"/>
  <c r="O28" s="1"/>
  <c r="O28" i="65079" l="1"/>
  <c r="O47" i="65076"/>
  <c r="N13" i="65094" l="1"/>
  <c r="N32" i="65095"/>
  <c r="N31" i="65093"/>
  <c r="O30" i="65080"/>
  <c r="N29" i="65078"/>
  <c r="O28" i="65077"/>
  <c r="N33"/>
  <c r="N32" i="65076"/>
  <c r="O29" i="65075"/>
  <c r="N36"/>
  <c r="O32" i="65095" l="1"/>
  <c r="P32"/>
  <c r="O36" i="65075"/>
  <c r="P36"/>
  <c r="O33" i="65077"/>
  <c r="P33"/>
  <c r="O29" i="65078"/>
  <c r="P29"/>
  <c r="O31" i="65093"/>
  <c r="P31"/>
  <c r="O13" i="65094"/>
  <c r="P13"/>
  <c r="O32" i="65076"/>
  <c r="P32"/>
  <c r="N16" i="65122" l="1"/>
  <c r="N16" i="65075"/>
  <c r="N8" i="65080"/>
  <c r="P8" s="1"/>
  <c r="N28" i="65085"/>
  <c r="N13" i="65098"/>
  <c r="N8"/>
  <c r="N13" i="65096"/>
  <c r="N8"/>
  <c r="N13" i="65071"/>
  <c r="N8"/>
  <c r="N13" i="65105"/>
  <c r="P13" s="1"/>
  <c r="N13" i="65097"/>
  <c r="N8"/>
  <c r="N13" i="65095"/>
  <c r="N8"/>
  <c r="N8" i="65094"/>
  <c r="N13" i="65093"/>
  <c r="N8"/>
  <c r="N13" i="65089"/>
  <c r="N8"/>
  <c r="N13" i="65088"/>
  <c r="N8"/>
  <c r="N13" i="65087"/>
  <c r="P13" s="1"/>
  <c r="N8"/>
  <c r="N13" i="65086"/>
  <c r="N8"/>
  <c r="N13" i="65085"/>
  <c r="N8"/>
  <c r="N13" i="65084"/>
  <c r="N8"/>
  <c r="N13" i="65083"/>
  <c r="N8"/>
  <c r="N13" i="65122"/>
  <c r="N8"/>
  <c r="N13" i="65081"/>
  <c r="N8"/>
  <c r="N13" i="65082"/>
  <c r="N8"/>
  <c r="N13" i="65080"/>
  <c r="P13" s="1"/>
  <c r="N13" i="65079"/>
  <c r="N8"/>
  <c r="P8" s="1"/>
  <c r="N13" i="65078"/>
  <c r="N8"/>
  <c r="N13" i="65077"/>
  <c r="N8"/>
  <c r="N16" i="65076"/>
  <c r="P16" s="1"/>
  <c r="N11"/>
  <c r="N13" i="65075"/>
  <c r="N8"/>
  <c r="P8" s="1"/>
  <c r="N13" i="65115"/>
  <c r="N8"/>
  <c r="N13" i="65100"/>
  <c r="N8"/>
  <c r="N13" i="65074"/>
  <c r="N8"/>
  <c r="N13" i="65070"/>
  <c r="N8"/>
  <c r="N13" i="65069"/>
  <c r="P13" s="1"/>
  <c r="N8"/>
  <c r="N13" i="65068"/>
  <c r="N8"/>
  <c r="N13" i="65123"/>
  <c r="N8"/>
  <c r="N13" i="65099"/>
  <c r="P13" s="1"/>
  <c r="N8"/>
  <c r="N13" i="65067"/>
  <c r="N8"/>
  <c r="N18" i="65065"/>
  <c r="N13"/>
  <c r="N13" i="16"/>
  <c r="N8"/>
  <c r="N16" i="65105"/>
  <c r="N28"/>
  <c r="N16" i="65098"/>
  <c r="P16" s="1"/>
  <c r="N28"/>
  <c r="O28" s="1"/>
  <c r="N16" i="65097"/>
  <c r="N28"/>
  <c r="N16" i="65096"/>
  <c r="N28"/>
  <c r="N16" i="65095"/>
  <c r="N16" i="65094"/>
  <c r="N28"/>
  <c r="N16" i="65093"/>
  <c r="N16" i="65089"/>
  <c r="N28"/>
  <c r="N16" i="65088"/>
  <c r="N28"/>
  <c r="P28" s="1"/>
  <c r="N16" i="65087"/>
  <c r="N28"/>
  <c r="P28" s="1"/>
  <c r="N16" i="65086"/>
  <c r="N28"/>
  <c r="N16" i="65085"/>
  <c r="N16" i="65084"/>
  <c r="P16" s="1"/>
  <c r="N28"/>
  <c r="P28" s="1"/>
  <c r="N16" i="65083"/>
  <c r="P16" s="1"/>
  <c r="N28"/>
  <c r="N28" i="65122"/>
  <c r="N16" i="65081"/>
  <c r="P16" s="1"/>
  <c r="N28"/>
  <c r="N16" i="65082"/>
  <c r="N28"/>
  <c r="N16" i="65080"/>
  <c r="N42"/>
  <c r="N45"/>
  <c r="N49"/>
  <c r="N16" i="65079"/>
  <c r="N38"/>
  <c r="N16" i="65078"/>
  <c r="O33"/>
  <c r="N16" i="65077"/>
  <c r="N8" i="65076"/>
  <c r="N19"/>
  <c r="O37"/>
  <c r="N43"/>
  <c r="N16" i="65115"/>
  <c r="N28"/>
  <c r="N16" i="65100"/>
  <c r="N28"/>
  <c r="N16" i="65074"/>
  <c r="P16" s="1"/>
  <c r="O28"/>
  <c r="N16" i="65071"/>
  <c r="P16" s="1"/>
  <c r="N29"/>
  <c r="P29" s="1"/>
  <c r="N16" i="65070"/>
  <c r="P16" s="1"/>
  <c r="N30"/>
  <c r="N16" i="65069"/>
  <c r="N28"/>
  <c r="N16" i="65068"/>
  <c r="N28"/>
  <c r="N16" i="65123"/>
  <c r="N28"/>
  <c r="N16" i="65099"/>
  <c r="N28"/>
  <c r="P28" s="1"/>
  <c r="N16" i="65067"/>
  <c r="N8" i="65065"/>
  <c r="N21"/>
  <c r="N34"/>
  <c r="N46"/>
  <c r="N49"/>
  <c r="N16" i="16"/>
  <c r="N28"/>
  <c r="P28" s="1"/>
  <c r="N33" i="65084"/>
  <c r="N33" i="65074"/>
  <c r="P33" s="1"/>
  <c r="N33" i="65123"/>
  <c r="N33" i="65087"/>
  <c r="N33" i="65100"/>
  <c r="P33" s="1"/>
  <c r="N33" i="65089"/>
  <c r="N33" i="65085"/>
  <c r="N33" i="65069"/>
  <c r="N33" i="65083"/>
  <c r="P33" s="1"/>
  <c r="N54" i="65076"/>
  <c r="P54" s="1"/>
  <c r="N33" i="65122"/>
  <c r="P33" s="1"/>
  <c r="N37" i="65095"/>
  <c r="P37" s="1"/>
  <c r="N34" i="65071"/>
  <c r="P34" s="1"/>
  <c r="N33" i="65098"/>
  <c r="P33" s="1"/>
  <c r="N36" i="65093"/>
  <c r="N33" i="65081"/>
  <c r="O28" i="65105" l="1"/>
  <c r="P28"/>
  <c r="O28" i="65097"/>
  <c r="P28"/>
  <c r="N33" i="65115"/>
  <c r="P33" s="1"/>
  <c r="O28" i="65100"/>
  <c r="P28"/>
  <c r="O30" i="65070"/>
  <c r="P30"/>
  <c r="N33" i="65068"/>
  <c r="P33" s="1"/>
  <c r="O28" i="65123"/>
  <c r="P28"/>
  <c r="O46" i="65065"/>
  <c r="P46"/>
  <c r="N55"/>
  <c r="P55" s="1"/>
  <c r="N38" i="65077"/>
  <c r="P38" s="1"/>
  <c r="N35" i="65070"/>
  <c r="O43" i="65076"/>
  <c r="P43"/>
  <c r="O38" i="65079"/>
  <c r="P38"/>
  <c r="O49" i="65080"/>
  <c r="P49"/>
  <c r="O42"/>
  <c r="P42"/>
  <c r="O28" i="65082"/>
  <c r="P28"/>
  <c r="O28" i="65122"/>
  <c r="P28"/>
  <c r="O28" i="65083"/>
  <c r="P28"/>
  <c r="O28" i="65085"/>
  <c r="P28"/>
  <c r="O28" i="65089"/>
  <c r="P28"/>
  <c r="O28" i="65096"/>
  <c r="P28"/>
  <c r="O16" i="65105"/>
  <c r="P16"/>
  <c r="O13" i="65098"/>
  <c r="P13"/>
  <c r="O16" i="65097"/>
  <c r="P16"/>
  <c r="O13"/>
  <c r="P13"/>
  <c r="O8"/>
  <c r="P8"/>
  <c r="O16" i="65096"/>
  <c r="P16"/>
  <c r="O13"/>
  <c r="P13"/>
  <c r="O16" i="65095"/>
  <c r="P16"/>
  <c r="O13"/>
  <c r="P13"/>
  <c r="O8"/>
  <c r="P8"/>
  <c r="O16" i="65094"/>
  <c r="P16"/>
  <c r="O8"/>
  <c r="P8"/>
  <c r="O16" i="65093"/>
  <c r="P16"/>
  <c r="O13"/>
  <c r="P13"/>
  <c r="O36"/>
  <c r="P36"/>
  <c r="O8"/>
  <c r="P8"/>
  <c r="O16" i="65089"/>
  <c r="P16"/>
  <c r="O13"/>
  <c r="P13"/>
  <c r="O33"/>
  <c r="P33"/>
  <c r="O8"/>
  <c r="P8"/>
  <c r="O16" i="65088"/>
  <c r="P16"/>
  <c r="N33"/>
  <c r="P33" s="1"/>
  <c r="O13"/>
  <c r="P13"/>
  <c r="O8"/>
  <c r="P8"/>
  <c r="O8" i="65087"/>
  <c r="P8"/>
  <c r="O33"/>
  <c r="P33"/>
  <c r="O16"/>
  <c r="P16"/>
  <c r="O28" i="65086"/>
  <c r="P28"/>
  <c r="O16"/>
  <c r="P16"/>
  <c r="O13"/>
  <c r="P13"/>
  <c r="O8"/>
  <c r="P8"/>
  <c r="O16" i="65085"/>
  <c r="P16"/>
  <c r="O13"/>
  <c r="P13"/>
  <c r="O33"/>
  <c r="P33"/>
  <c r="O8"/>
  <c r="P8"/>
  <c r="O13" i="65084"/>
  <c r="P13"/>
  <c r="O8"/>
  <c r="P8"/>
  <c r="O33"/>
  <c r="P33"/>
  <c r="O13" i="65083"/>
  <c r="P13"/>
  <c r="O8"/>
  <c r="P8"/>
  <c r="O16" i="65122"/>
  <c r="P16"/>
  <c r="O13"/>
  <c r="P13"/>
  <c r="O8"/>
  <c r="P8"/>
  <c r="O28" i="65081"/>
  <c r="P28"/>
  <c r="O13"/>
  <c r="P13"/>
  <c r="O33"/>
  <c r="P33"/>
  <c r="O8"/>
  <c r="P8"/>
  <c r="O16" i="65082"/>
  <c r="P16"/>
  <c r="O13"/>
  <c r="P13"/>
  <c r="O8"/>
  <c r="P8"/>
  <c r="O45" i="65080"/>
  <c r="P45"/>
  <c r="O16"/>
  <c r="P16"/>
  <c r="O16" i="65079"/>
  <c r="P16"/>
  <c r="O13"/>
  <c r="P13"/>
  <c r="O16" i="65078"/>
  <c r="P16"/>
  <c r="O13"/>
  <c r="P13"/>
  <c r="O8"/>
  <c r="P8"/>
  <c r="O16" i="65077"/>
  <c r="P16"/>
  <c r="O13"/>
  <c r="P13"/>
  <c r="O8"/>
  <c r="P8"/>
  <c r="O19" i="65076"/>
  <c r="P19"/>
  <c r="O11"/>
  <c r="P11"/>
  <c r="O8"/>
  <c r="P8"/>
  <c r="O16" i="65075"/>
  <c r="P16"/>
  <c r="O13"/>
  <c r="P13"/>
  <c r="O16" i="65115"/>
  <c r="P16"/>
  <c r="O13"/>
  <c r="P13"/>
  <c r="O8"/>
  <c r="P8"/>
  <c r="O16" i="65100"/>
  <c r="P16"/>
  <c r="O13"/>
  <c r="P13"/>
  <c r="O8"/>
  <c r="P8"/>
  <c r="O13" i="65074"/>
  <c r="P13"/>
  <c r="O8"/>
  <c r="P8"/>
  <c r="O13" i="65071"/>
  <c r="P13"/>
  <c r="O8"/>
  <c r="P8"/>
  <c r="O13" i="65070"/>
  <c r="P13"/>
  <c r="O8"/>
  <c r="P8"/>
  <c r="P35"/>
  <c r="O28" i="65069"/>
  <c r="P28"/>
  <c r="O16"/>
  <c r="P16"/>
  <c r="P33"/>
  <c r="O8"/>
  <c r="P8"/>
  <c r="O28" i="65068"/>
  <c r="P28"/>
  <c r="O16"/>
  <c r="P16"/>
  <c r="O13"/>
  <c r="P13"/>
  <c r="O8"/>
  <c r="P8"/>
  <c r="O16" i="65123"/>
  <c r="P16"/>
  <c r="O13"/>
  <c r="P13"/>
  <c r="O33"/>
  <c r="P33"/>
  <c r="O8"/>
  <c r="P8"/>
  <c r="O16" i="65099"/>
  <c r="P16"/>
  <c r="O8"/>
  <c r="P8"/>
  <c r="O16" i="65067"/>
  <c r="P16"/>
  <c r="O13"/>
  <c r="P13"/>
  <c r="O8"/>
  <c r="P8"/>
  <c r="O34" i="65065"/>
  <c r="P34"/>
  <c r="O21"/>
  <c r="P21"/>
  <c r="O18"/>
  <c r="P18"/>
  <c r="O13"/>
  <c r="P13"/>
  <c r="O8"/>
  <c r="P8"/>
  <c r="O16" i="16"/>
  <c r="P16"/>
  <c r="O13"/>
  <c r="P13"/>
  <c r="O8"/>
  <c r="P8"/>
  <c r="O8" i="65096"/>
  <c r="P8"/>
  <c r="O8" i="65098"/>
  <c r="P8"/>
  <c r="O49" i="65065"/>
  <c r="P49"/>
  <c r="O28" i="65094"/>
  <c r="O33" i="65083"/>
  <c r="O33" i="65122"/>
  <c r="N33" i="65086"/>
  <c r="O8" i="65079"/>
  <c r="N43"/>
  <c r="P43" s="1"/>
  <c r="O8" i="65075"/>
  <c r="N41"/>
  <c r="P41" s="1"/>
  <c r="N33" i="65082"/>
  <c r="N41" i="65078"/>
  <c r="O33" i="65088"/>
  <c r="N34" i="65100"/>
  <c r="O8" i="65080"/>
  <c r="N53"/>
  <c r="P53" s="1"/>
  <c r="O13" i="65105"/>
  <c r="O16" i="65098"/>
  <c r="N34"/>
  <c r="O33"/>
  <c r="O28" i="65088"/>
  <c r="O28" i="65087"/>
  <c r="O13"/>
  <c r="O28" i="65084"/>
  <c r="O16"/>
  <c r="O16" i="65083"/>
  <c r="O16" i="65081"/>
  <c r="O13" i="65080"/>
  <c r="O16" i="65076"/>
  <c r="O28" i="65115"/>
  <c r="O33" i="65100"/>
  <c r="O16" i="65074"/>
  <c r="O33"/>
  <c r="O29" i="65071"/>
  <c r="O16"/>
  <c r="N35"/>
  <c r="O34"/>
  <c r="O16" i="65070"/>
  <c r="O13" i="65069"/>
  <c r="N34"/>
  <c r="O33"/>
  <c r="N34" i="65068"/>
  <c r="O33"/>
  <c r="O28" i="65099"/>
  <c r="N33"/>
  <c r="O13"/>
  <c r="O28" i="16"/>
  <c r="O35" i="65070"/>
  <c r="N34" i="65115"/>
  <c r="O33"/>
  <c r="N38" i="65095"/>
  <c r="P38" s="1"/>
  <c r="O37"/>
  <c r="N39" i="65077"/>
  <c r="P39" s="1"/>
  <c r="O38"/>
  <c r="N55" i="65076"/>
  <c r="P55" s="1"/>
  <c r="O54"/>
  <c r="N33" i="65067"/>
  <c r="N33" i="65096"/>
  <c r="P33" s="1"/>
  <c r="N33" i="16"/>
  <c r="N33" i="65097"/>
  <c r="P33" s="1"/>
  <c r="N37" i="65093"/>
  <c r="P37" s="1"/>
  <c r="O55" i="65065" l="1"/>
  <c r="O33" i="65086"/>
  <c r="P33"/>
  <c r="O33" i="65082"/>
  <c r="P33"/>
  <c r="N44" i="65079"/>
  <c r="P44" s="1"/>
  <c r="O41" i="65078"/>
  <c r="P41"/>
  <c r="O34" i="65115"/>
  <c r="P34"/>
  <c r="O35" i="65071"/>
  <c r="P35"/>
  <c r="O34" i="65069"/>
  <c r="P34"/>
  <c r="O34" i="65068"/>
  <c r="P34"/>
  <c r="O33" i="65099"/>
  <c r="P33"/>
  <c r="O33" i="65067"/>
  <c r="P33"/>
  <c r="P33" i="16"/>
  <c r="O34" i="65100"/>
  <c r="P34"/>
  <c r="O34" i="65098"/>
  <c r="P34"/>
  <c r="N42" i="65075"/>
  <c r="N43" s="1"/>
  <c r="N42" i="65078"/>
  <c r="N37" i="65140"/>
  <c r="N38" s="1"/>
  <c r="O41" i="65075"/>
  <c r="N34" i="65089"/>
  <c r="O43" i="65079"/>
  <c r="N34" i="65122"/>
  <c r="N35" i="65098"/>
  <c r="N35" i="65069"/>
  <c r="O53" i="65080"/>
  <c r="O33" i="16"/>
  <c r="N34"/>
  <c r="P34" s="1"/>
  <c r="N43" i="65078"/>
  <c r="N35" i="65068"/>
  <c r="N34" i="65097"/>
  <c r="O33"/>
  <c r="N34" i="65096"/>
  <c r="O33"/>
  <c r="N34" i="65094"/>
  <c r="P34" s="1"/>
  <c r="O33"/>
  <c r="N38" i="65093"/>
  <c r="O37"/>
  <c r="N35" i="65115"/>
  <c r="N45" i="65079"/>
  <c r="N39" i="65095"/>
  <c r="O38"/>
  <c r="N40" i="65077"/>
  <c r="P40" s="1"/>
  <c r="O39"/>
  <c r="N56" i="65076"/>
  <c r="O55"/>
  <c r="O44" i="65079" l="1"/>
  <c r="O34" i="65097"/>
  <c r="P34"/>
  <c r="O39" i="65095"/>
  <c r="P39"/>
  <c r="O38" i="65093"/>
  <c r="P38"/>
  <c r="O45" i="65079"/>
  <c r="P45"/>
  <c r="O43" i="65078"/>
  <c r="P43"/>
  <c r="O42"/>
  <c r="P42"/>
  <c r="O56" i="65076"/>
  <c r="P56"/>
  <c r="O42" i="65075"/>
  <c r="P42"/>
  <c r="O43"/>
  <c r="P43"/>
  <c r="O35" i="65069"/>
  <c r="P35"/>
  <c r="O35" i="65068"/>
  <c r="P35"/>
  <c r="O34" i="65122"/>
  <c r="P34"/>
  <c r="O35" i="65115"/>
  <c r="P35"/>
  <c r="O34" i="65089"/>
  <c r="P34"/>
  <c r="O34" i="65096"/>
  <c r="P34"/>
  <c r="O35" i="65098"/>
  <c r="P35"/>
  <c r="N35" i="65089"/>
  <c r="O40" i="65077"/>
  <c r="N35" i="16"/>
  <c r="O34"/>
  <c r="N35" i="65097"/>
  <c r="N35" i="65096"/>
  <c r="O34" i="65094"/>
  <c r="N35"/>
  <c r="O35" i="65123"/>
  <c r="O34"/>
  <c r="O35" i="65097" l="1"/>
  <c r="P35"/>
  <c r="O35" i="16"/>
  <c r="P35"/>
  <c r="O35" i="65089"/>
  <c r="P35"/>
  <c r="O35" i="65094"/>
  <c r="P35"/>
  <c r="O35" i="65096"/>
  <c r="P35"/>
  <c r="O9" i="65105" l="1"/>
  <c r="N8"/>
  <c r="O8" l="1"/>
  <c r="P8"/>
  <c r="N33"/>
  <c r="P33" l="1"/>
  <c r="N34"/>
  <c r="N35" s="1"/>
  <c r="O33"/>
  <c r="O35" l="1"/>
  <c r="P35"/>
  <c r="O34"/>
  <c r="P34"/>
</calcChain>
</file>

<file path=xl/sharedStrings.xml><?xml version="1.0" encoding="utf-8"?>
<sst xmlns="http://schemas.openxmlformats.org/spreadsheetml/2006/main" count="1832" uniqueCount="271">
  <si>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</si>
  <si>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</si>
  <si>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</si>
  <si>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</si>
  <si>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</si>
  <si>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</si>
  <si>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</si>
  <si>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</si>
  <si>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</si>
  <si>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</si>
  <si>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</si>
  <si>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</si>
  <si>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</si>
  <si>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</si>
  <si>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</si>
  <si>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</si>
  <si>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</si>
  <si>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</si>
  <si>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</si>
  <si>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</si>
  <si>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</si>
  <si>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informiranje</t>
  </si>
  <si>
    <t xml:space="preserve"> Grantovi za financiranje vjerskih zajednica</t>
  </si>
  <si>
    <t xml:space="preserve"> Rekonstrukcija i investicijsko održavanje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</si>
  <si>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</si>
  <si>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</si>
  <si>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</si>
  <si>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</si>
  <si>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</si>
  <si>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</si>
  <si>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</si>
  <si>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</si>
  <si>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</si>
  <si>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</si>
  <si>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</si>
  <si>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</si>
  <si>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0003</t>
  </si>
  <si>
    <t>0004</t>
  </si>
  <si>
    <t>12</t>
  </si>
  <si>
    <t>MINISTARSTVO UNUTARNJIH POSLOVA ŽUPANIJE POSAVSKE</t>
  </si>
  <si>
    <t>13</t>
  </si>
  <si>
    <t>14</t>
  </si>
  <si>
    <t>02</t>
  </si>
  <si>
    <t>05</t>
  </si>
  <si>
    <t>15</t>
  </si>
  <si>
    <t>16</t>
  </si>
  <si>
    <t>17</t>
  </si>
  <si>
    <t>18</t>
  </si>
  <si>
    <t>19</t>
  </si>
  <si>
    <t>20</t>
  </si>
  <si>
    <t>03</t>
  </si>
  <si>
    <t>0005</t>
  </si>
  <si>
    <t>0006</t>
  </si>
  <si>
    <t>0007</t>
  </si>
  <si>
    <t>21</t>
  </si>
  <si>
    <t>22</t>
  </si>
  <si>
    <t>23</t>
  </si>
  <si>
    <t>KANTONALNI SUD ODŽAK</t>
  </si>
  <si>
    <t>24</t>
  </si>
  <si>
    <t>26</t>
  </si>
  <si>
    <t>27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</si>
  <si>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</si>
  <si>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</si>
  <si>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</si>
  <si>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</si>
  <si>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</si>
  <si>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</si>
  <si>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</si>
  <si>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 xml:space="preserve"> </t>
  </si>
  <si>
    <t xml:space="preserve"> Grant za zaštitu okoliša</t>
  </si>
  <si>
    <t xml:space="preserve"> Vozački ispiti-vlastiti prihodi</t>
  </si>
  <si>
    <t>28</t>
  </si>
  <si>
    <t>ŽUPANIJSKA UPRAVA ZA INSPEKCIJSKE POSLOVE</t>
  </si>
  <si>
    <t xml:space="preserve"> Otplate domaćeg pozajmljivanja</t>
  </si>
  <si>
    <t xml:space="preserve"> Izdaci za negativne tečajne razlike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</si>
  <si>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</si>
  <si>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</si>
  <si>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</si>
  <si>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</si>
  <si>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</si>
  <si>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</si>
  <si>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</si>
  <si>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</si>
  <si>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</si>
  <si>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 xml:space="preserve"> Agencija za državnu službu ŽP</t>
  </si>
  <si>
    <t xml:space="preserve"> Kamate na domaće pozajmljivanje-Koreja</t>
  </si>
  <si>
    <t>Izdaci za otplate dugova</t>
  </si>
  <si>
    <t xml:space="preserve"> Kamate na domaće pozajmljivanje-OPEC</t>
  </si>
  <si>
    <t xml:space="preserve"> Kamate na domaće pozajmljivanje-Austrija</t>
  </si>
  <si>
    <t xml:space="preserve"> Grant za razvoj turizma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</si>
  <si>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</si>
  <si>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</si>
  <si>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</si>
  <si>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</si>
  <si>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 xml:space="preserve"> Grant za Kuću nade Odžak</t>
  </si>
  <si>
    <t xml:space="preserve"> Grant za Sveučilište u Mostaru</t>
  </si>
  <si>
    <t xml:space="preserve"> Grantovi nižim razinama vlasti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</si>
  <si>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</si>
  <si>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</si>
  <si>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</si>
  <si>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</si>
  <si>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UKUPNO</t>
  </si>
  <si>
    <t xml:space="preserve"> Nabavka stalnih sredstava u obliku prava</t>
  </si>
  <si>
    <t xml:space="preserve"> Naknade troškova zaposlenih - volonteri ()</t>
  </si>
  <si>
    <t xml:space="preserve"> Ugovorene i druge posebne usluge-volonteri ()</t>
  </si>
  <si>
    <t xml:space="preserve"> Potpora riznici</t>
  </si>
  <si>
    <t>URED ZA RAZVOJ I EUROPSKE INTEGRACIJE ŽUPANIJE POSAVSKE</t>
  </si>
  <si>
    <t xml:space="preserve"> Ugovorene i druge posebne usluge-prostorni plan</t>
  </si>
  <si>
    <t>Ekon. 
kod</t>
  </si>
  <si>
    <t xml:space="preserve"> Ostali grantovi-izvršenje sudskih presuda i rješenja
 o izvršenju</t>
  </si>
  <si>
    <t xml:space="preserve"> Grant za Obrtničku komoru ŽP</t>
  </si>
  <si>
    <t xml:space="preserve"> Grant za sufinanc.nabavke udžbenika učenicima</t>
  </si>
  <si>
    <t xml:space="preserve"> Grant za razvoj poduzetništva, obrta i zadruga</t>
  </si>
  <si>
    <t>Subanalitika</t>
  </si>
  <si>
    <t>BA6017</t>
  </si>
  <si>
    <t>BA6006</t>
  </si>
  <si>
    <t>BA6014</t>
  </si>
  <si>
    <t>BA6016</t>
  </si>
  <si>
    <t>BA6001</t>
  </si>
  <si>
    <t>BA6008</t>
  </si>
  <si>
    <t>BA6009</t>
  </si>
  <si>
    <t>BA6013</t>
  </si>
  <si>
    <t>BA6015</t>
  </si>
  <si>
    <t>BA6007</t>
  </si>
  <si>
    <t>BA6018</t>
  </si>
  <si>
    <t>AA6001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</si>
  <si>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</si>
  <si>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</si>
  <si>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</si>
  <si>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</si>
  <si>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</si>
  <si>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</si>
  <si>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</si>
  <si>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</si>
  <si>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HA6001</t>
  </si>
  <si>
    <t>IA6004</t>
  </si>
  <si>
    <t>IA6002</t>
  </si>
  <si>
    <t>IA6003</t>
  </si>
  <si>
    <t>JA6004</t>
  </si>
  <si>
    <t>JA6008</t>
  </si>
  <si>
    <t>JA6005</t>
  </si>
  <si>
    <t>JA6007</t>
  </si>
  <si>
    <t>KA6007</t>
  </si>
  <si>
    <t>KA6004</t>
  </si>
  <si>
    <t xml:space="preserve"> Grantovi za kulturu</t>
  </si>
  <si>
    <t>KA6009</t>
  </si>
  <si>
    <t>KA6003</t>
  </si>
  <si>
    <t>KA6008</t>
  </si>
  <si>
    <t>KA6001</t>
  </si>
  <si>
    <t>KA6006</t>
  </si>
  <si>
    <t>LA6001</t>
  </si>
  <si>
    <t>NA6002</t>
  </si>
  <si>
    <t>NA6003</t>
  </si>
  <si>
    <t xml:space="preserve"> Grantovi za zdravstvene potrebe</t>
  </si>
  <si>
    <t xml:space="preserve"> Grantovi za socijalne potrebe</t>
  </si>
  <si>
    <t>iz prorač.
sredstava</t>
  </si>
  <si>
    <t>iz ostalih izvora</t>
  </si>
  <si>
    <t xml:space="preserve"> Grantovi neprofitnim organizacijama i udrugama građana</t>
  </si>
  <si>
    <t xml:space="preserve"> Grant za sufinanciranje osn.i srednjeg obrazovanja djece s 
 posebnim potrebama</t>
  </si>
  <si>
    <t xml:space="preserve"> Grant za sufinanc.profesionalne vatrogasne postrojbe</t>
  </si>
  <si>
    <t xml:space="preserve"> Transfer za zdravstvene institucije i centre za soc.rad</t>
  </si>
  <si>
    <t xml:space="preserve"> Grant za Udr.rod.djece s pos.potr.Angelus Domaljevac</t>
  </si>
  <si>
    <t xml:space="preserve"> Grant za Udr.osoba s pos.potrebama Put u život Orašje</t>
  </si>
  <si>
    <t>KA6010</t>
  </si>
  <si>
    <t>KA6011</t>
  </si>
  <si>
    <t>HA6003</t>
  </si>
  <si>
    <t>HA6004</t>
  </si>
  <si>
    <t xml:space="preserve"> Grantovi za sport</t>
  </si>
  <si>
    <t>19 (19)</t>
  </si>
  <si>
    <t>KA6012</t>
  </si>
  <si>
    <t>KA6013</t>
  </si>
  <si>
    <t xml:space="preserve"> Grantovi za branitelje i stradalnike Domovinskog rata</t>
  </si>
  <si>
    <t>FA6003</t>
  </si>
  <si>
    <t>FA6004</t>
  </si>
  <si>
    <t xml:space="preserve"> Rekonstrukcija i investicijsko održavanje regionalnih cesta</t>
  </si>
  <si>
    <t xml:space="preserve"> Rekonstrukcija i investicijsko održavanje lokalnih cesta</t>
  </si>
  <si>
    <t>IA6005</t>
  </si>
  <si>
    <t>IA6006</t>
  </si>
  <si>
    <t>BA6020</t>
  </si>
  <si>
    <t>URED ZA OBNOVU, STAMBENO ZBRINJAVANJE I RASELJENE OSOBE VLADE ŽUPANIJE POSAVSKE</t>
  </si>
  <si>
    <t>ZAJEDNIČKA SLUŽBA VLADE ŽUPANIJE POSAVSKE</t>
  </si>
  <si>
    <t>SLUŽBA ZA ODNOSE S JAVNOŠĆU VLADE ŽUPANIJE POSAVSKE</t>
  </si>
  <si>
    <t>URED ZA ZAKONODAVSTVO VLADE ŽUPANIJE POSAVSKE</t>
  </si>
  <si>
    <t>MINISTARSTVO PRAVOSUĐA I UPRAVE ŽUPANIJE POSAVSKE</t>
  </si>
  <si>
    <t>MINISTARSTVO PRAVOSUĐA I UPRAVE ŽUPANIJE POSAVSKE - OPĆINSKO PRAVOBRANITELJSTVO ORAŠJE</t>
  </si>
  <si>
    <t>MINISTARSTVO PRAVOSUĐA I UPRAVE ŽUPANIJE POSAVSKE - OPĆINSKO PRAVOBRANITELJSTVO ODŽAK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</si>
  <si>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</si>
  <si>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</si>
  <si>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</si>
  <si>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</si>
  <si>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</si>
  <si>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</si>
  <si>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</si>
  <si>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ŽUPANIJSKA UPRAVA CIVILNE ZAŠTITE</t>
  </si>
  <si>
    <t xml:space="preserve"> MINISTARSTVO PRAVOSUĐA I UPRAVE ŽUPANIJE POSAVSKE - OPĆINSKI SUD U ORAŠJU</t>
  </si>
  <si>
    <t>MINISTARSTVO PRAVOSUĐA I UPRAVE ŽUPANIJE POSAVSKE - ŽUPANIJSKI ZAVOD ZA PRUŽANJE PRAVNE POMOĆI</t>
  </si>
  <si>
    <t>MINISTARSTVO PROSVJETE, ZNANOSTI, KULTURE I SPORTA ŽUPANIJE POSAVSKE - OSNOVNA ŠKOLA ORAŠJE U ORAŠJU</t>
  </si>
  <si>
    <t>AGENCIJA ZA PRIVATIZACIJU U ŽUPANIJI POSAVSKOJ</t>
  </si>
  <si>
    <t>KANTONALNO TUŽITELJSTVO POSAVSKOG KANTONA ORAŠJE</t>
  </si>
  <si>
    <t xml:space="preserve"> Kapitalni grant za razvoj poduzetništva, obrta i zadruga</t>
  </si>
  <si>
    <t xml:space="preserve"> Kapitalni grant za uređenje poljoprivrednog zemljišta</t>
  </si>
  <si>
    <t xml:space="preserve"> Kapitalni grant za vodoprivredu</t>
  </si>
  <si>
    <t>MINISTARSTVO PROSVJETE, ZNANOSTI, KULTURE I SPORTA ŽUPANIJE POSAVSKE - SREDNJA STRUKOVNA ŠKOLA ORAŠJE U ORAŠJU</t>
  </si>
  <si>
    <t>MINISTARSTVO PROSVJETE, ZNANOSTI, KULTURE I SPORTA ŽUPANIJE POSAVSKE - ŠKOLSKI CENTAR FRA MARTINA NEDIĆA U ORAŠJU</t>
  </si>
  <si>
    <t>MINISTARSTVO PROSVJETE, ZNANOSTI, KULTURE I SPORTA ŽUPANIJE POSAVSKE - SREDNJA ŠKOLA PERE ZEČEVIĆA U ODŽAKU</t>
  </si>
  <si>
    <t>MINISTARSTVO PROSVJETE, ZNANOSTI, KULTURE I SPORTA ŽUPANIJE POSAVSKE - OSNOVNA ŠKOLA VLADIMIRA NAZORA U ODŽAKU</t>
  </si>
  <si>
    <t>MINISTARSTVO PROSVJETE, ZNANOSTI, KULTURE I SPORTA ŽUPANIJE POSAVSKE - OSNOVNA ŠKOLA STJEPANA RADIĆA U BOKU</t>
  </si>
  <si>
    <t>MINISTARSTVO PROSVJETE, ZNANOSTI, KULTURE I SPORTA ŽUPANIJE POSAVSKE - OSNOVNA ŠKOLA RUĐERA BOŠKOVIĆA U DONJOJ MAHALI</t>
  </si>
  <si>
    <t>MINISTARSTVO PROSVJETE, ZNANOSTI, KULTURE I SPORTA ŽUPANIJE POSAVSKE - OSNOVNA ŠKOLA ANTUNA GUSTAVA MATOŠA U VIDOVICAMA</t>
  </si>
  <si>
    <t>MINISTARSTVO PROSVJETE, ZNANOSTI, KULTURE I SPORTA ŽUPANIJE POSAVSKE - OSNOVNA ŠKOLA BRAĆE RADIĆA U DOMALJEVCU</t>
  </si>
  <si>
    <t>MINISTARSTVO PROSVJETE, ZNANOSTI, KULTURE I SPORTA ŽUPANIJE POSAVSKE - OSNOVNA ŠKOLA FRA ILIJE STARČEVIĆA U TOLISI</t>
  </si>
  <si>
    <t>Funkcija</t>
  </si>
  <si>
    <t>0111</t>
  </si>
  <si>
    <t>13=11+12</t>
  </si>
  <si>
    <t>0133</t>
  </si>
  <si>
    <t>0310</t>
  </si>
  <si>
    <t>0360</t>
  </si>
  <si>
    <t>0330</t>
  </si>
  <si>
    <t>0490</t>
  </si>
  <si>
    <t>0112</t>
  </si>
  <si>
    <t>1090</t>
  </si>
  <si>
    <t>0421</t>
  </si>
  <si>
    <t>0980</t>
  </si>
  <si>
    <t>0941</t>
  </si>
  <si>
    <t>0820</t>
  </si>
  <si>
    <t>0810</t>
  </si>
  <si>
    <t>0912
0921</t>
  </si>
  <si>
    <t>0830</t>
  </si>
  <si>
    <t>0840</t>
  </si>
  <si>
    <t>0922</t>
  </si>
  <si>
    <t>0912</t>
  </si>
  <si>
    <t>0320</t>
  </si>
  <si>
    <t>31 (32)</t>
  </si>
  <si>
    <t xml:space="preserve"> Povjerenstva po Zakonu o drž.službenicima i namještenic.</t>
  </si>
  <si>
    <t>EA6001</t>
  </si>
  <si>
    <t>JA6009</t>
  </si>
  <si>
    <t>JA6010</t>
  </si>
  <si>
    <t xml:space="preserve"> Grant za pomoć pri stambenom zbrinjavanju mladih obitelji 
 i socijalnih kategorija</t>
  </si>
  <si>
    <t>107 (111)</t>
  </si>
  <si>
    <t>38 (40)</t>
  </si>
  <si>
    <t>EA6002</t>
  </si>
  <si>
    <t xml:space="preserve"> Ugovorene i dr.pos.usluge-troškovi izvršenja mjere pritvora</t>
  </si>
  <si>
    <t xml:space="preserve"> Izdaci za inozemne kamate-Koreja</t>
  </si>
  <si>
    <t xml:space="preserve"> Izdaci za inozemne kamate-Austrija</t>
  </si>
  <si>
    <t xml:space="preserve"> Vanjske otplate-Koreja</t>
  </si>
  <si>
    <t xml:space="preserve"> Vanjske otplate-Austrija</t>
  </si>
  <si>
    <t xml:space="preserve"> Otplate domaćeg pozajmljivanja-Koreja</t>
  </si>
  <si>
    <t xml:space="preserve"> Otplate domaćeg pozajmljivanja-Austrija</t>
  </si>
  <si>
    <t xml:space="preserve"> Grantovi za šport</t>
  </si>
  <si>
    <t>PRORAČUN za 2020./Izmjene i dopune PRORAČUNA za 2020.</t>
  </si>
  <si>
    <t>Povećanje/ smanjenje PRORAČUNA za 2020.</t>
  </si>
  <si>
    <t>109 (112)</t>
  </si>
  <si>
    <t>29 (29)</t>
  </si>
  <si>
    <t>Izvršenje PRORAČUNA za 2020.godinu</t>
  </si>
  <si>
    <t>Izvršenje Proračuna za 2019.godinu</t>
  </si>
  <si>
    <t>INDEKS
2020/
2019 (13/10)</t>
  </si>
  <si>
    <t>INDEKS
 (13/9)</t>
  </si>
  <si>
    <t xml:space="preserve"> Naknade troškova zaposlenih - volonteri (20)</t>
  </si>
  <si>
    <t xml:space="preserve"> Ugovorene i dr. posebne usluge-volonteri (20)</t>
  </si>
  <si>
    <t>50 (55)</t>
  </si>
  <si>
    <t>53 (54)</t>
  </si>
  <si>
    <t>43 (47)</t>
  </si>
  <si>
    <t>29 (31)</t>
  </si>
  <si>
    <t>42 (43)</t>
  </si>
  <si>
    <t>20 (20)</t>
  </si>
  <si>
    <t>28 (29)</t>
  </si>
  <si>
    <t>49 (56)</t>
  </si>
  <si>
    <t>55 (56)</t>
  </si>
  <si>
    <t>41 (47)</t>
  </si>
  <si>
    <t>39 (39)</t>
  </si>
  <si>
    <t>47 (47)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</si>
</sst>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</numFmts>
  <fonts count="23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9" fillId="0" borderId="0" applyFont="0" applyFill="0" applyBorder="0" applyAlignment="0" applyProtection="0"/>
    <xf numFmtId="0" fontId="2" fillId="0" borderId="0"/>
    <xf numFmtId="0" fontId="8" fillId="0" borderId="0"/>
    <xf numFmtId="43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21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3" fillId="0" borderId="2" xfId="2" applyNumberFormat="1" applyFont="1" applyBorder="1" applyAlignment="1">
      <alignment horizontal="center"/>
    </xf>
    <xf numFmtId="0" fontId="3" fillId="0" borderId="2" xfId="2" applyFont="1" applyBorder="1"/>
    <xf numFmtId="0" fontId="2" fillId="0" borderId="0" xfId="2"/>
    <xf numFmtId="0" fontId="2" fillId="0" borderId="1" xfId="2" applyBorder="1"/>
    <xf numFmtId="0" fontId="2" fillId="0" borderId="2" xfId="2" applyBorder="1"/>
    <xf numFmtId="0" fontId="3" fillId="0" borderId="1" xfId="2" applyFont="1" applyBorder="1"/>
    <xf numFmtId="0" fontId="4" fillId="0" borderId="2" xfId="2" applyFont="1" applyBorder="1"/>
    <xf numFmtId="0" fontId="2" fillId="0" borderId="2" xfId="2" applyFill="1" applyBorder="1"/>
    <xf numFmtId="3" fontId="3" fillId="0" borderId="2" xfId="2" applyNumberFormat="1" applyFont="1" applyBorder="1"/>
    <xf numFmtId="0" fontId="2" fillId="0" borderId="3" xfId="2" applyBorder="1"/>
    <xf numFmtId="0" fontId="2" fillId="0" borderId="4" xfId="2" applyBorder="1"/>
    <xf numFmtId="0" fontId="2" fillId="0" borderId="0" xfId="2" applyAlignment="1">
      <alignment horizontal="center"/>
    </xf>
    <xf numFmtId="0" fontId="2" fillId="0" borderId="2" xfId="2" applyFont="1" applyBorder="1"/>
    <xf numFmtId="0" fontId="3" fillId="0" borderId="2" xfId="2" applyFont="1" applyBorder="1" applyAlignment="1">
      <alignment horizontal="left"/>
    </xf>
    <xf numFmtId="0" fontId="0" fillId="0" borderId="2" xfId="0" applyBorder="1"/>
    <xf numFmtId="0" fontId="2" fillId="0" borderId="5" xfId="2" applyBorder="1"/>
    <xf numFmtId="0" fontId="3" fillId="0" borderId="5" xfId="2" applyFont="1" applyBorder="1"/>
    <xf numFmtId="0" fontId="3" fillId="0" borderId="2" xfId="0" applyFont="1" applyBorder="1"/>
    <xf numFmtId="0" fontId="2" fillId="0" borderId="6" xfId="2" applyBorder="1"/>
    <xf numFmtId="3" fontId="2" fillId="0" borderId="2" xfId="2" applyNumberFormat="1" applyBorder="1"/>
    <xf numFmtId="3" fontId="2" fillId="0" borderId="4" xfId="2" applyNumberFormat="1" applyBorder="1"/>
    <xf numFmtId="0" fontId="4" fillId="0" borderId="2" xfId="2" applyFont="1" applyBorder="1" applyAlignment="1">
      <alignment horizontal="left"/>
    </xf>
    <xf numFmtId="0" fontId="0" fillId="0" borderId="7" xfId="0" applyBorder="1"/>
    <xf numFmtId="0" fontId="2" fillId="0" borderId="7" xfId="2" applyFill="1" applyBorder="1"/>
    <xf numFmtId="0" fontId="4" fillId="0" borderId="2" xfId="0" applyFont="1" applyBorder="1"/>
    <xf numFmtId="0" fontId="2" fillId="0" borderId="9" xfId="2" applyFont="1" applyBorder="1"/>
    <xf numFmtId="0" fontId="3" fillId="0" borderId="9" xfId="2" applyFont="1" applyBorder="1"/>
    <xf numFmtId="0" fontId="2" fillId="0" borderId="0" xfId="2" applyFont="1"/>
    <xf numFmtId="3" fontId="2" fillId="0" borderId="11" xfId="2" applyNumberFormat="1" applyBorder="1"/>
    <xf numFmtId="2" fontId="3" fillId="0" borderId="0" xfId="2" applyNumberFormat="1" applyFont="1"/>
    <xf numFmtId="3" fontId="2" fillId="0" borderId="0" xfId="2" applyNumberFormat="1"/>
    <xf numFmtId="3" fontId="3" fillId="0" borderId="0" xfId="2" applyNumberFormat="1" applyFont="1"/>
    <xf numFmtId="3" fontId="2" fillId="0" borderId="0" xfId="2" applyNumberFormat="1" applyFont="1"/>
    <xf numFmtId="0" fontId="4" fillId="0" borderId="0" xfId="2" applyFont="1"/>
    <xf numFmtId="0" fontId="4" fillId="0" borderId="1" xfId="2" applyFont="1" applyBorder="1"/>
    <xf numFmtId="0" fontId="8" fillId="0" borderId="0" xfId="2" applyFont="1"/>
    <xf numFmtId="0" fontId="2" fillId="0" borderId="2" xfId="2" applyFont="1" applyFill="1" applyBorder="1"/>
    <xf numFmtId="0" fontId="2" fillId="0" borderId="0" xfId="2" applyFont="1" applyFill="1"/>
    <xf numFmtId="0" fontId="2" fillId="0" borderId="0" xfId="2" applyFill="1"/>
    <xf numFmtId="0" fontId="3" fillId="0" borderId="0" xfId="2" applyFont="1" applyFill="1"/>
    <xf numFmtId="0" fontId="0" fillId="0" borderId="2" xfId="0" applyFill="1" applyBorder="1"/>
    <xf numFmtId="0" fontId="4" fillId="0" borderId="2" xfId="2" applyFont="1" applyFill="1" applyBorder="1"/>
    <xf numFmtId="3" fontId="4" fillId="0" borderId="2" xfId="2" applyNumberFormat="1" applyFont="1" applyFill="1" applyBorder="1" applyProtection="1">
      <protection locked="0"/>
    </xf>
    <xf numFmtId="49" fontId="3" fillId="0" borderId="1" xfId="2" applyNumberFormat="1" applyFont="1" applyFill="1" applyBorder="1" applyAlignment="1">
      <alignment horizontal="center"/>
    </xf>
    <xf numFmtId="49" fontId="3" fillId="0" borderId="2" xfId="2" applyNumberFormat="1" applyFont="1" applyFill="1" applyBorder="1" applyAlignment="1">
      <alignment horizontal="center"/>
    </xf>
    <xf numFmtId="0" fontId="3" fillId="0" borderId="7" xfId="2" applyFont="1" applyBorder="1" applyAlignment="1">
      <alignment horizontal="center"/>
    </xf>
    <xf numFmtId="3" fontId="3" fillId="0" borderId="2" xfId="2" applyNumberFormat="1" applyFont="1" applyBorder="1" applyAlignment="1">
      <alignment horizontal="center"/>
    </xf>
    <xf numFmtId="3" fontId="8" fillId="0" borderId="2" xfId="2" applyNumberFormat="1" applyFont="1" applyFill="1" applyBorder="1"/>
    <xf numFmtId="3" fontId="3" fillId="0" borderId="4" xfId="2" applyNumberFormat="1" applyFont="1" applyBorder="1"/>
    <xf numFmtId="164" fontId="7" fillId="0" borderId="10" xfId="2" applyNumberFormat="1" applyFont="1" applyBorder="1" applyAlignment="1"/>
    <xf numFmtId="0" fontId="2" fillId="0" borderId="1" xfId="2" applyBorder="1" applyAlignment="1">
      <alignment vertical="center"/>
    </xf>
    <xf numFmtId="0" fontId="2" fillId="0" borderId="2" xfId="2" applyBorder="1" applyAlignment="1">
      <alignment vertical="center"/>
    </xf>
    <xf numFmtId="0" fontId="2" fillId="0" borderId="5" xfId="2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8" fillId="0" borderId="0" xfId="2" applyFont="1" applyAlignment="1">
      <alignment vertical="center"/>
    </xf>
    <xf numFmtId="0" fontId="2" fillId="0" borderId="0" xfId="2" applyAlignment="1">
      <alignment vertical="center"/>
    </xf>
    <xf numFmtId="0" fontId="0" fillId="0" borderId="2" xfId="0" applyBorder="1" applyAlignment="1">
      <alignment vertical="center" wrapText="1"/>
    </xf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2" xfId="2" applyFont="1" applyFill="1" applyBorder="1" applyAlignment="1">
      <alignment vertical="center" wrapText="1"/>
    </xf>
    <xf numFmtId="3" fontId="4" fillId="0" borderId="7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8" fillId="0" borderId="2" xfId="2" applyFont="1" applyFill="1" applyBorder="1"/>
    <xf numFmtId="0" fontId="8" fillId="0" borderId="2" xfId="2" applyFont="1" applyBorder="1"/>
    <xf numFmtId="3" fontId="8" fillId="0" borderId="2" xfId="3" applyNumberFormat="1" applyFill="1" applyBorder="1"/>
    <xf numFmtId="3" fontId="3" fillId="0" borderId="2" xfId="3" applyNumberFormat="1" applyFont="1" applyFill="1" applyBorder="1"/>
    <xf numFmtId="3" fontId="8" fillId="0" borderId="7" xfId="3" applyNumberFormat="1" applyFill="1" applyBorder="1"/>
    <xf numFmtId="3" fontId="4" fillId="0" borderId="2" xfId="3" applyNumberFormat="1" applyFont="1" applyFill="1" applyBorder="1"/>
    <xf numFmtId="3" fontId="8" fillId="0" borderId="2" xfId="3" applyNumberFormat="1" applyFont="1" applyFill="1" applyBorder="1"/>
    <xf numFmtId="3" fontId="3" fillId="0" borderId="7" xfId="3" applyNumberFormat="1" applyFont="1" applyFill="1" applyBorder="1"/>
    <xf numFmtId="3" fontId="3" fillId="4" borderId="2" xfId="3" applyNumberFormat="1" applyFont="1" applyFill="1" applyBorder="1"/>
    <xf numFmtId="3" fontId="8" fillId="4" borderId="2" xfId="3" applyNumberFormat="1" applyFill="1" applyBorder="1"/>
    <xf numFmtId="3" fontId="4" fillId="4" borderId="2" xfId="3" applyNumberFormat="1" applyFont="1" applyFill="1" applyBorder="1"/>
    <xf numFmtId="0" fontId="2" fillId="0" borderId="2" xfId="0" applyFont="1" applyFill="1" applyBorder="1"/>
    <xf numFmtId="0" fontId="3" fillId="0" borderId="10" xfId="2" applyFont="1" applyBorder="1" applyAlignment="1">
      <alignment horizontal="right"/>
    </xf>
    <xf numFmtId="0" fontId="2" fillId="0" borderId="7" xfId="0" applyFont="1" applyBorder="1" applyAlignment="1">
      <alignment wrapText="1"/>
    </xf>
    <xf numFmtId="3" fontId="2" fillId="0" borderId="7" xfId="2" applyNumberFormat="1" applyBorder="1"/>
    <xf numFmtId="3" fontId="3" fillId="2" borderId="7" xfId="2" applyNumberFormat="1" applyFont="1" applyFill="1" applyBorder="1"/>
    <xf numFmtId="3" fontId="4" fillId="0" borderId="7" xfId="2" applyNumberFormat="1" applyFont="1" applyBorder="1"/>
    <xf numFmtId="3" fontId="2" fillId="0" borderId="7" xfId="2" applyNumberFormat="1" applyFill="1" applyBorder="1"/>
    <xf numFmtId="3" fontId="3" fillId="0" borderId="7" xfId="2" applyNumberFormat="1" applyFont="1" applyFill="1" applyBorder="1" applyAlignment="1">
      <alignment horizontal="right"/>
    </xf>
    <xf numFmtId="3" fontId="3" fillId="0" borderId="7" xfId="2" applyNumberFormat="1" applyFont="1" applyBorder="1"/>
    <xf numFmtId="3" fontId="4" fillId="0" borderId="7" xfId="2" applyNumberFormat="1" applyFont="1" applyFill="1" applyBorder="1"/>
    <xf numFmtId="3" fontId="6" fillId="0" borderId="2" xfId="2" applyNumberFormat="1" applyFont="1" applyFill="1" applyBorder="1"/>
    <xf numFmtId="3" fontId="4" fillId="0" borderId="2" xfId="2" applyNumberFormat="1" applyFont="1" applyFill="1" applyBorder="1" applyAlignment="1">
      <alignment vertical="center"/>
    </xf>
    <xf numFmtId="3" fontId="2" fillId="0" borderId="2" xfId="2" applyNumberFormat="1" applyFont="1" applyFill="1" applyBorder="1"/>
    <xf numFmtId="3" fontId="3" fillId="0" borderId="2" xfId="2" applyNumberFormat="1" applyFont="1" applyBorder="1" applyAlignment="1">
      <alignment horizontal="right"/>
    </xf>
    <xf numFmtId="3" fontId="2" fillId="0" borderId="2" xfId="2" applyNumberFormat="1" applyBorder="1"/>
    <xf numFmtId="3" fontId="2" fillId="0" borderId="2" xfId="2" applyNumberFormat="1" applyFill="1" applyBorder="1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0" fontId="2" fillId="0" borderId="0" xfId="2"/>
    <xf numFmtId="0" fontId="2" fillId="0" borderId="1" xfId="2" applyBorder="1"/>
    <xf numFmtId="0" fontId="2" fillId="0" borderId="2" xfId="2" applyBorder="1"/>
    <xf numFmtId="0" fontId="3" fillId="0" borderId="1" xfId="2" applyFont="1" applyBorder="1"/>
    <xf numFmtId="3" fontId="3" fillId="0" borderId="2" xfId="2" applyNumberFormat="1" applyFont="1" applyBorder="1"/>
    <xf numFmtId="0" fontId="2" fillId="0" borderId="0" xfId="2" applyAlignment="1">
      <alignment horizontal="center"/>
    </xf>
    <xf numFmtId="0" fontId="2" fillId="0" borderId="2" xfId="2" applyFont="1" applyBorder="1"/>
    <xf numFmtId="3" fontId="4" fillId="0" borderId="2" xfId="2" applyNumberFormat="1" applyFont="1" applyBorder="1"/>
    <xf numFmtId="3" fontId="3" fillId="2" borderId="2" xfId="2" applyNumberFormat="1" applyFont="1" applyFill="1" applyBorder="1"/>
    <xf numFmtId="3" fontId="3" fillId="0" borderId="2" xfId="2" applyNumberFormat="1" applyFont="1" applyFill="1" applyBorder="1"/>
    <xf numFmtId="3" fontId="4" fillId="0" borderId="2" xfId="2" applyNumberFormat="1" applyFont="1" applyFill="1" applyBorder="1"/>
    <xf numFmtId="3" fontId="3" fillId="0" borderId="2" xfId="2" applyNumberFormat="1" applyFont="1" applyFill="1" applyBorder="1" applyAlignment="1">
      <alignment horizontal="right"/>
    </xf>
    <xf numFmtId="0" fontId="3" fillId="0" borderId="7" xfId="2" applyFont="1" applyBorder="1" applyAlignment="1">
      <alignment horizontal="center"/>
    </xf>
    <xf numFmtId="0" fontId="18" fillId="0" borderId="2" xfId="2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0" fontId="20" fillId="0" borderId="4" xfId="2" applyFont="1" applyBorder="1" applyAlignment="1">
      <alignment horizontal="center"/>
    </xf>
    <xf numFmtId="0" fontId="20" fillId="0" borderId="0" xfId="2" applyFont="1" applyAlignment="1">
      <alignment horizontal="center"/>
    </xf>
    <xf numFmtId="0" fontId="20" fillId="0" borderId="2" xfId="2" applyFont="1" applyFill="1" applyBorder="1" applyAlignment="1">
      <alignment horizontal="center"/>
    </xf>
    <xf numFmtId="0" fontId="20" fillId="0" borderId="2" xfId="2" applyFont="1" applyBorder="1" applyAlignment="1">
      <alignment horizontal="center" vertical="center"/>
    </xf>
    <xf numFmtId="0" fontId="20" fillId="0" borderId="9" xfId="2" applyFont="1" applyFill="1" applyBorder="1" applyAlignment="1">
      <alignment horizontal="center"/>
    </xf>
    <xf numFmtId="0" fontId="20" fillId="0" borderId="8" xfId="2" applyFont="1" applyBorder="1" applyAlignment="1">
      <alignment horizontal="center"/>
    </xf>
    <xf numFmtId="0" fontId="20" fillId="0" borderId="7" xfId="2" applyFont="1" applyBorder="1" applyAlignment="1">
      <alignment horizontal="center"/>
    </xf>
    <xf numFmtId="0" fontId="20" fillId="0" borderId="9" xfId="2" applyFont="1" applyBorder="1" applyAlignment="1">
      <alignment horizontal="center"/>
    </xf>
    <xf numFmtId="0" fontId="18" fillId="0" borderId="12" xfId="2" applyFont="1" applyBorder="1" applyAlignment="1">
      <alignment horizontal="center"/>
    </xf>
    <xf numFmtId="0" fontId="18" fillId="0" borderId="8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2" xfId="2" applyFont="1" applyFill="1" applyBorder="1" applyAlignment="1">
      <alignment horizontal="center"/>
    </xf>
    <xf numFmtId="0" fontId="12" fillId="0" borderId="2" xfId="2" applyFont="1" applyBorder="1" applyAlignment="1">
      <alignment horizontal="center" vertical="center"/>
    </xf>
    <xf numFmtId="0" fontId="12" fillId="0" borderId="9" xfId="2" applyFont="1" applyFill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3" fillId="0" borderId="12" xfId="2" applyFont="1" applyBorder="1" applyAlignment="1">
      <alignment horizontal="center"/>
    </xf>
    <xf numFmtId="0" fontId="13" fillId="0" borderId="8" xfId="2" applyFont="1" applyBorder="1" applyAlignment="1">
      <alignment horizontal="center"/>
    </xf>
    <xf numFmtId="164" fontId="14" fillId="0" borderId="10" xfId="0" applyNumberFormat="1" applyFont="1" applyBorder="1" applyAlignment="1"/>
    <xf numFmtId="4" fontId="19" fillId="0" borderId="14" xfId="2" applyNumberFormat="1" applyFont="1" applyFill="1" applyBorder="1"/>
    <xf numFmtId="4" fontId="14" fillId="0" borderId="14" xfId="2" applyNumberFormat="1" applyFont="1" applyFill="1" applyBorder="1"/>
    <xf numFmtId="4" fontId="14" fillId="0" borderId="14" xfId="2" applyNumberFormat="1" applyFont="1" applyBorder="1"/>
    <xf numFmtId="4" fontId="14" fillId="0" borderId="15" xfId="2" applyNumberFormat="1" applyFont="1" applyBorder="1"/>
    <xf numFmtId="4" fontId="14" fillId="0" borderId="0" xfId="2" applyNumberFormat="1" applyFont="1"/>
    <xf numFmtId="4" fontId="19" fillId="0" borderId="15" xfId="2" applyNumberFormat="1" applyFont="1" applyBorder="1"/>
    <xf numFmtId="4" fontId="14" fillId="0" borderId="11" xfId="2" applyNumberFormat="1" applyFont="1" applyBorder="1"/>
    <xf numFmtId="4" fontId="19" fillId="0" borderId="14" xfId="2" applyNumberFormat="1" applyFont="1" applyBorder="1"/>
    <xf numFmtId="49" fontId="20" fillId="0" borderId="2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0" fontId="1" fillId="0" borderId="2" xfId="2" applyFont="1" applyBorder="1"/>
    <xf numFmtId="3" fontId="4" fillId="0" borderId="7" xfId="10" applyNumberFormat="1" applyFont="1" applyBorder="1"/>
    <xf numFmtId="3" fontId="4" fillId="0" borderId="7" xfId="10" applyNumberFormat="1" applyFont="1" applyFill="1" applyBorder="1"/>
    <xf numFmtId="3" fontId="6" fillId="0" borderId="2" xfId="10" applyNumberFormat="1" applyFont="1" applyFill="1" applyBorder="1"/>
    <xf numFmtId="3" fontId="1" fillId="0" borderId="2" xfId="10" applyNumberFormat="1" applyFont="1" applyBorder="1"/>
    <xf numFmtId="3" fontId="4" fillId="4" borderId="2" xfId="10" applyNumberFormat="1" applyFont="1" applyFill="1" applyBorder="1"/>
    <xf numFmtId="3" fontId="1" fillId="0" borderId="2" xfId="10" applyNumberFormat="1" applyFont="1" applyFill="1" applyBorder="1"/>
    <xf numFmtId="3" fontId="1" fillId="0" borderId="2" xfId="10" applyNumberFormat="1" applyBorder="1"/>
    <xf numFmtId="3" fontId="4" fillId="0" borderId="2" xfId="10" applyNumberFormat="1" applyFont="1" applyBorder="1"/>
    <xf numFmtId="3" fontId="1" fillId="0" borderId="2" xfId="10" applyNumberFormat="1" applyFill="1" applyBorder="1"/>
    <xf numFmtId="3" fontId="4" fillId="0" borderId="2" xfId="10" applyNumberFormat="1" applyFont="1" applyFill="1" applyBorder="1"/>
    <xf numFmtId="164" fontId="13" fillId="0" borderId="10" xfId="2" applyNumberFormat="1" applyFont="1" applyBorder="1" applyAlignment="1"/>
    <xf numFmtId="164" fontId="3" fillId="0" borderId="0" xfId="2" applyNumberFormat="1" applyFont="1"/>
    <xf numFmtId="0" fontId="3" fillId="0" borderId="9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wrapText="1"/>
    </xf>
    <xf numFmtId="0" fontId="1" fillId="2" borderId="2" xfId="2" applyFont="1" applyFill="1" applyBorder="1" applyAlignment="1">
      <alignment wrapText="1"/>
    </xf>
    <xf numFmtId="0" fontId="2" fillId="0" borderId="0" xfId="2" applyFill="1" applyAlignment="1">
      <alignment vertical="center"/>
    </xf>
    <xf numFmtId="3" fontId="4" fillId="0" borderId="7" xfId="10" applyNumberFormat="1" applyFont="1" applyFill="1" applyBorder="1" applyAlignment="1">
      <alignment vertical="center"/>
    </xf>
    <xf numFmtId="0" fontId="5" fillId="0" borderId="0" xfId="2" applyFont="1"/>
    <xf numFmtId="3" fontId="5" fillId="0" borderId="0" xfId="2" applyNumberFormat="1" applyFont="1"/>
    <xf numFmtId="3" fontId="5" fillId="0" borderId="11" xfId="2" applyNumberFormat="1" applyFont="1" applyBorder="1"/>
    <xf numFmtId="0" fontId="13" fillId="0" borderId="1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" fillId="0" borderId="2" xfId="2" applyFont="1" applyBorder="1" applyAlignment="1">
      <alignment wrapText="1"/>
    </xf>
    <xf numFmtId="0" fontId="1" fillId="0" borderId="2" xfId="0" applyFont="1" applyFill="1" applyBorder="1"/>
    <xf numFmtId="3" fontId="6" fillId="0" borderId="2" xfId="10" applyNumberFormat="1" applyFont="1" applyFill="1" applyBorder="1" applyAlignment="1">
      <alignment horizontal="right"/>
    </xf>
    <xf numFmtId="3" fontId="6" fillId="0" borderId="5" xfId="10" applyNumberFormat="1" applyFont="1" applyFill="1" applyBorder="1"/>
    <xf numFmtId="3" fontId="1" fillId="0" borderId="5" xfId="10" applyNumberFormat="1" applyFont="1" applyFill="1" applyBorder="1"/>
    <xf numFmtId="3" fontId="6" fillId="0" borderId="5" xfId="10" applyNumberFormat="1" applyFont="1" applyFill="1" applyBorder="1" applyAlignment="1">
      <alignment horizontal="right"/>
    </xf>
    <xf numFmtId="3" fontId="1" fillId="0" borderId="13" xfId="10" applyNumberFormat="1" applyFont="1" applyFill="1" applyBorder="1"/>
    <xf numFmtId="3" fontId="6" fillId="0" borderId="13" xfId="10" applyNumberFormat="1" applyFont="1" applyFill="1" applyBorder="1"/>
    <xf numFmtId="0" fontId="2" fillId="0" borderId="7" xfId="2" applyBorder="1"/>
    <xf numFmtId="0" fontId="13" fillId="0" borderId="13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3" fontId="6" fillId="0" borderId="13" xfId="10" applyNumberFormat="1" applyFont="1" applyFill="1" applyBorder="1" applyAlignment="1">
      <alignment horizontal="right"/>
    </xf>
    <xf numFmtId="3" fontId="3" fillId="0" borderId="13" xfId="2" applyNumberFormat="1" applyFont="1" applyBorder="1"/>
    <xf numFmtId="0" fontId="2" fillId="0" borderId="13" xfId="2" applyBorder="1"/>
    <xf numFmtId="0" fontId="2" fillId="0" borderId="20" xfId="2" applyBorder="1"/>
    <xf numFmtId="3" fontId="1" fillId="0" borderId="1" xfId="10" applyNumberFormat="1" applyFill="1" applyBorder="1"/>
    <xf numFmtId="3" fontId="1" fillId="0" borderId="1" xfId="10" applyNumberFormat="1" applyBorder="1"/>
    <xf numFmtId="3" fontId="4" fillId="0" borderId="1" xfId="10" applyNumberFormat="1" applyFont="1" applyBorder="1"/>
    <xf numFmtId="3" fontId="4" fillId="0" borderId="1" xfId="10" applyNumberFormat="1" applyFont="1" applyFill="1" applyBorder="1"/>
    <xf numFmtId="3" fontId="1" fillId="0" borderId="1" xfId="10" applyNumberFormat="1" applyFont="1" applyFill="1" applyBorder="1"/>
    <xf numFmtId="3" fontId="4" fillId="4" borderId="1" xfId="10" applyNumberFormat="1" applyFont="1" applyFill="1" applyBorder="1"/>
    <xf numFmtId="3" fontId="6" fillId="0" borderId="1" xfId="10" applyNumberFormat="1" applyFont="1" applyFill="1" applyBorder="1"/>
    <xf numFmtId="0" fontId="1" fillId="0" borderId="5" xfId="10" applyFont="1" applyFill="1" applyBorder="1"/>
    <xf numFmtId="0" fontId="6" fillId="0" borderId="5" xfId="10" applyFont="1" applyFill="1" applyBorder="1"/>
    <xf numFmtId="3" fontId="1" fillId="0" borderId="5" xfId="10" applyNumberFormat="1" applyFont="1" applyFill="1" applyBorder="1" applyAlignment="1">
      <alignment vertical="center"/>
    </xf>
    <xf numFmtId="3" fontId="1" fillId="0" borderId="1" xfId="10" applyNumberFormat="1" applyFont="1" applyBorder="1"/>
    <xf numFmtId="0" fontId="3" fillId="0" borderId="5" xfId="2" applyFont="1" applyBorder="1" applyAlignment="1">
      <alignment horizontal="center"/>
    </xf>
    <xf numFmtId="3" fontId="3" fillId="0" borderId="5" xfId="2" applyNumberFormat="1" applyFont="1" applyBorder="1"/>
    <xf numFmtId="3" fontId="2" fillId="0" borderId="6" xfId="2" applyNumberFormat="1" applyBorder="1"/>
    <xf numFmtId="0" fontId="3" fillId="0" borderId="16" xfId="2" applyFont="1" applyFill="1" applyBorder="1" applyAlignment="1">
      <alignment horizontal="center" vertical="center" wrapText="1"/>
    </xf>
    <xf numFmtId="3" fontId="3" fillId="0" borderId="1" xfId="3" applyNumberFormat="1" applyFont="1" applyFill="1" applyBorder="1"/>
    <xf numFmtId="3" fontId="8" fillId="0" borderId="1" xfId="3" applyNumberFormat="1" applyFill="1" applyBorder="1"/>
    <xf numFmtId="3" fontId="2" fillId="0" borderId="1" xfId="2" applyNumberFormat="1" applyBorder="1"/>
    <xf numFmtId="3" fontId="3" fillId="2" borderId="1" xfId="2" applyNumberFormat="1" applyFont="1" applyFill="1" applyBorder="1"/>
    <xf numFmtId="3" fontId="3" fillId="0" borderId="1" xfId="2" applyNumberFormat="1" applyFont="1" applyBorder="1"/>
    <xf numFmtId="3" fontId="2" fillId="0" borderId="1" xfId="2" applyNumberFormat="1" applyFill="1" applyBorder="1"/>
    <xf numFmtId="3" fontId="3" fillId="0" borderId="1" xfId="2" applyNumberFormat="1" applyFont="1" applyFill="1" applyBorder="1" applyAlignment="1">
      <alignment horizontal="right"/>
    </xf>
    <xf numFmtId="3" fontId="2" fillId="0" borderId="3" xfId="2" applyNumberFormat="1" applyBorder="1"/>
    <xf numFmtId="3" fontId="2" fillId="0" borderId="5" xfId="2" applyNumberFormat="1" applyBorder="1"/>
    <xf numFmtId="0" fontId="6" fillId="0" borderId="16" xfId="2" applyFont="1" applyFill="1" applyBorder="1" applyAlignment="1">
      <alignment horizontal="center" vertical="center" wrapText="1"/>
    </xf>
    <xf numFmtId="3" fontId="3" fillId="0" borderId="1" xfId="2" applyNumberFormat="1" applyFont="1" applyFill="1" applyBorder="1"/>
    <xf numFmtId="0" fontId="3" fillId="0" borderId="9" xfId="2" applyFont="1" applyBorder="1" applyAlignment="1">
      <alignment horizontal="center"/>
    </xf>
    <xf numFmtId="3" fontId="3" fillId="4" borderId="1" xfId="3" applyNumberFormat="1" applyFont="1" applyFill="1" applyBorder="1"/>
    <xf numFmtId="3" fontId="8" fillId="4" borderId="1" xfId="3" applyNumberFormat="1" applyFill="1" applyBorder="1"/>
    <xf numFmtId="3" fontId="3" fillId="0" borderId="5" xfId="2" applyNumberFormat="1" applyFont="1" applyBorder="1" applyAlignment="1">
      <alignment horizontal="center"/>
    </xf>
    <xf numFmtId="0" fontId="6" fillId="0" borderId="9" xfId="2" applyFont="1" applyFill="1" applyBorder="1" applyAlignment="1" applyProtection="1">
      <alignment horizontal="center" vertical="center" wrapText="1"/>
    </xf>
    <xf numFmtId="0" fontId="13" fillId="0" borderId="2" xfId="2" applyFont="1" applyBorder="1" applyAlignment="1" applyProtection="1">
      <alignment horizontal="center"/>
    </xf>
    <xf numFmtId="3" fontId="3" fillId="0" borderId="2" xfId="2" applyNumberFormat="1" applyFont="1" applyBorder="1" applyAlignment="1" applyProtection="1">
      <alignment horizontal="center"/>
    </xf>
    <xf numFmtId="3" fontId="3" fillId="0" borderId="2" xfId="3" applyNumberFormat="1" applyFont="1" applyFill="1" applyBorder="1" applyProtection="1"/>
    <xf numFmtId="3" fontId="4" fillId="0" borderId="2" xfId="3" applyNumberFormat="1" applyFont="1" applyFill="1" applyBorder="1" applyProtection="1"/>
    <xf numFmtId="3" fontId="8" fillId="0" borderId="2" xfId="3" applyNumberFormat="1" applyFill="1" applyBorder="1" applyProtection="1"/>
    <xf numFmtId="3" fontId="4" fillId="0" borderId="2" xfId="2" applyNumberFormat="1" applyFont="1" applyBorder="1" applyProtection="1"/>
    <xf numFmtId="3" fontId="3" fillId="2" borderId="2" xfId="2" applyNumberFormat="1" applyFont="1" applyFill="1" applyBorder="1" applyProtection="1"/>
    <xf numFmtId="3" fontId="2" fillId="0" borderId="2" xfId="2" applyNumberFormat="1" applyFill="1" applyBorder="1" applyProtection="1"/>
    <xf numFmtId="3" fontId="8" fillId="0" borderId="2" xfId="2" applyNumberFormat="1" applyFont="1" applyFill="1" applyBorder="1" applyProtection="1"/>
    <xf numFmtId="3" fontId="3" fillId="0" borderId="2" xfId="2" applyNumberFormat="1" applyFont="1" applyBorder="1" applyProtection="1"/>
    <xf numFmtId="3" fontId="2" fillId="0" borderId="2" xfId="2" applyNumberFormat="1" applyBorder="1" applyProtection="1"/>
    <xf numFmtId="3" fontId="2" fillId="0" borderId="4" xfId="2" applyNumberFormat="1" applyBorder="1" applyProtection="1"/>
    <xf numFmtId="0" fontId="6" fillId="0" borderId="16" xfId="2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center"/>
    </xf>
    <xf numFmtId="3" fontId="3" fillId="0" borderId="1" xfId="2" applyNumberFormat="1" applyFont="1" applyBorder="1" applyAlignment="1" applyProtection="1">
      <alignment horizontal="center"/>
    </xf>
    <xf numFmtId="3" fontId="3" fillId="0" borderId="1" xfId="3" applyNumberFormat="1" applyFont="1" applyFill="1" applyBorder="1" applyProtection="1"/>
    <xf numFmtId="3" fontId="4" fillId="0" borderId="1" xfId="3" applyNumberFormat="1" applyFont="1" applyFill="1" applyBorder="1" applyProtection="1"/>
    <xf numFmtId="3" fontId="8" fillId="0" borderId="1" xfId="3" applyNumberFormat="1" applyFill="1" applyBorder="1" applyProtection="1"/>
    <xf numFmtId="3" fontId="4" fillId="0" borderId="1" xfId="2" applyNumberFormat="1" applyFont="1" applyBorder="1" applyProtection="1"/>
    <xf numFmtId="3" fontId="3" fillId="2" borderId="1" xfId="2" applyNumberFormat="1" applyFont="1" applyFill="1" applyBorder="1" applyProtection="1"/>
    <xf numFmtId="3" fontId="2" fillId="0" borderId="1" xfId="2" applyNumberFormat="1" applyFill="1" applyBorder="1" applyProtection="1"/>
    <xf numFmtId="3" fontId="8" fillId="0" borderId="1" xfId="2" applyNumberFormat="1" applyFont="1" applyFill="1" applyBorder="1" applyProtection="1"/>
    <xf numFmtId="3" fontId="3" fillId="0" borderId="1" xfId="2" applyNumberFormat="1" applyFont="1" applyBorder="1" applyProtection="1"/>
    <xf numFmtId="3" fontId="2" fillId="0" borderId="1" xfId="2" applyNumberFormat="1" applyBorder="1" applyProtection="1"/>
    <xf numFmtId="3" fontId="2" fillId="0" borderId="3" xfId="2" applyNumberFormat="1" applyBorder="1" applyProtection="1"/>
    <xf numFmtId="3" fontId="3" fillId="0" borderId="1" xfId="2" applyNumberFormat="1" applyFont="1" applyBorder="1" applyAlignment="1">
      <alignment horizontal="center"/>
    </xf>
    <xf numFmtId="3" fontId="4" fillId="4" borderId="1" xfId="3" applyNumberFormat="1" applyFont="1" applyFill="1" applyBorder="1"/>
    <xf numFmtId="3" fontId="4" fillId="0" borderId="1" xfId="2" applyNumberFormat="1" applyFont="1" applyBorder="1"/>
    <xf numFmtId="3" fontId="4" fillId="0" borderId="1" xfId="2" applyNumberFormat="1" applyFont="1" applyFill="1" applyBorder="1"/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3" fontId="4" fillId="0" borderId="1" xfId="3" applyNumberFormat="1" applyFont="1" applyFill="1" applyBorder="1"/>
    <xf numFmtId="3" fontId="3" fillId="0" borderId="1" xfId="2" applyNumberFormat="1" applyFont="1" applyBorder="1" applyAlignment="1">
      <alignment horizontal="right"/>
    </xf>
    <xf numFmtId="3" fontId="2" fillId="0" borderId="1" xfId="2" applyNumberFormat="1" applyFont="1" applyFill="1" applyBorder="1"/>
    <xf numFmtId="3" fontId="6" fillId="0" borderId="1" xfId="2" applyNumberFormat="1" applyFont="1" applyFill="1" applyBorder="1"/>
    <xf numFmtId="3" fontId="8" fillId="0" borderId="1" xfId="3" applyNumberFormat="1" applyFont="1" applyFill="1" applyBorder="1"/>
    <xf numFmtId="3" fontId="4" fillId="0" borderId="1" xfId="2" applyNumberFormat="1" applyFont="1" applyFill="1" applyBorder="1" applyAlignment="1">
      <alignment vertical="center"/>
    </xf>
    <xf numFmtId="3" fontId="4" fillId="0" borderId="5" xfId="2" applyNumberFormat="1" applyFont="1" applyFill="1" applyBorder="1"/>
    <xf numFmtId="3" fontId="3" fillId="0" borderId="5" xfId="2" applyNumberFormat="1" applyFont="1" applyFill="1" applyBorder="1"/>
    <xf numFmtId="3" fontId="3" fillId="0" borderId="6" xfId="2" applyNumberFormat="1" applyFont="1" applyBorder="1"/>
    <xf numFmtId="3" fontId="3" fillId="0" borderId="3" xfId="2" applyNumberFormat="1" applyFont="1" applyBorder="1"/>
    <xf numFmtId="3" fontId="3" fillId="0" borderId="21" xfId="2" applyNumberFormat="1" applyFont="1" applyFill="1" applyBorder="1"/>
    <xf numFmtId="0" fontId="0" fillId="0" borderId="7" xfId="0" applyBorder="1" applyAlignment="1">
      <alignment wrapText="1"/>
    </xf>
    <xf numFmtId="0" fontId="1" fillId="0" borderId="0" xfId="2" applyFont="1" applyAlignment="1">
      <alignment horizontal="center"/>
    </xf>
    <xf numFmtId="0" fontId="0" fillId="0" borderId="10" xfId="0" applyBorder="1" applyAlignment="1"/>
    <xf numFmtId="0" fontId="1" fillId="0" borderId="0" xfId="2" applyFont="1"/>
    <xf numFmtId="0" fontId="3" fillId="0" borderId="10" xfId="2" applyFont="1" applyBorder="1" applyAlignment="1">
      <alignment horizontal="right"/>
    </xf>
    <xf numFmtId="0" fontId="22" fillId="0" borderId="0" xfId="2" applyFont="1" applyFill="1" applyAlignment="1">
      <alignment vertical="center"/>
    </xf>
    <xf numFmtId="3" fontId="2" fillId="0" borderId="0" xfId="2" applyNumberFormat="1" applyFill="1"/>
    <xf numFmtId="0" fontId="3" fillId="0" borderId="1" xfId="2" applyFont="1" applyFill="1" applyBorder="1" applyAlignment="1">
      <alignment horizontal="right"/>
    </xf>
    <xf numFmtId="0" fontId="3" fillId="0" borderId="2" xfId="2" applyFont="1" applyFill="1" applyBorder="1" applyAlignment="1">
      <alignment horizontal="right"/>
    </xf>
    <xf numFmtId="3" fontId="3" fillId="0" borderId="2" xfId="2" applyNumberFormat="1" applyFont="1" applyBorder="1" applyAlignment="1" applyProtection="1">
      <alignment horizontal="right"/>
    </xf>
    <xf numFmtId="3" fontId="3" fillId="0" borderId="1" xfId="2" applyNumberFormat="1" applyFont="1" applyFill="1" applyBorder="1" applyAlignment="1" applyProtection="1">
      <alignment horizontal="right"/>
    </xf>
    <xf numFmtId="3" fontId="6" fillId="0" borderId="2" xfId="2" applyNumberFormat="1" applyFont="1" applyBorder="1"/>
    <xf numFmtId="0" fontId="2" fillId="0" borderId="9" xfId="2" applyBorder="1"/>
    <xf numFmtId="0" fontId="2" fillId="0" borderId="8" xfId="2" applyBorder="1"/>
    <xf numFmtId="0" fontId="2" fillId="0" borderId="18" xfId="2" applyBorder="1"/>
    <xf numFmtId="0" fontId="2" fillId="0" borderId="12" xfId="2" applyBorder="1"/>
    <xf numFmtId="0" fontId="3" fillId="0" borderId="8" xfId="2" applyFont="1" applyBorder="1"/>
    <xf numFmtId="49" fontId="18" fillId="0" borderId="2" xfId="2" applyNumberFormat="1" applyFont="1" applyBorder="1" applyAlignment="1">
      <alignment horizontal="center"/>
    </xf>
    <xf numFmtId="49" fontId="18" fillId="0" borderId="2" xfId="2" applyNumberFormat="1" applyFont="1" applyFill="1" applyBorder="1" applyAlignment="1">
      <alignment horizontal="center"/>
    </xf>
    <xf numFmtId="49" fontId="18" fillId="0" borderId="2" xfId="2" applyNumberFormat="1" applyFont="1" applyBorder="1"/>
    <xf numFmtId="49" fontId="20" fillId="0" borderId="5" xfId="2" applyNumberFormat="1" applyFont="1" applyBorder="1" applyAlignment="1">
      <alignment vertical="center"/>
    </xf>
    <xf numFmtId="49" fontId="20" fillId="0" borderId="9" xfId="2" applyNumberFormat="1" applyFont="1" applyBorder="1"/>
    <xf numFmtId="49" fontId="20" fillId="0" borderId="2" xfId="2" applyNumberFormat="1" applyFont="1" applyBorder="1"/>
    <xf numFmtId="49" fontId="20" fillId="0" borderId="2" xfId="2" applyNumberFormat="1" applyFont="1" applyBorder="1" applyAlignment="1">
      <alignment vertical="center" wrapText="1"/>
    </xf>
    <xf numFmtId="49" fontId="12" fillId="0" borderId="7" xfId="0" applyNumberFormat="1" applyFont="1" applyFill="1" applyBorder="1" applyAlignment="1">
      <alignment horizontal="center"/>
    </xf>
    <xf numFmtId="0" fontId="1" fillId="0" borderId="2" xfId="2" applyFont="1" applyFill="1" applyBorder="1"/>
    <xf numFmtId="0" fontId="13" fillId="0" borderId="17" xfId="2" applyFont="1" applyBorder="1" applyAlignment="1">
      <alignment horizontal="center"/>
    </xf>
    <xf numFmtId="4" fontId="19" fillId="0" borderId="17" xfId="2" applyNumberFormat="1" applyFont="1" applyBorder="1" applyAlignment="1">
      <alignment horizontal="center"/>
    </xf>
    <xf numFmtId="4" fontId="19" fillId="0" borderId="17" xfId="2" applyNumberFormat="1" applyFont="1" applyFill="1" applyBorder="1"/>
    <xf numFmtId="4" fontId="14" fillId="0" borderId="17" xfId="2" applyNumberFormat="1" applyFont="1" applyFill="1" applyBorder="1"/>
    <xf numFmtId="4" fontId="14" fillId="0" borderId="31" xfId="2" applyNumberFormat="1" applyFont="1" applyBorder="1"/>
    <xf numFmtId="4" fontId="14" fillId="0" borderId="17" xfId="2" applyNumberFormat="1" applyFont="1" applyBorder="1"/>
    <xf numFmtId="4" fontId="19" fillId="0" borderId="13" xfId="2" applyNumberFormat="1" applyFont="1" applyBorder="1" applyAlignment="1">
      <alignment horizontal="center"/>
    </xf>
    <xf numFmtId="4" fontId="19" fillId="0" borderId="13" xfId="2" applyNumberFormat="1" applyFont="1" applyFill="1" applyBorder="1"/>
    <xf numFmtId="4" fontId="14" fillId="0" borderId="13" xfId="2" applyNumberFormat="1" applyFont="1" applyFill="1" applyBorder="1"/>
    <xf numFmtId="4" fontId="14" fillId="0" borderId="20" xfId="2" applyNumberFormat="1" applyFont="1" applyBorder="1"/>
    <xf numFmtId="4" fontId="14" fillId="0" borderId="13" xfId="2" applyNumberFormat="1" applyFont="1" applyBorder="1"/>
    <xf numFmtId="0" fontId="10" fillId="3" borderId="19" xfId="2" applyFont="1" applyFill="1" applyBorder="1" applyAlignment="1">
      <alignment horizontal="center" vertical="center" wrapText="1"/>
    </xf>
    <xf numFmtId="0" fontId="13" fillId="3" borderId="13" xfId="2" applyFont="1" applyFill="1" applyBorder="1" applyAlignment="1">
      <alignment horizontal="center"/>
    </xf>
    <xf numFmtId="0" fontId="10" fillId="3" borderId="14" xfId="2" applyFont="1" applyFill="1" applyBorder="1" applyAlignment="1">
      <alignment horizontal="center"/>
    </xf>
    <xf numFmtId="3" fontId="10" fillId="3" borderId="14" xfId="2" applyNumberFormat="1" applyFont="1" applyFill="1" applyBorder="1" applyAlignment="1">
      <alignment horizontal="right"/>
    </xf>
    <xf numFmtId="3" fontId="5" fillId="3" borderId="14" xfId="2" applyNumberFormat="1" applyFont="1" applyFill="1" applyBorder="1"/>
    <xf numFmtId="3" fontId="10" fillId="3" borderId="14" xfId="2" applyNumberFormat="1" applyFont="1" applyFill="1" applyBorder="1"/>
    <xf numFmtId="3" fontId="10" fillId="3" borderId="14" xfId="3" applyNumberFormat="1" applyFont="1" applyFill="1" applyBorder="1"/>
    <xf numFmtId="3" fontId="4" fillId="0" borderId="1" xfId="10" applyNumberFormat="1" applyFont="1" applyFill="1" applyBorder="1" applyAlignment="1">
      <alignment vertical="center"/>
    </xf>
    <xf numFmtId="3" fontId="10" fillId="3" borderId="13" xfId="2" applyNumberFormat="1" applyFont="1" applyFill="1" applyBorder="1"/>
    <xf numFmtId="3" fontId="8" fillId="0" borderId="1" xfId="2" applyNumberFormat="1" applyFont="1" applyFill="1" applyBorder="1"/>
    <xf numFmtId="0" fontId="5" fillId="3" borderId="13" xfId="2" applyFont="1" applyFill="1" applyBorder="1"/>
    <xf numFmtId="0" fontId="5" fillId="3" borderId="20" xfId="2" applyFont="1" applyFill="1" applyBorder="1"/>
    <xf numFmtId="4" fontId="19" fillId="0" borderId="1" xfId="2" applyNumberFormat="1" applyFont="1" applyFill="1" applyBorder="1"/>
    <xf numFmtId="4" fontId="14" fillId="0" borderId="1" xfId="2" applyNumberFormat="1" applyFont="1" applyFill="1" applyBorder="1"/>
    <xf numFmtId="4" fontId="14" fillId="0" borderId="1" xfId="2" applyNumberFormat="1" applyFont="1" applyBorder="1"/>
    <xf numFmtId="4" fontId="14" fillId="0" borderId="3" xfId="2" applyNumberFormat="1" applyFont="1" applyBorder="1"/>
    <xf numFmtId="0" fontId="10" fillId="3" borderId="13" xfId="2" applyFont="1" applyFill="1" applyBorder="1" applyAlignment="1">
      <alignment horizontal="center"/>
    </xf>
    <xf numFmtId="3" fontId="10" fillId="3" borderId="13" xfId="3" applyNumberFormat="1" applyFont="1" applyFill="1" applyBorder="1"/>
    <xf numFmtId="3" fontId="5" fillId="3" borderId="13" xfId="3" applyNumberFormat="1" applyFont="1" applyFill="1" applyBorder="1"/>
    <xf numFmtId="3" fontId="5" fillId="3" borderId="13" xfId="2" applyNumberFormat="1" applyFont="1" applyFill="1" applyBorder="1"/>
    <xf numFmtId="3" fontId="10" fillId="3" borderId="13" xfId="2" applyNumberFormat="1" applyFont="1" applyFill="1" applyBorder="1" applyAlignment="1">
      <alignment horizontal="right"/>
    </xf>
    <xf numFmtId="3" fontId="5" fillId="3" borderId="20" xfId="2" applyNumberFormat="1" applyFont="1" applyFill="1" applyBorder="1"/>
    <xf numFmtId="3" fontId="3" fillId="0" borderId="1" xfId="10" applyNumberFormat="1" applyFont="1" applyFill="1" applyBorder="1"/>
    <xf numFmtId="3" fontId="3" fillId="2" borderId="1" xfId="10" applyNumberFormat="1" applyFont="1" applyFill="1" applyBorder="1"/>
    <xf numFmtId="3" fontId="3" fillId="0" borderId="1" xfId="10" applyNumberFormat="1" applyFont="1" applyBorder="1"/>
    <xf numFmtId="4" fontId="19" fillId="0" borderId="1" xfId="2" applyNumberFormat="1" applyFont="1" applyBorder="1"/>
    <xf numFmtId="3" fontId="6" fillId="0" borderId="5" xfId="2" applyNumberFormat="1" applyFont="1" applyBorder="1"/>
    <xf numFmtId="3" fontId="6" fillId="0" borderId="1" xfId="2" applyNumberFormat="1" applyFont="1" applyBorder="1"/>
    <xf numFmtId="3" fontId="15" fillId="3" borderId="13" xfId="2" applyNumberFormat="1" applyFont="1" applyFill="1" applyBorder="1"/>
    <xf numFmtId="0" fontId="10" fillId="3" borderId="19" xfId="2" applyFont="1" applyFill="1" applyBorder="1" applyAlignment="1" applyProtection="1">
      <alignment horizontal="center" vertical="center" wrapText="1"/>
    </xf>
    <xf numFmtId="0" fontId="13" fillId="3" borderId="13" xfId="2" applyFont="1" applyFill="1" applyBorder="1" applyAlignment="1" applyProtection="1">
      <alignment horizontal="center"/>
    </xf>
    <xf numFmtId="3" fontId="10" fillId="3" borderId="13" xfId="2" applyNumberFormat="1" applyFont="1" applyFill="1" applyBorder="1" applyAlignment="1" applyProtection="1">
      <alignment horizontal="center"/>
    </xf>
    <xf numFmtId="3" fontId="10" fillId="3" borderId="13" xfId="3" applyNumberFormat="1" applyFont="1" applyFill="1" applyBorder="1" applyProtection="1"/>
    <xf numFmtId="3" fontId="5" fillId="3" borderId="13" xfId="3" applyNumberFormat="1" applyFont="1" applyFill="1" applyBorder="1" applyProtection="1"/>
    <xf numFmtId="3" fontId="5" fillId="3" borderId="13" xfId="2" applyNumberFormat="1" applyFont="1" applyFill="1" applyBorder="1" applyProtection="1"/>
    <xf numFmtId="3" fontId="10" fillId="3" borderId="13" xfId="2" applyNumberFormat="1" applyFont="1" applyFill="1" applyBorder="1" applyProtection="1"/>
    <xf numFmtId="3" fontId="10" fillId="3" borderId="13" xfId="2" applyNumberFormat="1" applyFont="1" applyFill="1" applyBorder="1" applyAlignment="1" applyProtection="1">
      <alignment horizontal="right"/>
    </xf>
    <xf numFmtId="3" fontId="5" fillId="3" borderId="20" xfId="2" applyNumberFormat="1" applyFont="1" applyFill="1" applyBorder="1" applyProtection="1"/>
    <xf numFmtId="3" fontId="10" fillId="3" borderId="13" xfId="2" applyNumberFormat="1" applyFont="1" applyFill="1" applyBorder="1" applyAlignment="1">
      <alignment horizontal="center"/>
    </xf>
    <xf numFmtId="0" fontId="10" fillId="3" borderId="13" xfId="2" applyFont="1" applyFill="1" applyBorder="1" applyAlignment="1">
      <alignment horizontal="center" vertical="center" wrapText="1"/>
    </xf>
    <xf numFmtId="3" fontId="5" fillId="3" borderId="13" xfId="10" applyNumberFormat="1" applyFont="1" applyFill="1" applyBorder="1"/>
    <xf numFmtId="3" fontId="10" fillId="3" borderId="13" xfId="10" applyNumberFormat="1" applyFont="1" applyFill="1" applyBorder="1"/>
    <xf numFmtId="0" fontId="10" fillId="3" borderId="13" xfId="2" applyFont="1" applyFill="1" applyBorder="1" applyAlignment="1">
      <alignment horizontal="right"/>
    </xf>
    <xf numFmtId="0" fontId="6" fillId="0" borderId="5" xfId="10" applyFont="1" applyFill="1" applyBorder="1" applyAlignment="1">
      <alignment horizontal="right"/>
    </xf>
    <xf numFmtId="0" fontId="6" fillId="0" borderId="16" xfId="2" applyFont="1" applyFill="1" applyBorder="1" applyAlignment="1" applyProtection="1">
      <alignment horizontal="center" vertical="center" wrapText="1"/>
      <protection locked="0"/>
    </xf>
    <xf numFmtId="0" fontId="6" fillId="0" borderId="9" xfId="2" applyFont="1" applyFill="1" applyBorder="1" applyAlignment="1" applyProtection="1">
      <alignment horizontal="center" vertical="center" wrapText="1"/>
      <protection locked="0"/>
    </xf>
    <xf numFmtId="0" fontId="13" fillId="0" borderId="1" xfId="2" applyFont="1" applyBorder="1" applyAlignment="1" applyProtection="1">
      <alignment horizontal="center"/>
      <protection locked="0"/>
    </xf>
    <xf numFmtId="0" fontId="13" fillId="0" borderId="2" xfId="2" applyFont="1" applyBorder="1" applyAlignment="1" applyProtection="1">
      <alignment horizontal="center"/>
      <protection locked="0"/>
    </xf>
    <xf numFmtId="3" fontId="3" fillId="0" borderId="1" xfId="2" applyNumberFormat="1" applyFont="1" applyBorder="1" applyAlignment="1" applyProtection="1">
      <alignment horizontal="center"/>
      <protection locked="0"/>
    </xf>
    <xf numFmtId="3" fontId="3" fillId="0" borderId="2" xfId="2" applyNumberFormat="1" applyFont="1" applyBorder="1" applyAlignment="1" applyProtection="1">
      <alignment horizontal="center"/>
      <protection locked="0"/>
    </xf>
    <xf numFmtId="3" fontId="3" fillId="0" borderId="1" xfId="3" applyNumberFormat="1" applyFont="1" applyFill="1" applyBorder="1" applyProtection="1">
      <protection locked="0"/>
    </xf>
    <xf numFmtId="3" fontId="3" fillId="0" borderId="2" xfId="3" applyNumberFormat="1" applyFont="1" applyFill="1" applyBorder="1" applyProtection="1">
      <protection locked="0"/>
    </xf>
    <xf numFmtId="3" fontId="4" fillId="0" borderId="1" xfId="3" applyNumberFormat="1" applyFont="1" applyFill="1" applyBorder="1" applyProtection="1">
      <protection locked="0"/>
    </xf>
    <xf numFmtId="3" fontId="4" fillId="0" borderId="2" xfId="3" applyNumberFormat="1" applyFont="1" applyFill="1" applyBorder="1" applyProtection="1">
      <protection locked="0"/>
    </xf>
    <xf numFmtId="3" fontId="8" fillId="0" borderId="1" xfId="3" applyNumberFormat="1" applyFill="1" applyBorder="1" applyProtection="1">
      <protection locked="0"/>
    </xf>
    <xf numFmtId="3" fontId="8" fillId="0" borderId="2" xfId="3" applyNumberFormat="1" applyFill="1" applyBorder="1" applyProtection="1">
      <protection locked="0"/>
    </xf>
    <xf numFmtId="3" fontId="4" fillId="0" borderId="1" xfId="2" applyNumberFormat="1" applyFont="1" applyBorder="1" applyProtection="1">
      <protection locked="0"/>
    </xf>
    <xf numFmtId="3" fontId="4" fillId="0" borderId="2" xfId="2" applyNumberFormat="1" applyFont="1" applyBorder="1" applyProtection="1">
      <protection locked="0"/>
    </xf>
    <xf numFmtId="3" fontId="3" fillId="2" borderId="1" xfId="2" applyNumberFormat="1" applyFont="1" applyFill="1" applyBorder="1" applyProtection="1">
      <protection locked="0"/>
    </xf>
    <xf numFmtId="3" fontId="3" fillId="2" borderId="2" xfId="2" applyNumberFormat="1" applyFont="1" applyFill="1" applyBorder="1" applyProtection="1">
      <protection locked="0"/>
    </xf>
    <xf numFmtId="3" fontId="4" fillId="0" borderId="1" xfId="10" applyNumberFormat="1" applyFont="1" applyBorder="1" applyProtection="1">
      <protection locked="0"/>
    </xf>
    <xf numFmtId="3" fontId="4" fillId="0" borderId="2" xfId="10" applyNumberFormat="1" applyFont="1" applyBorder="1" applyProtection="1">
      <protection locked="0"/>
    </xf>
    <xf numFmtId="3" fontId="4" fillId="0" borderId="1" xfId="10" applyNumberFormat="1" applyFont="1" applyFill="1" applyBorder="1" applyProtection="1">
      <protection locked="0"/>
    </xf>
    <xf numFmtId="3" fontId="4" fillId="0" borderId="2" xfId="10" applyNumberFormat="1" applyFont="1" applyFill="1" applyBorder="1" applyProtection="1">
      <protection locked="0"/>
    </xf>
    <xf numFmtId="3" fontId="4" fillId="0" borderId="1" xfId="2" applyNumberFormat="1" applyFont="1" applyFill="1" applyBorder="1" applyProtection="1">
      <protection locked="0"/>
    </xf>
    <xf numFmtId="3" fontId="3" fillId="0" borderId="1" xfId="2" applyNumberFormat="1" applyFont="1" applyFill="1" applyBorder="1" applyProtection="1">
      <protection locked="0"/>
    </xf>
    <xf numFmtId="3" fontId="3" fillId="0" borderId="2" xfId="2" applyNumberFormat="1" applyFont="1" applyFill="1" applyBorder="1" applyProtection="1">
      <protection locked="0"/>
    </xf>
    <xf numFmtId="3" fontId="3" fillId="0" borderId="1" xfId="2" applyNumberFormat="1" applyFont="1" applyFill="1" applyBorder="1" applyAlignment="1" applyProtection="1">
      <alignment horizontal="right"/>
      <protection locked="0"/>
    </xf>
    <xf numFmtId="3" fontId="3" fillId="0" borderId="1" xfId="2" applyNumberFormat="1" applyFont="1" applyBorder="1" applyProtection="1">
      <protection locked="0"/>
    </xf>
    <xf numFmtId="3" fontId="3" fillId="0" borderId="2" xfId="2" applyNumberFormat="1" applyFont="1" applyBorder="1" applyProtection="1">
      <protection locked="0"/>
    </xf>
    <xf numFmtId="3" fontId="2" fillId="0" borderId="3" xfId="2" applyNumberFormat="1" applyBorder="1" applyProtection="1">
      <protection locked="0"/>
    </xf>
    <xf numFmtId="3" fontId="2" fillId="0" borderId="4" xfId="2" applyNumberFormat="1" applyBorder="1" applyProtection="1">
      <protection locked="0"/>
    </xf>
    <xf numFmtId="0" fontId="10" fillId="3" borderId="19" xfId="2" applyFont="1" applyFill="1" applyBorder="1" applyAlignment="1" applyProtection="1">
      <alignment horizontal="center" vertical="center" wrapText="1"/>
      <protection locked="0"/>
    </xf>
    <xf numFmtId="0" fontId="13" fillId="3" borderId="13" xfId="2" applyFont="1" applyFill="1" applyBorder="1" applyAlignment="1" applyProtection="1">
      <alignment horizontal="center"/>
      <protection locked="0"/>
    </xf>
    <xf numFmtId="3" fontId="10" fillId="3" borderId="13" xfId="2" applyNumberFormat="1" applyFont="1" applyFill="1" applyBorder="1" applyAlignment="1" applyProtection="1">
      <alignment horizontal="center"/>
      <protection locked="0"/>
    </xf>
    <xf numFmtId="3" fontId="10" fillId="3" borderId="13" xfId="3" applyNumberFormat="1" applyFont="1" applyFill="1" applyBorder="1" applyProtection="1">
      <protection locked="0"/>
    </xf>
    <xf numFmtId="3" fontId="5" fillId="3" borderId="13" xfId="3" applyNumberFormat="1" applyFont="1" applyFill="1" applyBorder="1" applyProtection="1">
      <protection locked="0"/>
    </xf>
    <xf numFmtId="3" fontId="5" fillId="3" borderId="13" xfId="2" applyNumberFormat="1" applyFont="1" applyFill="1" applyBorder="1" applyProtection="1">
      <protection locked="0"/>
    </xf>
    <xf numFmtId="3" fontId="10" fillId="3" borderId="13" xfId="2" applyNumberFormat="1" applyFont="1" applyFill="1" applyBorder="1" applyProtection="1">
      <protection locked="0"/>
    </xf>
    <xf numFmtId="3" fontId="10" fillId="3" borderId="13" xfId="2" applyNumberFormat="1" applyFont="1" applyFill="1" applyBorder="1" applyAlignment="1" applyProtection="1">
      <alignment horizontal="right"/>
      <protection locked="0"/>
    </xf>
    <xf numFmtId="3" fontId="5" fillId="3" borderId="20" xfId="2" applyNumberFormat="1" applyFont="1" applyFill="1" applyBorder="1" applyProtection="1">
      <protection locked="0"/>
    </xf>
    <xf numFmtId="3" fontId="10" fillId="3" borderId="20" xfId="2" applyNumberFormat="1" applyFont="1" applyFill="1" applyBorder="1"/>
    <xf numFmtId="4" fontId="19" fillId="0" borderId="3" xfId="2" applyNumberFormat="1" applyFont="1" applyBorder="1"/>
    <xf numFmtId="4" fontId="16" fillId="0" borderId="13" xfId="2" applyNumberFormat="1" applyFont="1" applyFill="1" applyBorder="1"/>
    <xf numFmtId="4" fontId="17" fillId="0" borderId="13" xfId="2" applyNumberFormat="1" applyFont="1" applyFill="1" applyBorder="1"/>
    <xf numFmtId="3" fontId="3" fillId="0" borderId="0" xfId="2" applyNumberFormat="1" applyFont="1" applyFill="1"/>
    <xf numFmtId="4" fontId="16" fillId="0" borderId="14" xfId="2" applyNumberFormat="1" applyFont="1" applyFill="1" applyBorder="1"/>
    <xf numFmtId="4" fontId="19" fillId="0" borderId="25" xfId="2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3" borderId="26" xfId="2" applyFont="1" applyFill="1" applyBorder="1" applyAlignment="1">
      <alignment horizontal="left" vertical="center"/>
    </xf>
    <xf numFmtId="0" fontId="7" fillId="3" borderId="27" xfId="2" applyFont="1" applyFill="1" applyBorder="1" applyAlignment="1">
      <alignment horizontal="left" vertical="center"/>
    </xf>
    <xf numFmtId="0" fontId="0" fillId="0" borderId="28" xfId="0" applyBorder="1" applyAlignment="1"/>
    <xf numFmtId="0" fontId="3" fillId="0" borderId="10" xfId="2" applyFont="1" applyBorder="1" applyAlignment="1">
      <alignment horizontal="right"/>
    </xf>
    <xf numFmtId="0" fontId="21" fillId="0" borderId="30" xfId="1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8" fillId="0" borderId="23" xfId="2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18" fillId="0" borderId="24" xfId="2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18" fillId="0" borderId="24" xfId="2" applyFont="1" applyFill="1" applyBorder="1" applyAlignment="1">
      <alignment horizontal="center" vertical="center" textRotation="90" wrapText="1"/>
    </xf>
    <xf numFmtId="0" fontId="6" fillId="0" borderId="24" xfId="2" applyFont="1" applyBorder="1" applyAlignment="1">
      <alignment horizontal="center" vertical="center" textRotation="90" wrapText="1"/>
    </xf>
    <xf numFmtId="0" fontId="3" fillId="0" borderId="24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18" fillId="0" borderId="24" xfId="2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19" fillId="0" borderId="11" xfId="2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/>
    <xf numFmtId="0" fontId="3" fillId="0" borderId="24" xfId="2" applyFont="1" applyBorder="1" applyAlignment="1">
      <alignment horizontal="center" vertical="center" textRotation="90" wrapText="1"/>
    </xf>
    <xf numFmtId="0" fontId="3" fillId="0" borderId="24" xfId="2" applyFont="1" applyFill="1" applyBorder="1" applyAlignment="1">
      <alignment horizontal="center" vertical="center" textRotation="90" wrapText="1"/>
    </xf>
    <xf numFmtId="0" fontId="6" fillId="0" borderId="24" xfId="2" applyFont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19" fillId="0" borderId="24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wrapText="1"/>
    </xf>
    <xf numFmtId="0" fontId="19" fillId="0" borderId="24" xfId="2" applyFont="1" applyFill="1" applyBorder="1" applyAlignment="1">
      <alignment horizontal="center" vertical="center" textRotation="90" wrapText="1"/>
    </xf>
    <xf numFmtId="0" fontId="6" fillId="0" borderId="29" xfId="2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</cellXfs>
  <cellStyles count="12">
    <cellStyle name="Comma_izvrsenje300903-s planom 2" xfId="1"/>
    <cellStyle name="Normal_sablon1-230704" xfId="2"/>
    <cellStyle name="Normal_sablon1-230704 2" xfId="3"/>
    <cellStyle name="Normal_sablon1-230704 2 2 2" xfId="10"/>
    <cellStyle name="Obično" xfId="0" builtinId="0"/>
    <cellStyle name="Obično 2" xfId="5"/>
    <cellStyle name="Obično 2 2" xfId="9"/>
    <cellStyle name="Obično 3" xfId="7"/>
    <cellStyle name="Zarez 2" xfId="4"/>
    <cellStyle name="Zarez 2 2" xfId="6"/>
    <cellStyle name="Zarez 2 2 2" xfId="11"/>
    <cellStyle name="Zarez 2 3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R98"/>
  <sheetViews>
    <sheetView zoomScaleNormal="100" workbookViewId="0">
      <selection activeCell="N29" sqref="N29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166" customFormat="1" ht="20.100000000000001" customHeight="1" thickTop="1" thickBot="1">
      <c r="B2" s="388" t="s">
        <v>183</v>
      </c>
      <c r="C2" s="389"/>
      <c r="D2" s="389"/>
      <c r="E2" s="389"/>
      <c r="F2" s="389"/>
      <c r="G2" s="389"/>
      <c r="H2" s="389"/>
      <c r="I2" s="389"/>
      <c r="J2" s="409"/>
      <c r="K2" s="409"/>
      <c r="L2" s="409"/>
      <c r="M2" s="409"/>
      <c r="N2" s="409"/>
      <c r="O2" s="409"/>
      <c r="P2" s="390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32" t="s">
        <v>155</v>
      </c>
      <c r="M5" s="219" t="s">
        <v>156</v>
      </c>
      <c r="N5" s="328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233">
        <v>11</v>
      </c>
      <c r="M6" s="220">
        <v>12</v>
      </c>
      <c r="N6" s="329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41</v>
      </c>
      <c r="C7" s="6" t="s">
        <v>3</v>
      </c>
      <c r="D7" s="6" t="s">
        <v>4</v>
      </c>
      <c r="E7" s="279" t="s">
        <v>216</v>
      </c>
      <c r="F7" s="4"/>
      <c r="G7" s="98"/>
      <c r="H7" s="4"/>
      <c r="I7" s="218"/>
      <c r="J7" s="52"/>
      <c r="K7" s="218"/>
      <c r="L7" s="234"/>
      <c r="M7" s="221"/>
      <c r="N7" s="330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:J8" si="0">SUM(I9:I12)</f>
        <v>121370</v>
      </c>
      <c r="J8" s="177">
        <f t="shared" si="0"/>
        <v>121370</v>
      </c>
      <c r="K8" s="177">
        <f>SUM(K9:K11)</f>
        <v>98293</v>
      </c>
      <c r="L8" s="235">
        <f>SUM(L9:L12)</f>
        <v>121006</v>
      </c>
      <c r="M8" s="222">
        <f>SUM(M9:M12)</f>
        <v>0</v>
      </c>
      <c r="N8" s="331">
        <f>SUM(N9:N12)</f>
        <v>121006</v>
      </c>
      <c r="O8" s="290">
        <f>IF(J8=0,"",N8/J8*100)</f>
        <v>99.700090631951895</v>
      </c>
      <c r="P8" s="295">
        <f>IF(K8=0,"",N8/K8*100)</f>
        <v>123.10744407027967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101810</v>
      </c>
      <c r="J9" s="178">
        <v>101870</v>
      </c>
      <c r="K9" s="178">
        <v>82475</v>
      </c>
      <c r="L9" s="236">
        <v>101861</v>
      </c>
      <c r="M9" s="223">
        <v>0</v>
      </c>
      <c r="N9" s="332">
        <f>SUM(L9:M9)</f>
        <v>101861</v>
      </c>
      <c r="O9" s="291">
        <f>IF(J9=0,"",N9/J9*100)</f>
        <v>99.991165210562485</v>
      </c>
      <c r="P9" s="296">
        <f t="shared" ref="P9:P35" si="1">IF(K9=0,"",N9/K9*100)</f>
        <v>123.50530463776903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19560</v>
      </c>
      <c r="J10" s="178">
        <v>19500</v>
      </c>
      <c r="K10" s="178">
        <v>15818</v>
      </c>
      <c r="L10" s="236">
        <v>19145</v>
      </c>
      <c r="M10" s="223">
        <v>0</v>
      </c>
      <c r="N10" s="332">
        <f t="shared" ref="N10:N11" si="2">SUM(L10:M10)</f>
        <v>19145</v>
      </c>
      <c r="O10" s="291">
        <f t="shared" ref="O10:P37" si="3">IF(J10=0,"",N10/J10*100)</f>
        <v>98.179487179487182</v>
      </c>
      <c r="P10" s="296">
        <f t="shared" si="1"/>
        <v>121.0330003793147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4">SUM(G11:H11)</f>
        <v>0</v>
      </c>
      <c r="J11" s="178">
        <f t="shared" si="4"/>
        <v>0</v>
      </c>
      <c r="K11" s="178">
        <v>0</v>
      </c>
      <c r="L11" s="237">
        <v>0</v>
      </c>
      <c r="M11" s="224">
        <v>0</v>
      </c>
      <c r="N11" s="332">
        <f t="shared" si="2"/>
        <v>0</v>
      </c>
      <c r="O11" s="291" t="str">
        <f t="shared" si="3"/>
        <v/>
      </c>
      <c r="P11" s="296" t="str">
        <f t="shared" si="1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36"/>
      <c r="M12" s="223"/>
      <c r="N12" s="332"/>
      <c r="O12" s="291" t="str">
        <f t="shared" si="3"/>
        <v/>
      </c>
      <c r="P12" s="296" t="str">
        <f t="shared" si="1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5">I14</f>
        <v>11050</v>
      </c>
      <c r="J13" s="177">
        <f t="shared" si="5"/>
        <v>11050</v>
      </c>
      <c r="K13" s="177">
        <f>K14</f>
        <v>8726</v>
      </c>
      <c r="L13" s="235">
        <f>L14</f>
        <v>10923</v>
      </c>
      <c r="M13" s="222">
        <f>M14</f>
        <v>0</v>
      </c>
      <c r="N13" s="331">
        <f>N14</f>
        <v>10923</v>
      </c>
      <c r="O13" s="290">
        <f t="shared" si="3"/>
        <v>98.850678733031671</v>
      </c>
      <c r="P13" s="295">
        <f t="shared" si="1"/>
        <v>125.17763007105202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11050</v>
      </c>
      <c r="J14" s="178">
        <v>11050</v>
      </c>
      <c r="K14" s="178">
        <v>8726</v>
      </c>
      <c r="L14" s="236">
        <v>10923</v>
      </c>
      <c r="M14" s="223">
        <v>0</v>
      </c>
      <c r="N14" s="332">
        <f>SUM(L14:M14)</f>
        <v>10923</v>
      </c>
      <c r="O14" s="291">
        <f t="shared" si="3"/>
        <v>98.850678733031671</v>
      </c>
      <c r="P14" s="296">
        <f t="shared" si="1"/>
        <v>125.17763007105202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38"/>
      <c r="M15" s="225"/>
      <c r="N15" s="333"/>
      <c r="O15" s="291" t="str">
        <f t="shared" si="3"/>
        <v/>
      </c>
      <c r="P15" s="296" t="str">
        <f t="shared" si="1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:J16" si="6">SUM(I17:I28)</f>
        <v>138200</v>
      </c>
      <c r="J16" s="177">
        <f t="shared" si="6"/>
        <v>149200</v>
      </c>
      <c r="K16" s="177">
        <f>SUM(K17:K28)</f>
        <v>64750</v>
      </c>
      <c r="L16" s="239">
        <f>SUM(L17:L28)</f>
        <v>143496</v>
      </c>
      <c r="M16" s="226">
        <f>SUM(M17:M28)</f>
        <v>0</v>
      </c>
      <c r="N16" s="334">
        <f>SUM(N17:N28)</f>
        <v>143496</v>
      </c>
      <c r="O16" s="290">
        <f t="shared" si="3"/>
        <v>96.176943699731893</v>
      </c>
      <c r="P16" s="295">
        <f t="shared" si="1"/>
        <v>221.61544401544398</v>
      </c>
    </row>
    <row r="17" spans="1:16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1700</v>
      </c>
      <c r="J17" s="178">
        <v>1700</v>
      </c>
      <c r="K17" s="178">
        <v>4458</v>
      </c>
      <c r="L17" s="240">
        <v>1131</v>
      </c>
      <c r="M17" s="227">
        <v>0</v>
      </c>
      <c r="N17" s="332">
        <f t="shared" ref="N17:N28" si="7">SUM(L17:M17)</f>
        <v>1131</v>
      </c>
      <c r="O17" s="291">
        <f t="shared" si="3"/>
        <v>66.529411764705884</v>
      </c>
      <c r="P17" s="296">
        <f t="shared" si="1"/>
        <v>25.370121130551816</v>
      </c>
    </row>
    <row r="18" spans="1:16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f t="shared" ref="I18:J28" si="8">SUM(G18:H18)</f>
        <v>0</v>
      </c>
      <c r="J18" s="178">
        <f t="shared" si="8"/>
        <v>0</v>
      </c>
      <c r="K18" s="178">
        <v>0</v>
      </c>
      <c r="L18" s="240">
        <v>0</v>
      </c>
      <c r="M18" s="227">
        <v>0</v>
      </c>
      <c r="N18" s="332">
        <f t="shared" si="7"/>
        <v>0</v>
      </c>
      <c r="O18" s="291" t="str">
        <f t="shared" si="3"/>
        <v/>
      </c>
      <c r="P18" s="296" t="str">
        <f t="shared" si="1"/>
        <v/>
      </c>
    </row>
    <row r="19" spans="1:16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2800</v>
      </c>
      <c r="J19" s="178">
        <v>2800</v>
      </c>
      <c r="K19" s="178">
        <v>2418</v>
      </c>
      <c r="L19" s="240">
        <v>2457</v>
      </c>
      <c r="M19" s="227">
        <v>0</v>
      </c>
      <c r="N19" s="332">
        <f t="shared" si="7"/>
        <v>2457</v>
      </c>
      <c r="O19" s="291">
        <f t="shared" si="3"/>
        <v>87.75</v>
      </c>
      <c r="P19" s="296">
        <f t="shared" si="1"/>
        <v>101.61290322580645</v>
      </c>
    </row>
    <row r="20" spans="1:16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3200</v>
      </c>
      <c r="J20" s="178">
        <v>3200</v>
      </c>
      <c r="K20" s="178">
        <v>2457</v>
      </c>
      <c r="L20" s="240">
        <v>3187</v>
      </c>
      <c r="M20" s="227">
        <v>0</v>
      </c>
      <c r="N20" s="332">
        <f t="shared" si="7"/>
        <v>3187</v>
      </c>
      <c r="O20" s="291">
        <f t="shared" si="3"/>
        <v>99.59375</v>
      </c>
      <c r="P20" s="296">
        <f t="shared" si="1"/>
        <v>129.71102971102971</v>
      </c>
    </row>
    <row r="21" spans="1:16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si="8"/>
        <v>0</v>
      </c>
      <c r="J21" s="178">
        <f t="shared" si="8"/>
        <v>0</v>
      </c>
      <c r="K21" s="178">
        <v>0</v>
      </c>
      <c r="L21" s="240">
        <v>0</v>
      </c>
      <c r="M21" s="227">
        <v>0</v>
      </c>
      <c r="N21" s="332">
        <f t="shared" si="7"/>
        <v>0</v>
      </c>
      <c r="O21" s="291" t="str">
        <f t="shared" si="3"/>
        <v/>
      </c>
      <c r="P21" s="296" t="str">
        <f t="shared" si="1"/>
        <v/>
      </c>
    </row>
    <row r="22" spans="1:16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8"/>
        <v>0</v>
      </c>
      <c r="J22" s="178">
        <f t="shared" si="8"/>
        <v>0</v>
      </c>
      <c r="K22" s="178">
        <v>0</v>
      </c>
      <c r="L22" s="240">
        <v>0</v>
      </c>
      <c r="M22" s="227">
        <v>0</v>
      </c>
      <c r="N22" s="332">
        <f t="shared" si="7"/>
        <v>0</v>
      </c>
      <c r="O22" s="291" t="str">
        <f t="shared" si="3"/>
        <v/>
      </c>
      <c r="P22" s="296" t="str">
        <f t="shared" si="1"/>
        <v/>
      </c>
    </row>
    <row r="23" spans="1:16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1000</v>
      </c>
      <c r="J23" s="178">
        <v>1000</v>
      </c>
      <c r="K23" s="178">
        <v>994</v>
      </c>
      <c r="L23" s="240">
        <v>408</v>
      </c>
      <c r="M23" s="227">
        <v>0</v>
      </c>
      <c r="N23" s="332">
        <f t="shared" si="7"/>
        <v>408</v>
      </c>
      <c r="O23" s="291">
        <f t="shared" si="3"/>
        <v>40.799999999999997</v>
      </c>
      <c r="P23" s="296">
        <f t="shared" si="1"/>
        <v>41.04627766599598</v>
      </c>
    </row>
    <row r="24" spans="1:16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8"/>
        <v>0</v>
      </c>
      <c r="J24" s="178">
        <f t="shared" si="8"/>
        <v>0</v>
      </c>
      <c r="K24" s="178">
        <v>0</v>
      </c>
      <c r="L24" s="240">
        <v>0</v>
      </c>
      <c r="M24" s="227">
        <v>0</v>
      </c>
      <c r="N24" s="332">
        <f t="shared" si="7"/>
        <v>0</v>
      </c>
      <c r="O24" s="291" t="str">
        <f t="shared" si="3"/>
        <v/>
      </c>
      <c r="P24" s="296" t="str">
        <f t="shared" si="1"/>
        <v/>
      </c>
    </row>
    <row r="25" spans="1:16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22000</v>
      </c>
      <c r="J25" s="178">
        <v>24500</v>
      </c>
      <c r="K25" s="178">
        <v>54423</v>
      </c>
      <c r="L25" s="240">
        <v>23940</v>
      </c>
      <c r="M25" s="227">
        <v>0</v>
      </c>
      <c r="N25" s="332">
        <f t="shared" si="7"/>
        <v>23940</v>
      </c>
      <c r="O25" s="291">
        <f t="shared" si="3"/>
        <v>97.714285714285708</v>
      </c>
      <c r="P25" s="296">
        <f t="shared" si="1"/>
        <v>43.988754754423681</v>
      </c>
    </row>
    <row r="26" spans="1:16" s="99" customFormat="1" ht="12.95" customHeight="1">
      <c r="B26" s="100"/>
      <c r="C26" s="101"/>
      <c r="D26" s="101"/>
      <c r="E26" s="101"/>
      <c r="F26" s="113">
        <v>613900</v>
      </c>
      <c r="G26" s="129" t="s">
        <v>234</v>
      </c>
      <c r="H26" s="287" t="s">
        <v>233</v>
      </c>
      <c r="I26" s="178">
        <v>42500</v>
      </c>
      <c r="J26" s="178">
        <v>40000</v>
      </c>
      <c r="K26" s="178">
        <v>0</v>
      </c>
      <c r="L26" s="240">
        <v>36943</v>
      </c>
      <c r="M26" s="227">
        <v>0</v>
      </c>
      <c r="N26" s="332">
        <f t="shared" ref="N26" si="9">SUM(L26:M26)</f>
        <v>36943</v>
      </c>
      <c r="O26" s="291">
        <f t="shared" ref="O26" si="10">IF(J26=0,"",N26/J26*100)</f>
        <v>92.357500000000002</v>
      </c>
      <c r="P26" s="296" t="str">
        <f t="shared" si="1"/>
        <v/>
      </c>
    </row>
    <row r="27" spans="1:16" s="99" customFormat="1" ht="12.95" customHeight="1">
      <c r="B27" s="100"/>
      <c r="C27" s="101"/>
      <c r="D27" s="101"/>
      <c r="E27" s="101"/>
      <c r="F27" s="113">
        <v>613900</v>
      </c>
      <c r="G27" s="129" t="s">
        <v>240</v>
      </c>
      <c r="H27" s="287" t="s">
        <v>241</v>
      </c>
      <c r="I27" s="178">
        <v>65000</v>
      </c>
      <c r="J27" s="178">
        <v>76000</v>
      </c>
      <c r="K27" s="178">
        <v>0</v>
      </c>
      <c r="L27" s="240">
        <v>75430</v>
      </c>
      <c r="M27" s="227">
        <v>0</v>
      </c>
      <c r="N27" s="332">
        <f t="shared" ref="N27" si="11">SUM(L27:M27)</f>
        <v>75430</v>
      </c>
      <c r="O27" s="291">
        <f t="shared" ref="O27" si="12">IF(J27=0,"",N27/J27*100)</f>
        <v>99.25</v>
      </c>
      <c r="P27" s="296" t="str">
        <f t="shared" ref="P27" si="13">IF(K27=0,"",N27/K27*100)</f>
        <v/>
      </c>
    </row>
    <row r="28" spans="1:16" ht="12.95" customHeight="1">
      <c r="B28" s="9"/>
      <c r="C28" s="10"/>
      <c r="D28" s="10"/>
      <c r="E28" s="101"/>
      <c r="F28" s="113">
        <v>613900</v>
      </c>
      <c r="G28" s="126"/>
      <c r="H28" s="70" t="s">
        <v>104</v>
      </c>
      <c r="I28" s="178">
        <f t="shared" si="8"/>
        <v>0</v>
      </c>
      <c r="J28" s="178">
        <f t="shared" si="8"/>
        <v>0</v>
      </c>
      <c r="K28" s="178">
        <v>0</v>
      </c>
      <c r="L28" s="241">
        <v>0</v>
      </c>
      <c r="M28" s="228">
        <v>0</v>
      </c>
      <c r="N28" s="332">
        <f t="shared" si="7"/>
        <v>0</v>
      </c>
      <c r="O28" s="291" t="str">
        <f t="shared" si="3"/>
        <v/>
      </c>
      <c r="P28" s="296" t="str">
        <f t="shared" si="1"/>
        <v/>
      </c>
    </row>
    <row r="29" spans="1:16" s="1" customFormat="1" ht="12.95" customHeight="1">
      <c r="A29" s="96"/>
      <c r="B29" s="11"/>
      <c r="C29" s="7"/>
      <c r="D29" s="7"/>
      <c r="E29" s="278"/>
      <c r="F29" s="123"/>
      <c r="G29" s="137"/>
      <c r="H29" s="7"/>
      <c r="I29" s="178"/>
      <c r="J29" s="178"/>
      <c r="K29" s="178"/>
      <c r="L29" s="238"/>
      <c r="M29" s="225"/>
      <c r="N29" s="333"/>
      <c r="O29" s="291" t="str">
        <f t="shared" si="3"/>
        <v/>
      </c>
      <c r="P29" s="296" t="str">
        <f t="shared" si="1"/>
        <v/>
      </c>
    </row>
    <row r="30" spans="1:16" s="1" customFormat="1" ht="12.95" customHeight="1">
      <c r="A30" s="96"/>
      <c r="B30" s="11"/>
      <c r="C30" s="7"/>
      <c r="D30" s="7"/>
      <c r="E30" s="7"/>
      <c r="F30" s="112">
        <v>821000</v>
      </c>
      <c r="G30" s="125"/>
      <c r="H30" s="7" t="s">
        <v>12</v>
      </c>
      <c r="I30" s="177">
        <f t="shared" ref="I30:J30" si="14">SUM(I31:I32)</f>
        <v>5000</v>
      </c>
      <c r="J30" s="177">
        <f t="shared" si="14"/>
        <v>5000</v>
      </c>
      <c r="K30" s="177">
        <f>SUM(K31:K32)</f>
        <v>2998</v>
      </c>
      <c r="L30" s="242">
        <f>SUM(L31:L32)</f>
        <v>4906</v>
      </c>
      <c r="M30" s="229">
        <f>SUM(M31:M32)</f>
        <v>0</v>
      </c>
      <c r="N30" s="334">
        <f>SUM(N31:N32)</f>
        <v>4906</v>
      </c>
      <c r="O30" s="290">
        <f t="shared" si="3"/>
        <v>98.11999999999999</v>
      </c>
      <c r="P30" s="295">
        <f t="shared" si="1"/>
        <v>163.64242828552369</v>
      </c>
    </row>
    <row r="31" spans="1:16" ht="12.95" customHeight="1">
      <c r="B31" s="9"/>
      <c r="C31" s="10"/>
      <c r="D31" s="10"/>
      <c r="E31" s="101"/>
      <c r="F31" s="113">
        <v>821200</v>
      </c>
      <c r="G31" s="126"/>
      <c r="H31" s="10" t="s">
        <v>13</v>
      </c>
      <c r="I31" s="178">
        <f t="shared" ref="I31:J31" si="15">SUM(G31:H31)</f>
        <v>0</v>
      </c>
      <c r="J31" s="178">
        <f t="shared" si="15"/>
        <v>0</v>
      </c>
      <c r="K31" s="178">
        <v>0</v>
      </c>
      <c r="L31" s="238">
        <v>0</v>
      </c>
      <c r="M31" s="225">
        <v>0</v>
      </c>
      <c r="N31" s="332">
        <f t="shared" ref="N31:N32" si="16">SUM(L31:M31)</f>
        <v>0</v>
      </c>
      <c r="O31" s="291" t="str">
        <f t="shared" si="3"/>
        <v/>
      </c>
      <c r="P31" s="296" t="str">
        <f t="shared" si="1"/>
        <v/>
      </c>
    </row>
    <row r="32" spans="1:16" ht="12.95" customHeight="1">
      <c r="B32" s="9"/>
      <c r="C32" s="10"/>
      <c r="D32" s="10"/>
      <c r="E32" s="101"/>
      <c r="F32" s="113">
        <v>821300</v>
      </c>
      <c r="G32" s="126"/>
      <c r="H32" s="10" t="s">
        <v>14</v>
      </c>
      <c r="I32" s="178">
        <v>5000</v>
      </c>
      <c r="J32" s="178">
        <v>5000</v>
      </c>
      <c r="K32" s="178">
        <v>2998</v>
      </c>
      <c r="L32" s="238">
        <v>4906</v>
      </c>
      <c r="M32" s="225">
        <v>0</v>
      </c>
      <c r="N32" s="332">
        <f t="shared" si="16"/>
        <v>4906</v>
      </c>
      <c r="O32" s="291">
        <f t="shared" si="3"/>
        <v>98.11999999999999</v>
      </c>
      <c r="P32" s="296">
        <f t="shared" si="1"/>
        <v>163.64242828552369</v>
      </c>
    </row>
    <row r="33" spans="1:16" ht="12.95" customHeight="1">
      <c r="B33" s="9"/>
      <c r="C33" s="10"/>
      <c r="D33" s="10"/>
      <c r="E33" s="101"/>
      <c r="F33" s="113"/>
      <c r="G33" s="126"/>
      <c r="H33" s="10"/>
      <c r="I33" s="178"/>
      <c r="J33" s="178"/>
      <c r="K33" s="178"/>
      <c r="L33" s="238"/>
      <c r="M33" s="225"/>
      <c r="N33" s="333"/>
      <c r="O33" s="291" t="str">
        <f t="shared" si="3"/>
        <v/>
      </c>
      <c r="P33" s="296" t="str">
        <f t="shared" si="1"/>
        <v/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15</v>
      </c>
      <c r="I34" s="179">
        <v>5</v>
      </c>
      <c r="J34" s="179"/>
      <c r="K34" s="177">
        <v>4</v>
      </c>
      <c r="L34" s="272"/>
      <c r="M34" s="271"/>
      <c r="N34" s="335"/>
      <c r="O34" s="291"/>
      <c r="P34" s="296"/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28</v>
      </c>
      <c r="I35" s="201">
        <f>I8+I13+I16+I30</f>
        <v>275620</v>
      </c>
      <c r="J35" s="103">
        <f>J8+J13+J16+J30</f>
        <v>286620</v>
      </c>
      <c r="K35" s="201">
        <f t="shared" ref="K35" si="17">K8+K13+K16+K30</f>
        <v>174767</v>
      </c>
      <c r="L35" s="242">
        <f>L8+L13+L16+L30</f>
        <v>280331</v>
      </c>
      <c r="M35" s="229">
        <f>M8+M13+M16+M30</f>
        <v>0</v>
      </c>
      <c r="N35" s="334">
        <f>N8+N13+N16+N30</f>
        <v>280331</v>
      </c>
      <c r="O35" s="290">
        <f t="shared" si="3"/>
        <v>97.805805596259859</v>
      </c>
      <c r="P35" s="295">
        <f t="shared" si="1"/>
        <v>160.40270760498262</v>
      </c>
    </row>
    <row r="36" spans="1:16" s="1" customFormat="1" ht="12.95" customHeight="1">
      <c r="A36" s="96"/>
      <c r="B36" s="11"/>
      <c r="C36" s="7"/>
      <c r="D36" s="7"/>
      <c r="E36" s="7"/>
      <c r="F36" s="112"/>
      <c r="G36" s="125"/>
      <c r="H36" s="7" t="s">
        <v>16</v>
      </c>
      <c r="I36" s="201"/>
      <c r="J36" s="103"/>
      <c r="K36" s="201"/>
      <c r="L36" s="242"/>
      <c r="M36" s="229"/>
      <c r="N36" s="334"/>
      <c r="O36" s="291" t="str">
        <f>IF(J36=0,"",N36/J36*100)</f>
        <v/>
      </c>
      <c r="P36" s="296" t="str">
        <f>IF(K36=0,"",O36/K36*100)</f>
        <v/>
      </c>
    </row>
    <row r="37" spans="1:16" s="1" customFormat="1" ht="12.95" customHeight="1">
      <c r="A37" s="96"/>
      <c r="B37" s="11"/>
      <c r="C37" s="7"/>
      <c r="D37" s="7"/>
      <c r="E37" s="7"/>
      <c r="F37" s="112"/>
      <c r="G37" s="125"/>
      <c r="H37" s="7" t="s">
        <v>17</v>
      </c>
      <c r="I37" s="25"/>
      <c r="J37" s="25"/>
      <c r="K37" s="212"/>
      <c r="L37" s="243"/>
      <c r="M37" s="230"/>
      <c r="N37" s="333"/>
      <c r="O37" s="291" t="str">
        <f t="shared" si="3"/>
        <v/>
      </c>
      <c r="P37" s="296" t="str">
        <f t="shared" si="3"/>
        <v/>
      </c>
    </row>
    <row r="38" spans="1:16" ht="12.95" customHeight="1" thickBot="1">
      <c r="B38" s="15"/>
      <c r="C38" s="16"/>
      <c r="D38" s="16"/>
      <c r="E38" s="16"/>
      <c r="F38" s="114"/>
      <c r="G38" s="127"/>
      <c r="H38" s="16"/>
      <c r="I38" s="26"/>
      <c r="J38" s="26"/>
      <c r="K38" s="202"/>
      <c r="L38" s="244"/>
      <c r="M38" s="231"/>
      <c r="N38" s="336"/>
      <c r="O38" s="314"/>
      <c r="P38" s="142"/>
    </row>
    <row r="39" spans="1:16" ht="12.95" customHeight="1">
      <c r="F39" s="115"/>
      <c r="G39" s="128"/>
      <c r="N39" s="169"/>
    </row>
    <row r="40" spans="1:16" ht="12.95" customHeight="1">
      <c r="F40" s="115"/>
      <c r="G40" s="128"/>
      <c r="N40" s="169"/>
    </row>
    <row r="41" spans="1:16" ht="12.95" customHeight="1">
      <c r="F41" s="115"/>
      <c r="G41" s="128"/>
      <c r="N41" s="169"/>
    </row>
    <row r="42" spans="1:16" ht="12.95" customHeight="1">
      <c r="F42" s="115"/>
      <c r="G42" s="128"/>
      <c r="N42" s="169"/>
    </row>
    <row r="43" spans="1:16" ht="12.95" customHeight="1">
      <c r="F43" s="115"/>
      <c r="G43" s="128"/>
      <c r="N43" s="169"/>
    </row>
    <row r="44" spans="1:16" ht="12.95" customHeight="1">
      <c r="F44" s="115"/>
      <c r="G44" s="128"/>
      <c r="N44" s="169"/>
    </row>
    <row r="45" spans="1:16" ht="12.95" customHeight="1">
      <c r="F45" s="115"/>
      <c r="G45" s="128"/>
      <c r="N45" s="169"/>
    </row>
    <row r="46" spans="1:16" ht="12.95" customHeight="1">
      <c r="F46" s="115"/>
      <c r="G46" s="128"/>
      <c r="N46" s="169"/>
    </row>
    <row r="47" spans="1:16" ht="12.95" customHeight="1">
      <c r="F47" s="115"/>
      <c r="G47" s="128"/>
      <c r="N47" s="169"/>
    </row>
    <row r="48" spans="1:16" ht="12.95" customHeight="1"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2.95" customHeight="1">
      <c r="F60" s="115"/>
      <c r="G60" s="128"/>
      <c r="N60" s="169"/>
    </row>
    <row r="61" spans="6:14" ht="12.95" customHeight="1">
      <c r="F61" s="115"/>
      <c r="G61" s="128"/>
      <c r="N61" s="169"/>
    </row>
    <row r="62" spans="6:14" ht="17.100000000000001" customHeight="1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28"/>
      <c r="N74" s="169"/>
    </row>
    <row r="75" spans="6:14" ht="14.25">
      <c r="F75" s="115"/>
      <c r="G75" s="128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 ht="14.25">
      <c r="F91" s="115"/>
      <c r="G91" s="115"/>
      <c r="N91" s="169"/>
    </row>
    <row r="92" spans="6:14" ht="14.25">
      <c r="F92" s="115"/>
      <c r="G92" s="115"/>
      <c r="N92" s="169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  <row r="97" spans="7:7">
      <c r="G97" s="115"/>
    </row>
    <row r="98" spans="7:7">
      <c r="G98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T96"/>
  <sheetViews>
    <sheetView zoomScaleNormal="100" workbookViewId="0">
      <selection activeCell="L10" sqref="L10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20" ht="13.5" thickBot="1"/>
    <row r="2" spans="1:20" s="166" customFormat="1" ht="20.100000000000001" customHeight="1" thickTop="1" thickBot="1">
      <c r="B2" s="388" t="s">
        <v>194</v>
      </c>
      <c r="C2" s="389"/>
      <c r="D2" s="389"/>
      <c r="E2" s="389"/>
      <c r="F2" s="389"/>
      <c r="G2" s="389"/>
      <c r="H2" s="389"/>
      <c r="I2" s="389"/>
      <c r="J2" s="418"/>
      <c r="K2" s="418"/>
      <c r="L2" s="418"/>
      <c r="M2" s="418"/>
      <c r="N2" s="418"/>
      <c r="O2" s="418"/>
      <c r="P2" s="390"/>
    </row>
    <row r="3" spans="1:20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20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20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20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20" s="2" customFormat="1" ht="12.95" customHeight="1">
      <c r="A7" s="97"/>
      <c r="B7" s="5" t="s">
        <v>41</v>
      </c>
      <c r="C7" s="6" t="s">
        <v>42</v>
      </c>
      <c r="D7" s="6" t="s">
        <v>36</v>
      </c>
      <c r="E7" s="279" t="s">
        <v>217</v>
      </c>
      <c r="F7" s="4"/>
      <c r="G7" s="98"/>
      <c r="H7" s="4"/>
      <c r="I7" s="52"/>
      <c r="J7" s="52"/>
      <c r="K7" s="218"/>
      <c r="L7" s="245"/>
      <c r="M7" s="52"/>
      <c r="N7" s="337"/>
      <c r="O7" s="289"/>
      <c r="P7" s="294"/>
    </row>
    <row r="8" spans="1:20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:J8" si="0">SUM(I9:I12)</f>
        <v>1152540</v>
      </c>
      <c r="J8" s="177">
        <f t="shared" si="0"/>
        <v>1137040</v>
      </c>
      <c r="K8" s="177">
        <f>SUM(K9:K11)</f>
        <v>1134979</v>
      </c>
      <c r="L8" s="216">
        <f>SUM(L9:L12)</f>
        <v>1135433</v>
      </c>
      <c r="M8" s="77">
        <f>SUM(M9:M12)</f>
        <v>0</v>
      </c>
      <c r="N8" s="316">
        <f>SUM(N9:N12)</f>
        <v>1135433</v>
      </c>
      <c r="O8" s="290">
        <f>IF(J8=0,"",N8/J8*100)</f>
        <v>99.858668120734535</v>
      </c>
      <c r="P8" s="295">
        <f>IF(K8=0,"",N8/K8*100)</f>
        <v>100.0400007401018</v>
      </c>
    </row>
    <row r="9" spans="1:20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983060</v>
      </c>
      <c r="J9" s="178">
        <v>968560</v>
      </c>
      <c r="K9" s="178">
        <v>967498</v>
      </c>
      <c r="L9" s="246">
        <v>967050</v>
      </c>
      <c r="M9" s="79">
        <v>0</v>
      </c>
      <c r="N9" s="317">
        <f>SUM(L9:M9)</f>
        <v>967050</v>
      </c>
      <c r="O9" s="291">
        <f>IF(J9=0,"",N9/J9*100)</f>
        <v>99.844098455438996</v>
      </c>
      <c r="P9" s="296">
        <f t="shared" ref="P9:P35" si="1">IF(K9=0,"",N9/K9*100)</f>
        <v>99.953694994718333</v>
      </c>
    </row>
    <row r="10" spans="1:20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169480</v>
      </c>
      <c r="J10" s="178">
        <v>168480</v>
      </c>
      <c r="K10" s="178">
        <v>167481</v>
      </c>
      <c r="L10" s="246">
        <v>168383</v>
      </c>
      <c r="M10" s="79">
        <v>0</v>
      </c>
      <c r="N10" s="317">
        <f t="shared" ref="N10:N11" si="2">SUM(L10:M10)</f>
        <v>168383</v>
      </c>
      <c r="O10" s="291">
        <f t="shared" ref="O10:O35" si="3">IF(J10=0,"",N10/J10*100)</f>
        <v>99.942426400759729</v>
      </c>
      <c r="P10" s="296">
        <f t="shared" si="1"/>
        <v>100.53856855404493</v>
      </c>
    </row>
    <row r="11" spans="1:20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4">SUM(G11:H11)</f>
        <v>0</v>
      </c>
      <c r="J11" s="178">
        <f t="shared" si="4"/>
        <v>0</v>
      </c>
      <c r="K11" s="178">
        <v>0</v>
      </c>
      <c r="L11" s="217">
        <v>0</v>
      </c>
      <c r="M11" s="78">
        <v>0</v>
      </c>
      <c r="N11" s="317">
        <f t="shared" si="2"/>
        <v>0</v>
      </c>
      <c r="O11" s="291" t="str">
        <f t="shared" si="3"/>
        <v/>
      </c>
      <c r="P11" s="296" t="str">
        <f t="shared" si="1"/>
        <v/>
      </c>
      <c r="R11" s="35"/>
    </row>
    <row r="12" spans="1:20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46"/>
      <c r="M12" s="79"/>
      <c r="N12" s="317"/>
      <c r="O12" s="291" t="str">
        <f t="shared" si="3"/>
        <v/>
      </c>
      <c r="P12" s="296" t="str">
        <f t="shared" si="1"/>
        <v/>
      </c>
    </row>
    <row r="13" spans="1:20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5">I14</f>
        <v>105770</v>
      </c>
      <c r="J13" s="177">
        <f t="shared" si="5"/>
        <v>104770</v>
      </c>
      <c r="K13" s="177">
        <f>K14</f>
        <v>104765</v>
      </c>
      <c r="L13" s="216">
        <f>L14</f>
        <v>104675</v>
      </c>
      <c r="M13" s="77">
        <f>M14</f>
        <v>0</v>
      </c>
      <c r="N13" s="316">
        <f>N14</f>
        <v>104675</v>
      </c>
      <c r="O13" s="290">
        <f t="shared" si="3"/>
        <v>99.909325188508163</v>
      </c>
      <c r="P13" s="295">
        <f t="shared" si="1"/>
        <v>99.914093447239054</v>
      </c>
    </row>
    <row r="14" spans="1:20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105770</v>
      </c>
      <c r="J14" s="178">
        <v>104770</v>
      </c>
      <c r="K14" s="178">
        <v>104765</v>
      </c>
      <c r="L14" s="246">
        <v>104675</v>
      </c>
      <c r="M14" s="79">
        <v>0</v>
      </c>
      <c r="N14" s="317">
        <f>SUM(L14:M14)</f>
        <v>104675</v>
      </c>
      <c r="O14" s="291">
        <f t="shared" si="3"/>
        <v>99.909325188508163</v>
      </c>
      <c r="P14" s="296">
        <f t="shared" si="1"/>
        <v>99.914093447239054</v>
      </c>
    </row>
    <row r="15" spans="1:20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47"/>
      <c r="M15" s="106"/>
      <c r="N15" s="318"/>
      <c r="O15" s="291" t="str">
        <f t="shared" si="3"/>
        <v/>
      </c>
      <c r="P15" s="296" t="str">
        <f t="shared" si="1"/>
        <v/>
      </c>
      <c r="T15" s="36"/>
    </row>
    <row r="16" spans="1:20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6">SUM(I17:I26)</f>
        <v>232300</v>
      </c>
      <c r="J16" s="177">
        <f t="shared" ref="J16" si="7">SUM(J17:J26)</f>
        <v>232830</v>
      </c>
      <c r="K16" s="177">
        <f>SUM(K17:K26)</f>
        <v>244072</v>
      </c>
      <c r="L16" s="207">
        <f>SUM(L17:L26)</f>
        <v>232780</v>
      </c>
      <c r="M16" s="107">
        <f>SUM(M17:M26)</f>
        <v>0</v>
      </c>
      <c r="N16" s="307">
        <f>SUM(N17:N26)</f>
        <v>232780</v>
      </c>
      <c r="O16" s="290">
        <f t="shared" si="3"/>
        <v>99.978525104153249</v>
      </c>
      <c r="P16" s="295">
        <f t="shared" si="1"/>
        <v>95.373496345340712</v>
      </c>
    </row>
    <row r="17" spans="1:17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800</v>
      </c>
      <c r="J17" s="178">
        <v>350</v>
      </c>
      <c r="K17" s="178">
        <v>3255</v>
      </c>
      <c r="L17" s="191">
        <v>347</v>
      </c>
      <c r="M17" s="157">
        <v>0</v>
      </c>
      <c r="N17" s="317">
        <f t="shared" ref="N17:N26" si="8">SUM(L17:M17)</f>
        <v>347</v>
      </c>
      <c r="O17" s="291">
        <f t="shared" si="3"/>
        <v>99.142857142857139</v>
      </c>
      <c r="P17" s="296">
        <f t="shared" si="1"/>
        <v>10.660522273425499</v>
      </c>
    </row>
    <row r="18" spans="1:17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15000</v>
      </c>
      <c r="J18" s="178">
        <v>15450</v>
      </c>
      <c r="K18" s="178">
        <v>15560</v>
      </c>
      <c r="L18" s="191">
        <v>15446</v>
      </c>
      <c r="M18" s="157">
        <v>0</v>
      </c>
      <c r="N18" s="317">
        <f t="shared" si="8"/>
        <v>15446</v>
      </c>
      <c r="O18" s="291">
        <f t="shared" si="3"/>
        <v>99.974110032362461</v>
      </c>
      <c r="P18" s="296">
        <f t="shared" si="1"/>
        <v>99.267352185089976</v>
      </c>
    </row>
    <row r="19" spans="1:17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76000</v>
      </c>
      <c r="J19" s="178">
        <v>72890</v>
      </c>
      <c r="K19" s="178">
        <v>83680</v>
      </c>
      <c r="L19" s="191">
        <v>72884</v>
      </c>
      <c r="M19" s="157">
        <v>0</v>
      </c>
      <c r="N19" s="317">
        <f t="shared" si="8"/>
        <v>72884</v>
      </c>
      <c r="O19" s="291">
        <f t="shared" si="3"/>
        <v>99.991768418164355</v>
      </c>
      <c r="P19" s="296">
        <f t="shared" si="1"/>
        <v>87.098470363288712</v>
      </c>
    </row>
    <row r="20" spans="1:17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32000</v>
      </c>
      <c r="J20" s="178">
        <v>30820</v>
      </c>
      <c r="K20" s="178">
        <v>33657</v>
      </c>
      <c r="L20" s="192">
        <v>30811</v>
      </c>
      <c r="M20" s="159">
        <v>0</v>
      </c>
      <c r="N20" s="317">
        <f t="shared" si="8"/>
        <v>30811</v>
      </c>
      <c r="O20" s="291">
        <f t="shared" si="3"/>
        <v>99.970798182998053</v>
      </c>
      <c r="P20" s="296">
        <f t="shared" si="1"/>
        <v>91.544106723712744</v>
      </c>
      <c r="Q20" s="33"/>
    </row>
    <row r="21" spans="1:17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9000</v>
      </c>
      <c r="J21" s="178">
        <v>8140</v>
      </c>
      <c r="K21" s="178">
        <v>11200</v>
      </c>
      <c r="L21" s="191">
        <v>8136</v>
      </c>
      <c r="M21" s="157">
        <v>0</v>
      </c>
      <c r="N21" s="317">
        <f t="shared" si="8"/>
        <v>8136</v>
      </c>
      <c r="O21" s="291">
        <f t="shared" si="3"/>
        <v>99.95085995085995</v>
      </c>
      <c r="P21" s="296">
        <f t="shared" si="1"/>
        <v>72.642857142857139</v>
      </c>
    </row>
    <row r="22" spans="1:17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9">SUM(G22:H22)</f>
        <v>0</v>
      </c>
      <c r="J22" s="178">
        <f t="shared" si="9"/>
        <v>0</v>
      </c>
      <c r="K22" s="178">
        <v>0</v>
      </c>
      <c r="L22" s="192">
        <v>0</v>
      </c>
      <c r="M22" s="159">
        <v>0</v>
      </c>
      <c r="N22" s="317">
        <f t="shared" si="8"/>
        <v>0</v>
      </c>
      <c r="O22" s="291" t="str">
        <f t="shared" si="3"/>
        <v/>
      </c>
      <c r="P22" s="296" t="str">
        <f t="shared" si="1"/>
        <v/>
      </c>
    </row>
    <row r="23" spans="1:17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7000</v>
      </c>
      <c r="J23" s="178">
        <v>5870</v>
      </c>
      <c r="K23" s="178">
        <v>9213</v>
      </c>
      <c r="L23" s="192">
        <v>5867</v>
      </c>
      <c r="M23" s="159">
        <v>0</v>
      </c>
      <c r="N23" s="317">
        <f t="shared" si="8"/>
        <v>5867</v>
      </c>
      <c r="O23" s="291">
        <f t="shared" si="3"/>
        <v>99.948892674616701</v>
      </c>
      <c r="P23" s="296">
        <f t="shared" si="1"/>
        <v>63.681754043199824</v>
      </c>
    </row>
    <row r="24" spans="1:17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v>3000</v>
      </c>
      <c r="J24" s="178">
        <v>2090</v>
      </c>
      <c r="K24" s="178">
        <v>1853</v>
      </c>
      <c r="L24" s="192">
        <v>2082</v>
      </c>
      <c r="M24" s="159">
        <v>0</v>
      </c>
      <c r="N24" s="317">
        <f t="shared" si="8"/>
        <v>2082</v>
      </c>
      <c r="O24" s="291">
        <f t="shared" si="3"/>
        <v>99.617224880382764</v>
      </c>
      <c r="P24" s="296">
        <f t="shared" si="1"/>
        <v>112.35833783054505</v>
      </c>
    </row>
    <row r="25" spans="1:17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89500</v>
      </c>
      <c r="J25" s="178">
        <v>97220</v>
      </c>
      <c r="K25" s="178">
        <v>85654</v>
      </c>
      <c r="L25" s="192">
        <v>97207</v>
      </c>
      <c r="M25" s="159">
        <v>0</v>
      </c>
      <c r="N25" s="317">
        <f t="shared" si="8"/>
        <v>97207</v>
      </c>
      <c r="O25" s="291">
        <f t="shared" si="3"/>
        <v>99.986628265788937</v>
      </c>
      <c r="P25" s="296">
        <f t="shared" si="1"/>
        <v>113.48798655054055</v>
      </c>
      <c r="Q25" s="41"/>
    </row>
    <row r="26" spans="1:17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9"/>
        <v>0</v>
      </c>
      <c r="J26" s="178">
        <f t="shared" si="9"/>
        <v>0</v>
      </c>
      <c r="K26" s="178">
        <v>0</v>
      </c>
      <c r="L26" s="192">
        <v>0</v>
      </c>
      <c r="M26" s="159">
        <v>0</v>
      </c>
      <c r="N26" s="317">
        <f t="shared" si="8"/>
        <v>0</v>
      </c>
      <c r="O26" s="291" t="str">
        <f t="shared" si="3"/>
        <v/>
      </c>
      <c r="P26" s="296" t="str">
        <f t="shared" si="1"/>
        <v/>
      </c>
    </row>
    <row r="27" spans="1:17" s="1" customFormat="1" ht="12.95" customHeight="1">
      <c r="A27" s="96"/>
      <c r="B27" s="11"/>
      <c r="C27" s="7"/>
      <c r="D27" s="7"/>
      <c r="E27" s="278"/>
      <c r="F27" s="123"/>
      <c r="G27" s="137"/>
      <c r="H27" s="7"/>
      <c r="I27" s="178"/>
      <c r="J27" s="178"/>
      <c r="K27" s="178"/>
      <c r="L27" s="248"/>
      <c r="M27" s="109"/>
      <c r="N27" s="318"/>
      <c r="O27" s="291" t="str">
        <f t="shared" si="3"/>
        <v/>
      </c>
      <c r="P27" s="296" t="str">
        <f t="shared" si="1"/>
        <v/>
      </c>
    </row>
    <row r="28" spans="1:17" ht="12.95" customHeight="1">
      <c r="B28" s="9"/>
      <c r="C28" s="10"/>
      <c r="D28" s="10"/>
      <c r="E28" s="101"/>
      <c r="F28" s="113"/>
      <c r="G28" s="126"/>
      <c r="H28" s="10"/>
      <c r="I28" s="177"/>
      <c r="J28" s="177"/>
      <c r="K28" s="177"/>
      <c r="L28" s="214"/>
      <c r="M28" s="108"/>
      <c r="N28" s="307"/>
      <c r="O28" s="291" t="str">
        <f t="shared" si="3"/>
        <v/>
      </c>
      <c r="P28" s="296" t="str">
        <f t="shared" si="1"/>
        <v/>
      </c>
    </row>
    <row r="29" spans="1:17" s="1" customFormat="1" ht="12.95" customHeight="1">
      <c r="A29" s="96"/>
      <c r="B29" s="11"/>
      <c r="C29" s="7"/>
      <c r="D29" s="7"/>
      <c r="E29" s="7"/>
      <c r="F29" s="112">
        <v>821000</v>
      </c>
      <c r="G29" s="125"/>
      <c r="H29" s="7" t="s">
        <v>12</v>
      </c>
      <c r="I29" s="177">
        <f t="shared" ref="I29" si="10">I30+I31</f>
        <v>5000</v>
      </c>
      <c r="J29" s="177">
        <f t="shared" ref="J29" si="11">J30+J31</f>
        <v>5000</v>
      </c>
      <c r="K29" s="177">
        <f>SUM(K30:K31)</f>
        <v>24303</v>
      </c>
      <c r="L29" s="214">
        <f>L30+L31</f>
        <v>4070</v>
      </c>
      <c r="M29" s="108">
        <f>M30+M31</f>
        <v>0</v>
      </c>
      <c r="N29" s="307">
        <f>N30+N31</f>
        <v>4070</v>
      </c>
      <c r="O29" s="290">
        <f t="shared" si="3"/>
        <v>81.399999999999991</v>
      </c>
      <c r="P29" s="295">
        <f t="shared" si="1"/>
        <v>16.746903674443484</v>
      </c>
    </row>
    <row r="30" spans="1:17" ht="12.95" customHeight="1">
      <c r="B30" s="9"/>
      <c r="C30" s="10"/>
      <c r="D30" s="10"/>
      <c r="E30" s="101"/>
      <c r="F30" s="113">
        <v>821200</v>
      </c>
      <c r="G30" s="126"/>
      <c r="H30" s="10" t="s">
        <v>13</v>
      </c>
      <c r="I30" s="178">
        <f t="shared" ref="I30:J30" si="12">SUM(G30:H30)</f>
        <v>0</v>
      </c>
      <c r="J30" s="178">
        <f t="shared" si="12"/>
        <v>0</v>
      </c>
      <c r="K30" s="178">
        <v>0</v>
      </c>
      <c r="L30" s="248">
        <v>0</v>
      </c>
      <c r="M30" s="109">
        <v>0</v>
      </c>
      <c r="N30" s="317">
        <f t="shared" ref="N30:N31" si="13">SUM(L30:M30)</f>
        <v>0</v>
      </c>
      <c r="O30" s="291" t="str">
        <f t="shared" si="3"/>
        <v/>
      </c>
      <c r="P30" s="296" t="str">
        <f t="shared" si="1"/>
        <v/>
      </c>
    </row>
    <row r="31" spans="1:17" ht="12.95" customHeight="1">
      <c r="B31" s="9"/>
      <c r="C31" s="10"/>
      <c r="D31" s="10"/>
      <c r="E31" s="101"/>
      <c r="F31" s="113">
        <v>821300</v>
      </c>
      <c r="G31" s="126"/>
      <c r="H31" s="10" t="s">
        <v>14</v>
      </c>
      <c r="I31" s="178">
        <v>5000</v>
      </c>
      <c r="J31" s="178">
        <v>5000</v>
      </c>
      <c r="K31" s="178">
        <v>24303</v>
      </c>
      <c r="L31" s="248">
        <v>4070</v>
      </c>
      <c r="M31" s="109">
        <v>0</v>
      </c>
      <c r="N31" s="317">
        <f t="shared" si="13"/>
        <v>4070</v>
      </c>
      <c r="O31" s="291">
        <f t="shared" si="3"/>
        <v>81.399999999999991</v>
      </c>
      <c r="P31" s="296">
        <f t="shared" si="1"/>
        <v>16.746903674443484</v>
      </c>
    </row>
    <row r="32" spans="1:17" ht="12.95" customHeight="1">
      <c r="B32" s="9"/>
      <c r="C32" s="10"/>
      <c r="D32" s="10"/>
      <c r="E32" s="101"/>
      <c r="F32" s="113"/>
      <c r="G32" s="126"/>
      <c r="H32" s="10"/>
      <c r="I32" s="178"/>
      <c r="J32" s="178"/>
      <c r="K32" s="178"/>
      <c r="L32" s="247"/>
      <c r="M32" s="106"/>
      <c r="N32" s="318"/>
      <c r="O32" s="291" t="str">
        <f t="shared" si="3"/>
        <v/>
      </c>
      <c r="P32" s="296" t="str">
        <f t="shared" si="1"/>
        <v/>
      </c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15</v>
      </c>
      <c r="I33" s="179">
        <v>42</v>
      </c>
      <c r="J33" s="179"/>
      <c r="K33" s="179">
        <v>42</v>
      </c>
      <c r="L33" s="210"/>
      <c r="M33" s="110"/>
      <c r="N33" s="319"/>
      <c r="O33" s="291"/>
      <c r="P33" s="296"/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28</v>
      </c>
      <c r="I34" s="201">
        <f>I8+I13+I16+I29</f>
        <v>1495610</v>
      </c>
      <c r="J34" s="103">
        <f>J8+J13+J16+J29</f>
        <v>1479640</v>
      </c>
      <c r="K34" s="201">
        <f t="shared" ref="K34" si="14">K8+K13+K16+K29</f>
        <v>1508119</v>
      </c>
      <c r="L34" s="208">
        <f>L8+L13+L16+L29</f>
        <v>1476958</v>
      </c>
      <c r="M34" s="103">
        <f>M8+M13+M16+M29</f>
        <v>0</v>
      </c>
      <c r="N34" s="307">
        <f>N8+N13+N16+N29</f>
        <v>1476958</v>
      </c>
      <c r="O34" s="290">
        <f>IF(J34=0,"",N34/J34*100)</f>
        <v>99.818739693438943</v>
      </c>
      <c r="P34" s="295">
        <f t="shared" si="1"/>
        <v>97.933783739877285</v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16</v>
      </c>
      <c r="I35" s="201">
        <f>I34</f>
        <v>1495610</v>
      </c>
      <c r="J35" s="103">
        <f>J34</f>
        <v>1479640</v>
      </c>
      <c r="K35" s="201">
        <f t="shared" ref="K35" si="15">K34</f>
        <v>1508119</v>
      </c>
      <c r="L35" s="208">
        <f>L34</f>
        <v>1476958</v>
      </c>
      <c r="M35" s="103">
        <f>M34</f>
        <v>0</v>
      </c>
      <c r="N35" s="307">
        <f>N34</f>
        <v>1476958</v>
      </c>
      <c r="O35" s="290">
        <f t="shared" si="3"/>
        <v>99.818739693438943</v>
      </c>
      <c r="P35" s="295">
        <f t="shared" si="1"/>
        <v>97.933783739877285</v>
      </c>
    </row>
    <row r="36" spans="1:16" s="1" customFormat="1" ht="12.95" customHeight="1">
      <c r="A36" s="96"/>
      <c r="B36" s="11"/>
      <c r="C36" s="7"/>
      <c r="D36" s="7"/>
      <c r="E36" s="7"/>
      <c r="F36" s="112"/>
      <c r="G36" s="125"/>
      <c r="H36" s="7" t="s">
        <v>17</v>
      </c>
      <c r="I36" s="25"/>
      <c r="J36" s="25"/>
      <c r="K36" s="212"/>
      <c r="L36" s="206"/>
      <c r="M36" s="94"/>
      <c r="N36" s="318"/>
      <c r="O36" s="293"/>
      <c r="P36" s="298"/>
    </row>
    <row r="37" spans="1:16" ht="12.95" customHeight="1" thickBot="1">
      <c r="B37" s="15"/>
      <c r="C37" s="16"/>
      <c r="D37" s="16"/>
      <c r="E37" s="16"/>
      <c r="F37" s="114"/>
      <c r="G37" s="127"/>
      <c r="H37" s="16"/>
      <c r="I37" s="26"/>
      <c r="J37" s="26"/>
      <c r="K37" s="202"/>
      <c r="L37" s="211"/>
      <c r="M37" s="26"/>
      <c r="N37" s="320"/>
      <c r="O37" s="314"/>
      <c r="P37" s="142"/>
    </row>
    <row r="38" spans="1:16" ht="12.95" customHeight="1">
      <c r="F38" s="115"/>
      <c r="G38" s="128"/>
      <c r="N38" s="169"/>
    </row>
    <row r="39" spans="1:16" ht="12.95" customHeight="1">
      <c r="B39" s="33"/>
      <c r="F39" s="115"/>
      <c r="G39" s="128"/>
      <c r="N39" s="169"/>
    </row>
    <row r="40" spans="1:16" ht="12.95" customHeight="1">
      <c r="B40" s="33"/>
      <c r="F40" s="115"/>
      <c r="G40" s="128"/>
      <c r="N40" s="169"/>
    </row>
    <row r="41" spans="1:16" ht="12.95" customHeight="1">
      <c r="B41" s="33"/>
      <c r="F41" s="115"/>
      <c r="G41" s="128"/>
      <c r="N41" s="169"/>
    </row>
    <row r="42" spans="1:16" ht="12.95" customHeight="1">
      <c r="B42" s="33"/>
      <c r="F42" s="115"/>
      <c r="G42" s="128"/>
      <c r="N42" s="169"/>
    </row>
    <row r="43" spans="1:16" ht="12.95" customHeight="1">
      <c r="B43" s="33"/>
      <c r="F43" s="115"/>
      <c r="G43" s="128"/>
      <c r="N43" s="169"/>
    </row>
    <row r="44" spans="1:16" ht="12.95" customHeight="1">
      <c r="B44" s="33"/>
      <c r="F44" s="115"/>
      <c r="G44" s="128"/>
      <c r="N44" s="169"/>
    </row>
    <row r="45" spans="1:16" ht="12.95" customHeight="1">
      <c r="B45" s="33"/>
      <c r="F45" s="115"/>
      <c r="G45" s="128"/>
      <c r="N45" s="169"/>
    </row>
    <row r="46" spans="1:16" ht="12.95" customHeight="1">
      <c r="F46" s="115"/>
      <c r="G46" s="128"/>
      <c r="N46" s="169"/>
    </row>
    <row r="47" spans="1:16" ht="12.95" customHeight="1">
      <c r="F47" s="115"/>
      <c r="G47" s="128"/>
      <c r="N47" s="169"/>
    </row>
    <row r="48" spans="1:16" ht="12.95" customHeight="1"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7.100000000000001" customHeight="1">
      <c r="F60" s="115"/>
      <c r="G60" s="128"/>
      <c r="N60" s="169"/>
    </row>
    <row r="61" spans="6:14" ht="14.25">
      <c r="F61" s="115"/>
      <c r="G61" s="128"/>
      <c r="N61" s="169"/>
    </row>
    <row r="62" spans="6:14" ht="14.25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R96"/>
  <sheetViews>
    <sheetView zoomScaleNormal="100" workbookViewId="0">
      <selection activeCell="N34" sqref="N34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166" customFormat="1" ht="20.100000000000001" customHeight="1" thickTop="1" thickBot="1">
      <c r="B2" s="388" t="s">
        <v>184</v>
      </c>
      <c r="C2" s="389"/>
      <c r="D2" s="389"/>
      <c r="E2" s="389"/>
      <c r="F2" s="389"/>
      <c r="G2" s="389"/>
      <c r="H2" s="389"/>
      <c r="I2" s="389"/>
      <c r="J2" s="418"/>
      <c r="K2" s="418"/>
      <c r="L2" s="418"/>
      <c r="M2" s="418"/>
      <c r="N2" s="418"/>
      <c r="O2" s="418"/>
      <c r="P2" s="390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49" t="s">
        <v>155</v>
      </c>
      <c r="M5" s="250" t="s">
        <v>156</v>
      </c>
      <c r="N5" s="338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41</v>
      </c>
      <c r="C7" s="6" t="s">
        <v>43</v>
      </c>
      <c r="D7" s="6" t="s">
        <v>4</v>
      </c>
      <c r="E7" s="279" t="s">
        <v>217</v>
      </c>
      <c r="F7" s="4"/>
      <c r="G7" s="98"/>
      <c r="H7" s="4"/>
      <c r="I7" s="52"/>
      <c r="J7" s="52"/>
      <c r="K7" s="218"/>
      <c r="L7" s="245"/>
      <c r="M7" s="52"/>
      <c r="N7" s="337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33100</v>
      </c>
      <c r="J8" s="177">
        <f t="shared" ref="J8" si="1">SUM(J9:J12)</f>
        <v>33100</v>
      </c>
      <c r="K8" s="177">
        <f>SUM(K9:K11)</f>
        <v>32791</v>
      </c>
      <c r="L8" s="204">
        <f>SUM(L9:L12)</f>
        <v>32916</v>
      </c>
      <c r="M8" s="72">
        <f>SUM(M9:M12)</f>
        <v>0</v>
      </c>
      <c r="N8" s="316">
        <f>SUM(N9:N12)</f>
        <v>32916</v>
      </c>
      <c r="O8" s="290">
        <f>IF(J8=0,"",N8/J8*100)</f>
        <v>99.444108761329304</v>
      </c>
      <c r="P8" s="295">
        <f>IF(K8=0,"",N8/K8*100)</f>
        <v>100.38120215912902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29500</v>
      </c>
      <c r="J9" s="178">
        <v>29500</v>
      </c>
      <c r="K9" s="178">
        <v>28963</v>
      </c>
      <c r="L9" s="251">
        <v>29457</v>
      </c>
      <c r="M9" s="74">
        <v>0</v>
      </c>
      <c r="N9" s="317">
        <f>SUM(L9:M9)</f>
        <v>29457</v>
      </c>
      <c r="O9" s="291">
        <f>IF(J9=0,"",N9/J9*100)</f>
        <v>99.854237288135593</v>
      </c>
      <c r="P9" s="296">
        <f t="shared" ref="P9:P33" si="2">IF(K9=0,"",N9/K9*100)</f>
        <v>101.70562441736008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3600</v>
      </c>
      <c r="J10" s="178">
        <v>3600</v>
      </c>
      <c r="K10" s="178">
        <v>3828</v>
      </c>
      <c r="L10" s="251">
        <v>3459</v>
      </c>
      <c r="M10" s="74">
        <v>0</v>
      </c>
      <c r="N10" s="317">
        <f t="shared" ref="N10:N11" si="3">SUM(L10:M10)</f>
        <v>3459</v>
      </c>
      <c r="O10" s="291">
        <f t="shared" ref="O10:P35" si="4">IF(J10=0,"",N10/J10*100)</f>
        <v>96.083333333333329</v>
      </c>
      <c r="P10" s="296">
        <f t="shared" si="2"/>
        <v>90.360501567398117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51"/>
      <c r="M12" s="74"/>
      <c r="N12" s="317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3130</v>
      </c>
      <c r="J13" s="177">
        <f t="shared" si="6"/>
        <v>3130</v>
      </c>
      <c r="K13" s="177">
        <f>K14</f>
        <v>3060</v>
      </c>
      <c r="L13" s="204">
        <f>L14</f>
        <v>3105</v>
      </c>
      <c r="M13" s="72">
        <f>M14</f>
        <v>0</v>
      </c>
      <c r="N13" s="316">
        <f>N14</f>
        <v>3105</v>
      </c>
      <c r="O13" s="290">
        <f t="shared" si="4"/>
        <v>99.201277955271564</v>
      </c>
      <c r="P13" s="295">
        <f t="shared" si="2"/>
        <v>101.47058823529412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3130</v>
      </c>
      <c r="J14" s="178">
        <v>3130</v>
      </c>
      <c r="K14" s="178">
        <v>3060</v>
      </c>
      <c r="L14" s="251">
        <v>3105</v>
      </c>
      <c r="M14" s="74">
        <v>0</v>
      </c>
      <c r="N14" s="317">
        <f>SUM(L14:M14)</f>
        <v>3105</v>
      </c>
      <c r="O14" s="291">
        <f t="shared" si="4"/>
        <v>99.201277955271564</v>
      </c>
      <c r="P14" s="296">
        <f t="shared" si="2"/>
        <v>101.47058823529412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47"/>
      <c r="M15" s="106"/>
      <c r="N15" s="318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1600</v>
      </c>
      <c r="J16" s="177">
        <f t="shared" ref="J16" si="8">SUM(J17:J26)</f>
        <v>1600</v>
      </c>
      <c r="K16" s="177">
        <f>SUM(K17:K26)</f>
        <v>1917</v>
      </c>
      <c r="L16" s="207">
        <f>SUM(L17:L26)</f>
        <v>1012</v>
      </c>
      <c r="M16" s="107">
        <f>SUM(M17:M26)</f>
        <v>0</v>
      </c>
      <c r="N16" s="307">
        <f>SUM(N17:N26)</f>
        <v>1012</v>
      </c>
      <c r="O16" s="290">
        <f t="shared" si="4"/>
        <v>63.249999999999993</v>
      </c>
      <c r="P16" s="295">
        <f t="shared" si="2"/>
        <v>52.790818988002087</v>
      </c>
    </row>
    <row r="17" spans="1:16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100</v>
      </c>
      <c r="J17" s="178">
        <v>100</v>
      </c>
      <c r="K17" s="178">
        <v>0</v>
      </c>
      <c r="L17" s="191">
        <v>0</v>
      </c>
      <c r="M17" s="157">
        <v>0</v>
      </c>
      <c r="N17" s="317">
        <f t="shared" ref="N17:N26" si="9">SUM(L17:M17)</f>
        <v>0</v>
      </c>
      <c r="O17" s="291">
        <f t="shared" si="4"/>
        <v>0</v>
      </c>
      <c r="P17" s="296" t="str">
        <f t="shared" si="2"/>
        <v/>
      </c>
    </row>
    <row r="18" spans="1:16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f t="shared" ref="I18:J26" si="10">SUM(G18:H18)</f>
        <v>0</v>
      </c>
      <c r="J18" s="178">
        <f t="shared" si="10"/>
        <v>0</v>
      </c>
      <c r="K18" s="178">
        <v>0</v>
      </c>
      <c r="L18" s="191">
        <v>0</v>
      </c>
      <c r="M18" s="157">
        <v>0</v>
      </c>
      <c r="N18" s="317">
        <f t="shared" si="9"/>
        <v>0</v>
      </c>
      <c r="O18" s="291" t="str">
        <f t="shared" si="4"/>
        <v/>
      </c>
      <c r="P18" s="296" t="str">
        <f t="shared" si="2"/>
        <v/>
      </c>
    </row>
    <row r="19" spans="1:16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800</v>
      </c>
      <c r="J19" s="178">
        <v>800</v>
      </c>
      <c r="K19" s="178">
        <v>600</v>
      </c>
      <c r="L19" s="191">
        <v>633</v>
      </c>
      <c r="M19" s="157">
        <v>0</v>
      </c>
      <c r="N19" s="317">
        <f t="shared" si="9"/>
        <v>633</v>
      </c>
      <c r="O19" s="291">
        <f t="shared" si="4"/>
        <v>79.125</v>
      </c>
      <c r="P19" s="296">
        <f t="shared" si="2"/>
        <v>105.5</v>
      </c>
    </row>
    <row r="20" spans="1:16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500</v>
      </c>
      <c r="J20" s="178">
        <v>500</v>
      </c>
      <c r="K20" s="178">
        <v>318</v>
      </c>
      <c r="L20" s="191">
        <v>285</v>
      </c>
      <c r="M20" s="157">
        <v>0</v>
      </c>
      <c r="N20" s="317">
        <f t="shared" si="9"/>
        <v>285</v>
      </c>
      <c r="O20" s="291">
        <f t="shared" si="4"/>
        <v>56.999999999999993</v>
      </c>
      <c r="P20" s="296">
        <f t="shared" si="2"/>
        <v>89.622641509433961</v>
      </c>
    </row>
    <row r="21" spans="1:16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si="10"/>
        <v>0</v>
      </c>
      <c r="J21" s="178">
        <f t="shared" si="10"/>
        <v>0</v>
      </c>
      <c r="K21" s="178">
        <v>0</v>
      </c>
      <c r="L21" s="191">
        <v>0</v>
      </c>
      <c r="M21" s="157">
        <v>0</v>
      </c>
      <c r="N21" s="317">
        <f t="shared" si="9"/>
        <v>0</v>
      </c>
      <c r="O21" s="291" t="str">
        <f t="shared" si="4"/>
        <v/>
      </c>
      <c r="P21" s="296" t="str">
        <f t="shared" si="2"/>
        <v/>
      </c>
    </row>
    <row r="22" spans="1:16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10"/>
        <v>0</v>
      </c>
      <c r="J22" s="178">
        <f t="shared" si="10"/>
        <v>0</v>
      </c>
      <c r="K22" s="178">
        <v>0</v>
      </c>
      <c r="L22" s="191">
        <v>0</v>
      </c>
      <c r="M22" s="157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6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f t="shared" si="10"/>
        <v>0</v>
      </c>
      <c r="J23" s="178">
        <f t="shared" si="10"/>
        <v>0</v>
      </c>
      <c r="K23" s="178">
        <v>0</v>
      </c>
      <c r="L23" s="191">
        <v>0</v>
      </c>
      <c r="M23" s="157">
        <v>0</v>
      </c>
      <c r="N23" s="317">
        <f t="shared" si="9"/>
        <v>0</v>
      </c>
      <c r="O23" s="291" t="str">
        <f t="shared" si="4"/>
        <v/>
      </c>
      <c r="P23" s="296" t="str">
        <f t="shared" si="2"/>
        <v/>
      </c>
    </row>
    <row r="24" spans="1:16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1">
        <v>0</v>
      </c>
      <c r="M24" s="157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6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200</v>
      </c>
      <c r="J25" s="178">
        <v>200</v>
      </c>
      <c r="K25" s="178">
        <v>999</v>
      </c>
      <c r="L25" s="191">
        <v>94</v>
      </c>
      <c r="M25" s="157">
        <v>0</v>
      </c>
      <c r="N25" s="317">
        <f t="shared" si="9"/>
        <v>94</v>
      </c>
      <c r="O25" s="291">
        <f t="shared" si="4"/>
        <v>47</v>
      </c>
      <c r="P25" s="296">
        <f t="shared" si="2"/>
        <v>9.4094094094094096</v>
      </c>
    </row>
    <row r="26" spans="1:16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1">
        <v>0</v>
      </c>
      <c r="M26" s="157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6" s="1" customFormat="1" ht="12.95" customHeight="1">
      <c r="A27" s="96"/>
      <c r="B27" s="11"/>
      <c r="C27" s="7"/>
      <c r="D27" s="7"/>
      <c r="E27" s="278"/>
      <c r="F27" s="123"/>
      <c r="G27" s="137"/>
      <c r="H27" s="7"/>
      <c r="I27" s="178"/>
      <c r="J27" s="178"/>
      <c r="K27" s="178"/>
      <c r="L27" s="191"/>
      <c r="M27" s="157"/>
      <c r="N27" s="339"/>
      <c r="O27" s="291" t="str">
        <f t="shared" si="4"/>
        <v/>
      </c>
      <c r="P27" s="296" t="str">
        <f t="shared" si="2"/>
        <v/>
      </c>
    </row>
    <row r="28" spans="1:16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>SUM(I29:I30)</f>
        <v>0</v>
      </c>
      <c r="J28" s="177">
        <f>SUM(J29:J30)</f>
        <v>0</v>
      </c>
      <c r="K28" s="177">
        <f>SUM(K29:K30)</f>
        <v>0</v>
      </c>
      <c r="L28" s="208">
        <f t="shared" ref="L28:M28" si="11">SUM(L29:L30)</f>
        <v>0</v>
      </c>
      <c r="M28" s="103">
        <f t="shared" si="11"/>
        <v>0</v>
      </c>
      <c r="N28" s="340">
        <f>SUM(N29:N30)</f>
        <v>0</v>
      </c>
      <c r="O28" s="290" t="str">
        <f t="shared" si="4"/>
        <v/>
      </c>
      <c r="P28" s="295" t="str">
        <f t="shared" si="2"/>
        <v/>
      </c>
    </row>
    <row r="29" spans="1:16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f t="shared" ref="I29:J29" si="12">SUM(G29:H29)</f>
        <v>0</v>
      </c>
      <c r="J29" s="178">
        <f t="shared" si="12"/>
        <v>0</v>
      </c>
      <c r="K29" s="178">
        <v>0</v>
      </c>
      <c r="L29" s="191">
        <v>0</v>
      </c>
      <c r="M29" s="157">
        <v>0</v>
      </c>
      <c r="N29" s="317">
        <f t="shared" ref="N29:N30" si="13">SUM(L29:M29)</f>
        <v>0</v>
      </c>
      <c r="O29" s="291" t="str">
        <f t="shared" si="4"/>
        <v/>
      </c>
      <c r="P29" s="296" t="str">
        <f t="shared" si="2"/>
        <v/>
      </c>
    </row>
    <row r="30" spans="1:16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0</v>
      </c>
      <c r="J30" s="178">
        <v>0</v>
      </c>
      <c r="K30" s="178">
        <v>0</v>
      </c>
      <c r="L30" s="192">
        <v>0</v>
      </c>
      <c r="M30" s="159">
        <v>0</v>
      </c>
      <c r="N30" s="317">
        <f t="shared" si="13"/>
        <v>0</v>
      </c>
      <c r="O30" s="291" t="str">
        <f t="shared" si="4"/>
        <v/>
      </c>
      <c r="P30" s="296" t="str">
        <f t="shared" si="2"/>
        <v/>
      </c>
    </row>
    <row r="31" spans="1:16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47"/>
      <c r="M31" s="106"/>
      <c r="N31" s="318"/>
      <c r="O31" s="291" t="str">
        <f t="shared" si="4"/>
        <v/>
      </c>
      <c r="P31" s="296" t="str">
        <f t="shared" si="2"/>
        <v/>
      </c>
    </row>
    <row r="32" spans="1:16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7">
        <v>1</v>
      </c>
      <c r="J32" s="177"/>
      <c r="K32" s="177">
        <v>1</v>
      </c>
      <c r="L32" s="214">
        <v>1</v>
      </c>
      <c r="M32" s="108"/>
      <c r="N32" s="307">
        <v>1</v>
      </c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37830</v>
      </c>
      <c r="J33" s="103">
        <f>J8+J13+J16+J28</f>
        <v>37830</v>
      </c>
      <c r="K33" s="201">
        <f t="shared" ref="K33" si="14">K8+K13+K16+K28</f>
        <v>37768</v>
      </c>
      <c r="L33" s="208">
        <f>L8+L13+L16+L28</f>
        <v>37033</v>
      </c>
      <c r="M33" s="103">
        <f>M8+M13+M16+M28</f>
        <v>0</v>
      </c>
      <c r="N33" s="307">
        <f>N8+N13+N16+N28</f>
        <v>37033</v>
      </c>
      <c r="O33" s="290">
        <f t="shared" si="4"/>
        <v>97.893206449907481</v>
      </c>
      <c r="P33" s="295">
        <f t="shared" si="2"/>
        <v>98.053908070324084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/>
      <c r="J34" s="103"/>
      <c r="K34" s="201"/>
      <c r="L34" s="208"/>
      <c r="M34" s="103"/>
      <c r="N34" s="307"/>
      <c r="O34" s="290"/>
      <c r="P34" s="295"/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25"/>
      <c r="J35" s="25"/>
      <c r="K35" s="212"/>
      <c r="L35" s="206"/>
      <c r="M35" s="94"/>
      <c r="N35" s="318"/>
      <c r="O35" s="291" t="str">
        <f t="shared" si="4"/>
        <v/>
      </c>
      <c r="P35" s="296" t="str">
        <f t="shared" si="4"/>
        <v/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N37" s="169"/>
    </row>
    <row r="38" spans="1:16" ht="12.95" customHeight="1">
      <c r="B38" s="33"/>
      <c r="F38" s="115"/>
      <c r="G38" s="128"/>
      <c r="N38" s="169"/>
    </row>
    <row r="39" spans="1:16" ht="12.95" customHeight="1">
      <c r="B39" s="33"/>
      <c r="F39" s="115"/>
      <c r="G39" s="128"/>
      <c r="N39" s="169"/>
    </row>
    <row r="40" spans="1:16" ht="12.95" customHeight="1">
      <c r="F40" s="115"/>
      <c r="G40" s="128"/>
      <c r="N40" s="169"/>
    </row>
    <row r="41" spans="1:16" ht="12.95" customHeight="1">
      <c r="F41" s="115"/>
      <c r="G41" s="128"/>
      <c r="N41" s="169"/>
    </row>
    <row r="42" spans="1:16" ht="12.95" customHeight="1">
      <c r="F42" s="115"/>
      <c r="G42" s="128"/>
      <c r="N42" s="169"/>
    </row>
    <row r="43" spans="1:16" ht="12.95" customHeight="1">
      <c r="F43" s="115"/>
      <c r="G43" s="128"/>
      <c r="N43" s="169"/>
    </row>
    <row r="44" spans="1:16" ht="12.95" customHeight="1">
      <c r="F44" s="115"/>
      <c r="G44" s="128"/>
      <c r="N44" s="169"/>
    </row>
    <row r="45" spans="1:16" ht="12.95" customHeight="1">
      <c r="F45" s="115"/>
      <c r="G45" s="128"/>
      <c r="N45" s="169"/>
    </row>
    <row r="46" spans="1:16" ht="12.95" customHeight="1">
      <c r="F46" s="115"/>
      <c r="G46" s="128"/>
      <c r="N46" s="169"/>
    </row>
    <row r="47" spans="1:16" ht="12.95" customHeight="1">
      <c r="F47" s="115"/>
      <c r="G47" s="128"/>
      <c r="N47" s="169"/>
    </row>
    <row r="48" spans="1:16" ht="12.95" customHeight="1"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7.100000000000001" customHeight="1">
      <c r="F60" s="115"/>
      <c r="G60" s="128"/>
      <c r="N60" s="169"/>
    </row>
    <row r="61" spans="6:14" ht="14.25">
      <c r="F61" s="115"/>
      <c r="G61" s="128"/>
      <c r="N61" s="169"/>
    </row>
    <row r="62" spans="6:14" ht="14.25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3"/>
  <dimension ref="A1:R96"/>
  <sheetViews>
    <sheetView zoomScaleNormal="100" workbookViewId="0">
      <selection activeCell="H40" sqref="H40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185</v>
      </c>
      <c r="C2" s="389"/>
      <c r="D2" s="389"/>
      <c r="E2" s="389"/>
      <c r="F2" s="389"/>
      <c r="G2" s="389"/>
      <c r="H2" s="389"/>
      <c r="I2" s="389"/>
      <c r="J2" s="418"/>
      <c r="K2" s="418"/>
      <c r="L2" s="418"/>
      <c r="M2" s="418"/>
      <c r="N2" s="418"/>
      <c r="O2" s="418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41</v>
      </c>
      <c r="C7" s="6" t="s">
        <v>43</v>
      </c>
      <c r="D7" s="6" t="s">
        <v>31</v>
      </c>
      <c r="E7" s="279" t="s">
        <v>217</v>
      </c>
      <c r="F7" s="4"/>
      <c r="G7" s="98"/>
      <c r="H7" s="4"/>
      <c r="I7" s="218"/>
      <c r="J7" s="52"/>
      <c r="K7" s="218"/>
      <c r="L7" s="245"/>
      <c r="M7" s="52"/>
      <c r="N7" s="337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39720</v>
      </c>
      <c r="J8" s="177">
        <f t="shared" ref="J8" si="1">SUM(J9:J12)</f>
        <v>39720</v>
      </c>
      <c r="K8" s="177">
        <f>SUM(K9:K11)</f>
        <v>38424</v>
      </c>
      <c r="L8" s="204">
        <f>SUM(L9:L12)</f>
        <v>39360</v>
      </c>
      <c r="M8" s="72">
        <f>SUM(M9:M12)</f>
        <v>0</v>
      </c>
      <c r="N8" s="316">
        <f>SUM(N9:N12)</f>
        <v>39360</v>
      </c>
      <c r="O8" s="290">
        <f>IF(J8=0,"",N8/J8*100)</f>
        <v>99.09365558912387</v>
      </c>
      <c r="P8" s="295">
        <f>IF(K8=0,"",N8/K8*100)</f>
        <v>102.43597751405372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31870</v>
      </c>
      <c r="J9" s="178">
        <v>31870</v>
      </c>
      <c r="K9" s="178">
        <v>31244</v>
      </c>
      <c r="L9" s="251">
        <v>31765</v>
      </c>
      <c r="M9" s="74">
        <v>0</v>
      </c>
      <c r="N9" s="317">
        <f>SUM(L9:M9)</f>
        <v>31765</v>
      </c>
      <c r="O9" s="291">
        <f>IF(J9=0,"",N9/J9*100)</f>
        <v>99.670536554753681</v>
      </c>
      <c r="P9" s="296">
        <f t="shared" ref="P9:P35" si="2">IF(K9=0,"",N9/K9*100)</f>
        <v>101.66752016387146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7850</v>
      </c>
      <c r="J10" s="178">
        <v>7850</v>
      </c>
      <c r="K10" s="178">
        <v>7180</v>
      </c>
      <c r="L10" s="251">
        <v>7595</v>
      </c>
      <c r="M10" s="74">
        <v>0</v>
      </c>
      <c r="N10" s="317">
        <f t="shared" ref="N10:N11" si="3">SUM(L10:M10)</f>
        <v>7595</v>
      </c>
      <c r="O10" s="291">
        <f t="shared" ref="O10:O33" si="4">IF(J10=0,"",N10/J10*100)</f>
        <v>96.751592356687894</v>
      </c>
      <c r="P10" s="296">
        <f t="shared" si="2"/>
        <v>105.77994428969359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149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51"/>
      <c r="M12" s="74"/>
      <c r="N12" s="317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3420</v>
      </c>
      <c r="J13" s="177">
        <f t="shared" si="6"/>
        <v>3420</v>
      </c>
      <c r="K13" s="177">
        <f>K14</f>
        <v>3316</v>
      </c>
      <c r="L13" s="204">
        <f>L14</f>
        <v>3358</v>
      </c>
      <c r="M13" s="72">
        <f>M14</f>
        <v>0</v>
      </c>
      <c r="N13" s="316">
        <f>N14</f>
        <v>3358</v>
      </c>
      <c r="O13" s="290">
        <f t="shared" si="4"/>
        <v>98.187134502923982</v>
      </c>
      <c r="P13" s="295">
        <f t="shared" si="2"/>
        <v>101.26658624849216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3420</v>
      </c>
      <c r="J14" s="178">
        <v>3420</v>
      </c>
      <c r="K14" s="178">
        <v>3316</v>
      </c>
      <c r="L14" s="251">
        <v>3358</v>
      </c>
      <c r="M14" s="74">
        <v>0</v>
      </c>
      <c r="N14" s="317">
        <f>SUM(L14:M14)</f>
        <v>3358</v>
      </c>
      <c r="O14" s="291">
        <f t="shared" si="4"/>
        <v>98.187134502923982</v>
      </c>
      <c r="P14" s="296">
        <f t="shared" si="2"/>
        <v>101.26658624849216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47"/>
      <c r="M15" s="106"/>
      <c r="N15" s="318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2360</v>
      </c>
      <c r="J16" s="177">
        <f t="shared" ref="J16" si="8">SUM(J17:J26)</f>
        <v>2360</v>
      </c>
      <c r="K16" s="177">
        <f>SUM(K17:K26)</f>
        <v>1599</v>
      </c>
      <c r="L16" s="207">
        <f>SUM(L17:L26)</f>
        <v>1533</v>
      </c>
      <c r="M16" s="107">
        <f>SUM(M17:M26)</f>
        <v>0</v>
      </c>
      <c r="N16" s="307">
        <f>SUM(N17:N26)</f>
        <v>1533</v>
      </c>
      <c r="O16" s="290">
        <f t="shared" si="4"/>
        <v>64.957627118644069</v>
      </c>
      <c r="P16" s="295">
        <f t="shared" si="2"/>
        <v>95.872420262664164</v>
      </c>
    </row>
    <row r="17" spans="1:16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100</v>
      </c>
      <c r="J17" s="178">
        <v>100</v>
      </c>
      <c r="K17" s="178">
        <v>25</v>
      </c>
      <c r="L17" s="191">
        <v>12</v>
      </c>
      <c r="M17" s="157">
        <v>0</v>
      </c>
      <c r="N17" s="317">
        <f t="shared" ref="N17:N26" si="9">SUM(L17:M17)</f>
        <v>12</v>
      </c>
      <c r="O17" s="291">
        <f t="shared" si="4"/>
        <v>12</v>
      </c>
      <c r="P17" s="296">
        <f t="shared" si="2"/>
        <v>48</v>
      </c>
    </row>
    <row r="18" spans="1:16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f t="shared" ref="I18:J26" si="10">SUM(G18:H18)</f>
        <v>0</v>
      </c>
      <c r="J18" s="178">
        <f t="shared" si="10"/>
        <v>0</v>
      </c>
      <c r="K18" s="178">
        <v>0</v>
      </c>
      <c r="L18" s="191">
        <v>0</v>
      </c>
      <c r="M18" s="157">
        <v>0</v>
      </c>
      <c r="N18" s="317">
        <f t="shared" si="9"/>
        <v>0</v>
      </c>
      <c r="O18" s="291" t="str">
        <f t="shared" si="4"/>
        <v/>
      </c>
      <c r="P18" s="296" t="str">
        <f t="shared" si="2"/>
        <v/>
      </c>
    </row>
    <row r="19" spans="1:16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800</v>
      </c>
      <c r="J19" s="178">
        <v>800</v>
      </c>
      <c r="K19" s="178">
        <v>617</v>
      </c>
      <c r="L19" s="191">
        <v>621</v>
      </c>
      <c r="M19" s="157">
        <v>0</v>
      </c>
      <c r="N19" s="317">
        <f t="shared" si="9"/>
        <v>621</v>
      </c>
      <c r="O19" s="291">
        <f t="shared" si="4"/>
        <v>77.625</v>
      </c>
      <c r="P19" s="296">
        <f t="shared" si="2"/>
        <v>100.64829821717991</v>
      </c>
    </row>
    <row r="20" spans="1:16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500</v>
      </c>
      <c r="J20" s="178">
        <v>500</v>
      </c>
      <c r="K20" s="178">
        <v>424</v>
      </c>
      <c r="L20" s="191">
        <v>471</v>
      </c>
      <c r="M20" s="157">
        <v>0</v>
      </c>
      <c r="N20" s="317">
        <f t="shared" si="9"/>
        <v>471</v>
      </c>
      <c r="O20" s="291">
        <f t="shared" si="4"/>
        <v>94.199999999999989</v>
      </c>
      <c r="P20" s="296">
        <f t="shared" si="2"/>
        <v>111.08490566037736</v>
      </c>
    </row>
    <row r="21" spans="1:16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si="10"/>
        <v>0</v>
      </c>
      <c r="J21" s="178">
        <f t="shared" si="10"/>
        <v>0</v>
      </c>
      <c r="K21" s="178">
        <v>0</v>
      </c>
      <c r="L21" s="191">
        <v>0</v>
      </c>
      <c r="M21" s="157">
        <v>0</v>
      </c>
      <c r="N21" s="317">
        <f t="shared" si="9"/>
        <v>0</v>
      </c>
      <c r="O21" s="291" t="str">
        <f t="shared" si="4"/>
        <v/>
      </c>
      <c r="P21" s="296" t="str">
        <f t="shared" si="2"/>
        <v/>
      </c>
    </row>
    <row r="22" spans="1:16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10"/>
        <v>0</v>
      </c>
      <c r="J22" s="178">
        <f t="shared" si="10"/>
        <v>0</v>
      </c>
      <c r="K22" s="178">
        <v>0</v>
      </c>
      <c r="L22" s="191">
        <v>0</v>
      </c>
      <c r="M22" s="157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6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500</v>
      </c>
      <c r="J23" s="178">
        <v>500</v>
      </c>
      <c r="K23" s="178">
        <v>100</v>
      </c>
      <c r="L23" s="191">
        <v>174</v>
      </c>
      <c r="M23" s="157">
        <v>0</v>
      </c>
      <c r="N23" s="317">
        <f t="shared" si="9"/>
        <v>174</v>
      </c>
      <c r="O23" s="291">
        <f t="shared" si="4"/>
        <v>34.799999999999997</v>
      </c>
      <c r="P23" s="296">
        <f t="shared" si="2"/>
        <v>174</v>
      </c>
    </row>
    <row r="24" spans="1:16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1">
        <v>0</v>
      </c>
      <c r="M24" s="157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6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460</v>
      </c>
      <c r="J25" s="178">
        <v>460</v>
      </c>
      <c r="K25" s="178">
        <v>433</v>
      </c>
      <c r="L25" s="192">
        <v>255</v>
      </c>
      <c r="M25" s="159">
        <v>0</v>
      </c>
      <c r="N25" s="317">
        <f t="shared" si="9"/>
        <v>255</v>
      </c>
      <c r="O25" s="291">
        <f t="shared" si="4"/>
        <v>55.434782608695656</v>
      </c>
      <c r="P25" s="296">
        <f t="shared" si="2"/>
        <v>58.891454965357973</v>
      </c>
    </row>
    <row r="26" spans="1:16" ht="12.95" customHeight="1">
      <c r="B26" s="9"/>
      <c r="C26" s="10"/>
      <c r="D26" s="10"/>
      <c r="E26" s="101"/>
      <c r="F26" s="113">
        <v>613900</v>
      </c>
      <c r="G26" s="126"/>
      <c r="H26" s="149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1">
        <v>0</v>
      </c>
      <c r="M26" s="157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6" s="1" customFormat="1" ht="12.95" customHeight="1">
      <c r="A27" s="96"/>
      <c r="B27" s="11"/>
      <c r="C27" s="7"/>
      <c r="D27" s="7"/>
      <c r="E27" s="278"/>
      <c r="F27" s="123"/>
      <c r="G27" s="137"/>
      <c r="H27" s="7"/>
      <c r="I27" s="178"/>
      <c r="J27" s="178"/>
      <c r="K27" s="178"/>
      <c r="L27" s="247"/>
      <c r="M27" s="106"/>
      <c r="N27" s="318"/>
      <c r="O27" s="291" t="str">
        <f t="shared" si="4"/>
        <v/>
      </c>
      <c r="P27" s="296" t="str">
        <f t="shared" si="2"/>
        <v/>
      </c>
    </row>
    <row r="28" spans="1:16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500</v>
      </c>
      <c r="J28" s="177">
        <f t="shared" ref="J28" si="12">SUM(J29:J30)</f>
        <v>500</v>
      </c>
      <c r="K28" s="177">
        <f>SUM(K29:K30)</f>
        <v>992</v>
      </c>
      <c r="L28" s="208">
        <f>SUM(L29:L30)</f>
        <v>0</v>
      </c>
      <c r="M28" s="103">
        <f>SUM(M29:M30)</f>
        <v>0</v>
      </c>
      <c r="N28" s="307">
        <f>SUM(N29:N30)</f>
        <v>0</v>
      </c>
      <c r="O28" s="290">
        <f t="shared" si="4"/>
        <v>0</v>
      </c>
      <c r="P28" s="295">
        <f t="shared" si="2"/>
        <v>0</v>
      </c>
    </row>
    <row r="29" spans="1:16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f t="shared" ref="I29:J29" si="13">SUM(G29:H29)</f>
        <v>0</v>
      </c>
      <c r="J29" s="178">
        <f t="shared" si="13"/>
        <v>0</v>
      </c>
      <c r="K29" s="178">
        <v>0</v>
      </c>
      <c r="L29" s="247">
        <v>0</v>
      </c>
      <c r="M29" s="106">
        <v>0</v>
      </c>
      <c r="N29" s="317">
        <f t="shared" ref="N29:N30" si="14">SUM(L29:M29)</f>
        <v>0</v>
      </c>
      <c r="O29" s="291" t="str">
        <f t="shared" si="4"/>
        <v/>
      </c>
      <c r="P29" s="296" t="str">
        <f t="shared" si="2"/>
        <v/>
      </c>
    </row>
    <row r="30" spans="1:16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500</v>
      </c>
      <c r="J30" s="178">
        <v>500</v>
      </c>
      <c r="K30" s="178">
        <v>992</v>
      </c>
      <c r="L30" s="247">
        <v>0</v>
      </c>
      <c r="M30" s="106">
        <v>0</v>
      </c>
      <c r="N30" s="317">
        <f t="shared" si="14"/>
        <v>0</v>
      </c>
      <c r="O30" s="291">
        <f t="shared" si="4"/>
        <v>0</v>
      </c>
      <c r="P30" s="296">
        <f t="shared" si="2"/>
        <v>0</v>
      </c>
    </row>
    <row r="31" spans="1:16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47"/>
      <c r="M31" s="106"/>
      <c r="N31" s="318"/>
      <c r="O31" s="291" t="str">
        <f t="shared" si="4"/>
        <v/>
      </c>
      <c r="P31" s="296" t="str">
        <f t="shared" si="2"/>
        <v/>
      </c>
    </row>
    <row r="32" spans="1:16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7">
        <v>2</v>
      </c>
      <c r="J32" s="177"/>
      <c r="K32" s="177">
        <v>2</v>
      </c>
      <c r="L32" s="214"/>
      <c r="M32" s="108"/>
      <c r="N32" s="307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46000</v>
      </c>
      <c r="J33" s="103">
        <f>J8+J13+J16+J28</f>
        <v>46000</v>
      </c>
      <c r="K33" s="201">
        <f t="shared" ref="K33" si="15">K8+K13+K16+K28</f>
        <v>44331</v>
      </c>
      <c r="L33" s="208">
        <f>L8+L13+L16+L28</f>
        <v>44251</v>
      </c>
      <c r="M33" s="103">
        <f>M8+M13+M16+M28</f>
        <v>0</v>
      </c>
      <c r="N33" s="307">
        <f>N8+N13+N16+N28</f>
        <v>44251</v>
      </c>
      <c r="O33" s="290">
        <f t="shared" si="4"/>
        <v>96.19782608695651</v>
      </c>
      <c r="P33" s="295">
        <f t="shared" si="2"/>
        <v>99.81953937425277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>
        <f>I33+'11'!I33</f>
        <v>83830</v>
      </c>
      <c r="J34" s="103">
        <f>J33+'11'!J33</f>
        <v>83830</v>
      </c>
      <c r="K34" s="201">
        <f>K33+'11'!K33</f>
        <v>82099</v>
      </c>
      <c r="L34" s="208">
        <f>L33+'11'!L33</f>
        <v>81284</v>
      </c>
      <c r="M34" s="103">
        <f>M33+'11'!M33</f>
        <v>0</v>
      </c>
      <c r="N34" s="307">
        <f>N33+'11'!N33</f>
        <v>81284</v>
      </c>
      <c r="O34" s="290">
        <f>IF(J34=0,"",N34/J34*100)</f>
        <v>96.962901109388042</v>
      </c>
      <c r="P34" s="295">
        <f t="shared" si="2"/>
        <v>99.007296069379649</v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14"/>
      <c r="J35" s="14"/>
      <c r="K35" s="201"/>
      <c r="L35" s="208"/>
      <c r="M35" s="103"/>
      <c r="N35" s="307"/>
      <c r="O35" s="290"/>
      <c r="P35" s="295" t="str">
        <f t="shared" si="2"/>
        <v/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N37" s="169"/>
    </row>
    <row r="38" spans="1:16" ht="12.95" customHeight="1">
      <c r="B38" s="33"/>
      <c r="F38" s="115"/>
      <c r="G38" s="128"/>
      <c r="N38" s="169"/>
    </row>
    <row r="39" spans="1:16" ht="12.95" customHeight="1">
      <c r="F39" s="115"/>
      <c r="G39" s="128"/>
      <c r="N39" s="169"/>
    </row>
    <row r="40" spans="1:16" ht="12.95" customHeight="1">
      <c r="F40" s="115"/>
      <c r="G40" s="128"/>
      <c r="N40" s="169"/>
    </row>
    <row r="41" spans="1:16" ht="12.95" customHeight="1">
      <c r="F41" s="115"/>
      <c r="G41" s="128"/>
      <c r="N41" s="169"/>
    </row>
    <row r="42" spans="1:16" ht="12.95" customHeight="1">
      <c r="F42" s="115"/>
      <c r="G42" s="128"/>
      <c r="N42" s="169"/>
    </row>
    <row r="43" spans="1:16" ht="12.95" customHeight="1">
      <c r="F43" s="115"/>
      <c r="G43" s="128"/>
      <c r="N43" s="169"/>
    </row>
    <row r="44" spans="1:16" ht="12.95" customHeight="1">
      <c r="F44" s="115"/>
      <c r="G44" s="128"/>
      <c r="N44" s="169"/>
    </row>
    <row r="45" spans="1:16" ht="12.95" customHeight="1">
      <c r="F45" s="115"/>
      <c r="G45" s="128"/>
      <c r="N45" s="169"/>
    </row>
    <row r="46" spans="1:16" ht="12.95" customHeight="1">
      <c r="F46" s="115"/>
      <c r="G46" s="128"/>
      <c r="N46" s="169"/>
    </row>
    <row r="47" spans="1:16" ht="12.95" customHeight="1">
      <c r="F47" s="115"/>
      <c r="G47" s="128"/>
      <c r="N47" s="169"/>
    </row>
    <row r="48" spans="1:16" ht="12.95" customHeight="1"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7.100000000000001" customHeight="1">
      <c r="F60" s="115"/>
      <c r="G60" s="128"/>
      <c r="N60" s="169"/>
    </row>
    <row r="61" spans="6:14" ht="14.25">
      <c r="F61" s="115"/>
      <c r="G61" s="128"/>
      <c r="N61" s="169"/>
    </row>
    <row r="62" spans="6:14" ht="14.25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5"/>
  <dimension ref="A1:R96"/>
  <sheetViews>
    <sheetView zoomScaleNormal="100" workbookViewId="0">
      <selection activeCell="H39" sqref="H39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195</v>
      </c>
      <c r="C2" s="389"/>
      <c r="D2" s="389"/>
      <c r="E2" s="389"/>
      <c r="F2" s="389"/>
      <c r="G2" s="389"/>
      <c r="H2" s="389"/>
      <c r="I2" s="389"/>
      <c r="J2" s="418"/>
      <c r="K2" s="418"/>
      <c r="L2" s="418"/>
      <c r="M2" s="418"/>
      <c r="N2" s="418"/>
      <c r="O2" s="418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41</v>
      </c>
      <c r="C7" s="6" t="s">
        <v>75</v>
      </c>
      <c r="D7" s="6" t="s">
        <v>4</v>
      </c>
      <c r="E7" s="279" t="s">
        <v>217</v>
      </c>
      <c r="F7" s="4"/>
      <c r="G7" s="98"/>
      <c r="H7" s="4"/>
      <c r="I7" s="52"/>
      <c r="J7" s="52"/>
      <c r="K7" s="218"/>
      <c r="L7" s="245"/>
      <c r="M7" s="52"/>
      <c r="N7" s="337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76910</v>
      </c>
      <c r="J8" s="177">
        <f t="shared" ref="J8" si="1">SUM(J9:J12)</f>
        <v>76910</v>
      </c>
      <c r="K8" s="177">
        <f>SUM(K9:K11)</f>
        <v>80059</v>
      </c>
      <c r="L8" s="204">
        <f>SUM(L9:L12)</f>
        <v>76478</v>
      </c>
      <c r="M8" s="72">
        <f>SUM(M9:M12)</f>
        <v>0</v>
      </c>
      <c r="N8" s="316">
        <f>SUM(N9:N12)</f>
        <v>76478</v>
      </c>
      <c r="O8" s="290">
        <f>IF(J8=0,"",N8/J8*100)</f>
        <v>99.438304511767001</v>
      </c>
      <c r="P8" s="295">
        <f>IF(K8=0,"",N8/K8*100)</f>
        <v>95.527048801508883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68230</v>
      </c>
      <c r="J9" s="178">
        <v>68230</v>
      </c>
      <c r="K9" s="178">
        <v>67692</v>
      </c>
      <c r="L9" s="251">
        <v>68088</v>
      </c>
      <c r="M9" s="74">
        <v>0</v>
      </c>
      <c r="N9" s="317">
        <f>SUM(L9:M9)</f>
        <v>68088</v>
      </c>
      <c r="O9" s="291">
        <f>IF(J9=0,"",N9/J9*100)</f>
        <v>99.791880404514146</v>
      </c>
      <c r="P9" s="296">
        <f t="shared" ref="P9:P35" si="2">IF(K9=0,"",N9/K9*100)</f>
        <v>100.585002659103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8680</v>
      </c>
      <c r="J10" s="178">
        <v>8680</v>
      </c>
      <c r="K10" s="178">
        <v>12367</v>
      </c>
      <c r="L10" s="251">
        <v>8390</v>
      </c>
      <c r="M10" s="74">
        <v>0</v>
      </c>
      <c r="N10" s="317">
        <f t="shared" ref="N10:N11" si="3">SUM(L10:M10)</f>
        <v>8390</v>
      </c>
      <c r="O10" s="291">
        <f t="shared" ref="O10:O35" si="4">IF(J10=0,"",N10/J10*100)</f>
        <v>96.658986175115203</v>
      </c>
      <c r="P10" s="296">
        <f t="shared" si="2"/>
        <v>67.841837147246707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51"/>
      <c r="M12" s="74"/>
      <c r="N12" s="317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7270</v>
      </c>
      <c r="J13" s="177">
        <f t="shared" si="6"/>
        <v>7270</v>
      </c>
      <c r="K13" s="177">
        <f>K14</f>
        <v>7329</v>
      </c>
      <c r="L13" s="204">
        <f>L14</f>
        <v>7181</v>
      </c>
      <c r="M13" s="72">
        <f>M14</f>
        <v>0</v>
      </c>
      <c r="N13" s="316">
        <f>N14</f>
        <v>7181</v>
      </c>
      <c r="O13" s="290">
        <f t="shared" si="4"/>
        <v>98.7757909215956</v>
      </c>
      <c r="P13" s="295">
        <f t="shared" si="2"/>
        <v>97.980624914722341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7270</v>
      </c>
      <c r="J14" s="178">
        <v>7270</v>
      </c>
      <c r="K14" s="178">
        <v>7329</v>
      </c>
      <c r="L14" s="251">
        <v>7181</v>
      </c>
      <c r="M14" s="74">
        <v>0</v>
      </c>
      <c r="N14" s="317">
        <f>SUM(L14:M14)</f>
        <v>7181</v>
      </c>
      <c r="O14" s="291">
        <f t="shared" si="4"/>
        <v>98.7757909215956</v>
      </c>
      <c r="P14" s="296">
        <f t="shared" si="2"/>
        <v>97.980624914722341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47"/>
      <c r="M15" s="106"/>
      <c r="N15" s="318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3170</v>
      </c>
      <c r="J16" s="177">
        <f t="shared" ref="J16" si="8">SUM(J17:J26)</f>
        <v>3170</v>
      </c>
      <c r="K16" s="177">
        <f>SUM(K17:K26)</f>
        <v>3218</v>
      </c>
      <c r="L16" s="207">
        <f>SUM(L17:L26)</f>
        <v>2355</v>
      </c>
      <c r="M16" s="107">
        <f>SUM(M17:M26)</f>
        <v>0</v>
      </c>
      <c r="N16" s="307">
        <f>SUM(N17:N26)</f>
        <v>2355</v>
      </c>
      <c r="O16" s="290">
        <f t="shared" si="4"/>
        <v>74.290220820189276</v>
      </c>
      <c r="P16" s="295">
        <f t="shared" si="2"/>
        <v>73.18210068365444</v>
      </c>
    </row>
    <row r="17" spans="1:16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200</v>
      </c>
      <c r="J17" s="178">
        <v>200</v>
      </c>
      <c r="K17" s="178">
        <v>988</v>
      </c>
      <c r="L17" s="191">
        <v>123</v>
      </c>
      <c r="M17" s="157">
        <v>0</v>
      </c>
      <c r="N17" s="317">
        <f t="shared" ref="N17:N26" si="9">SUM(L17:M17)</f>
        <v>123</v>
      </c>
      <c r="O17" s="291">
        <f t="shared" si="4"/>
        <v>61.5</v>
      </c>
      <c r="P17" s="296">
        <f t="shared" si="2"/>
        <v>12.449392712550607</v>
      </c>
    </row>
    <row r="18" spans="1:16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f t="shared" ref="I18:J26" si="10">SUM(G18:H18)</f>
        <v>0</v>
      </c>
      <c r="J18" s="178">
        <f t="shared" si="10"/>
        <v>0</v>
      </c>
      <c r="K18" s="178">
        <v>0</v>
      </c>
      <c r="L18" s="191">
        <v>0</v>
      </c>
      <c r="M18" s="157">
        <v>0</v>
      </c>
      <c r="N18" s="317">
        <f t="shared" si="9"/>
        <v>0</v>
      </c>
      <c r="O18" s="291" t="str">
        <f t="shared" si="4"/>
        <v/>
      </c>
      <c r="P18" s="296" t="str">
        <f t="shared" si="2"/>
        <v/>
      </c>
    </row>
    <row r="19" spans="1:16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1300</v>
      </c>
      <c r="J19" s="178">
        <v>1300</v>
      </c>
      <c r="K19" s="178">
        <v>1392</v>
      </c>
      <c r="L19" s="191">
        <v>1189</v>
      </c>
      <c r="M19" s="157">
        <v>0</v>
      </c>
      <c r="N19" s="317">
        <f t="shared" si="9"/>
        <v>1189</v>
      </c>
      <c r="O19" s="291">
        <f t="shared" si="4"/>
        <v>91.461538461538467</v>
      </c>
      <c r="P19" s="296">
        <f t="shared" si="2"/>
        <v>85.416666666666657</v>
      </c>
    </row>
    <row r="20" spans="1:16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600</v>
      </c>
      <c r="J20" s="178">
        <v>600</v>
      </c>
      <c r="K20" s="178">
        <v>433</v>
      </c>
      <c r="L20" s="191">
        <v>241</v>
      </c>
      <c r="M20" s="157">
        <v>0</v>
      </c>
      <c r="N20" s="317">
        <f t="shared" si="9"/>
        <v>241</v>
      </c>
      <c r="O20" s="291">
        <f t="shared" si="4"/>
        <v>40.166666666666664</v>
      </c>
      <c r="P20" s="296">
        <f t="shared" si="2"/>
        <v>55.658198614318707</v>
      </c>
    </row>
    <row r="21" spans="1:16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si="10"/>
        <v>0</v>
      </c>
      <c r="J21" s="178">
        <f t="shared" si="10"/>
        <v>0</v>
      </c>
      <c r="K21" s="178">
        <v>0</v>
      </c>
      <c r="L21" s="191">
        <v>0</v>
      </c>
      <c r="M21" s="157">
        <v>0</v>
      </c>
      <c r="N21" s="317">
        <f t="shared" si="9"/>
        <v>0</v>
      </c>
      <c r="O21" s="291" t="str">
        <f t="shared" si="4"/>
        <v/>
      </c>
      <c r="P21" s="296" t="str">
        <f t="shared" si="2"/>
        <v/>
      </c>
    </row>
    <row r="22" spans="1:16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10"/>
        <v>0</v>
      </c>
      <c r="J22" s="178">
        <f t="shared" si="10"/>
        <v>0</v>
      </c>
      <c r="K22" s="178">
        <v>0</v>
      </c>
      <c r="L22" s="191">
        <v>0</v>
      </c>
      <c r="M22" s="157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6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200</v>
      </c>
      <c r="J23" s="178">
        <v>200</v>
      </c>
      <c r="K23" s="178">
        <v>47</v>
      </c>
      <c r="L23" s="191">
        <v>111</v>
      </c>
      <c r="M23" s="157">
        <v>0</v>
      </c>
      <c r="N23" s="317">
        <f t="shared" si="9"/>
        <v>111</v>
      </c>
      <c r="O23" s="291">
        <f t="shared" si="4"/>
        <v>55.500000000000007</v>
      </c>
      <c r="P23" s="296">
        <f t="shared" si="2"/>
        <v>236.17021276595747</v>
      </c>
    </row>
    <row r="24" spans="1:16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1">
        <v>0</v>
      </c>
      <c r="M24" s="157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6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870</v>
      </c>
      <c r="J25" s="178">
        <v>870</v>
      </c>
      <c r="K25" s="178">
        <v>358</v>
      </c>
      <c r="L25" s="192">
        <v>691</v>
      </c>
      <c r="M25" s="159">
        <v>0</v>
      </c>
      <c r="N25" s="317">
        <f t="shared" si="9"/>
        <v>691</v>
      </c>
      <c r="O25" s="291">
        <f t="shared" si="4"/>
        <v>79.425287356321832</v>
      </c>
      <c r="P25" s="296">
        <f t="shared" si="2"/>
        <v>193.0167597765363</v>
      </c>
    </row>
    <row r="26" spans="1:16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2">
        <v>0</v>
      </c>
      <c r="M26" s="159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6" s="1" customFormat="1" ht="12.95" customHeight="1">
      <c r="A27" s="96"/>
      <c r="B27" s="11"/>
      <c r="C27" s="7"/>
      <c r="D27" s="7"/>
      <c r="E27" s="278"/>
      <c r="F27" s="123"/>
      <c r="G27" s="137"/>
      <c r="H27" s="7"/>
      <c r="I27" s="178"/>
      <c r="J27" s="178"/>
      <c r="K27" s="178"/>
      <c r="L27" s="247"/>
      <c r="M27" s="106"/>
      <c r="N27" s="318"/>
      <c r="O27" s="291" t="str">
        <f t="shared" si="4"/>
        <v/>
      </c>
      <c r="P27" s="296" t="str">
        <f t="shared" si="2"/>
        <v/>
      </c>
    </row>
    <row r="28" spans="1:16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I29+I30</f>
        <v>500</v>
      </c>
      <c r="J28" s="177">
        <f t="shared" ref="J28" si="12">J29+J30</f>
        <v>500</v>
      </c>
      <c r="K28" s="177">
        <f>SUM(K29:K30)</f>
        <v>0</v>
      </c>
      <c r="L28" s="208">
        <f>L29+L30</f>
        <v>0</v>
      </c>
      <c r="M28" s="103">
        <f>M29+M30</f>
        <v>0</v>
      </c>
      <c r="N28" s="307">
        <f>N29+N30</f>
        <v>0</v>
      </c>
      <c r="O28" s="291">
        <f t="shared" si="4"/>
        <v>0</v>
      </c>
      <c r="P28" s="296" t="str">
        <f t="shared" si="2"/>
        <v/>
      </c>
    </row>
    <row r="29" spans="1:16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f t="shared" ref="I29:J29" si="13">SUM(G29:H29)</f>
        <v>0</v>
      </c>
      <c r="J29" s="178">
        <f t="shared" si="13"/>
        <v>0</v>
      </c>
      <c r="K29" s="178">
        <v>0</v>
      </c>
      <c r="L29" s="247">
        <v>0</v>
      </c>
      <c r="M29" s="106">
        <v>0</v>
      </c>
      <c r="N29" s="317">
        <f t="shared" ref="N29:N30" si="14">SUM(L29:M29)</f>
        <v>0</v>
      </c>
      <c r="O29" s="291" t="str">
        <f t="shared" si="4"/>
        <v/>
      </c>
      <c r="P29" s="296" t="str">
        <f t="shared" si="2"/>
        <v/>
      </c>
    </row>
    <row r="30" spans="1:16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500</v>
      </c>
      <c r="J30" s="178">
        <v>500</v>
      </c>
      <c r="K30" s="178">
        <v>0</v>
      </c>
      <c r="L30" s="248">
        <v>0</v>
      </c>
      <c r="M30" s="109">
        <v>0</v>
      </c>
      <c r="N30" s="317">
        <f t="shared" si="14"/>
        <v>0</v>
      </c>
      <c r="O30" s="291">
        <f t="shared" si="4"/>
        <v>0</v>
      </c>
      <c r="P30" s="296" t="str">
        <f t="shared" si="2"/>
        <v/>
      </c>
    </row>
    <row r="31" spans="1:16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47"/>
      <c r="M31" s="106"/>
      <c r="N31" s="318"/>
      <c r="O31" s="291" t="str">
        <f t="shared" si="4"/>
        <v/>
      </c>
      <c r="P31" s="296" t="str">
        <f t="shared" si="2"/>
        <v/>
      </c>
    </row>
    <row r="32" spans="1:16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7">
        <v>3</v>
      </c>
      <c r="J32" s="177"/>
      <c r="K32" s="177">
        <v>3</v>
      </c>
      <c r="L32" s="208"/>
      <c r="M32" s="103"/>
      <c r="N32" s="307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87850</v>
      </c>
      <c r="J33" s="103">
        <f>J8+J13+J16+J28</f>
        <v>87850</v>
      </c>
      <c r="K33" s="201">
        <f t="shared" ref="K33" si="15">K8+K13+K16+K28</f>
        <v>90606</v>
      </c>
      <c r="L33" s="208">
        <f>L8+L13+L16+L28</f>
        <v>86014</v>
      </c>
      <c r="M33" s="103">
        <f>M8+M13+M16+M28</f>
        <v>0</v>
      </c>
      <c r="N33" s="307">
        <f>N8+N13+N16+N28</f>
        <v>86014</v>
      </c>
      <c r="O33" s="290">
        <f t="shared" si="4"/>
        <v>97.910073989755261</v>
      </c>
      <c r="P33" s="295">
        <f t="shared" si="2"/>
        <v>94.931902964483584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14">
        <f>I33</f>
        <v>87850</v>
      </c>
      <c r="J34" s="14">
        <f>J33</f>
        <v>87850</v>
      </c>
      <c r="K34" s="201">
        <f t="shared" ref="K34" si="16">K33</f>
        <v>90606</v>
      </c>
      <c r="L34" s="208">
        <f>L33</f>
        <v>86014</v>
      </c>
      <c r="M34" s="103">
        <f>M33</f>
        <v>0</v>
      </c>
      <c r="N34" s="307">
        <f>N33</f>
        <v>86014</v>
      </c>
      <c r="O34" s="290">
        <f>IF(J34=0,"",N34/J34*100)</f>
        <v>97.910073989755261</v>
      </c>
      <c r="P34" s="295">
        <f t="shared" si="2"/>
        <v>94.931902964483584</v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14">
        <f>I34+'12'!I34+'11'!I34+'10'!I35+'9'!I35</f>
        <v>1942910</v>
      </c>
      <c r="J35" s="14">
        <f>J34+'12'!J34+'11'!J34+'10'!J35+'9'!J35</f>
        <v>1937940</v>
      </c>
      <c r="K35" s="201">
        <f>K34+'12'!K34+'11'!K34+'10'!K35+'9'!K35</f>
        <v>1855591</v>
      </c>
      <c r="L35" s="208">
        <f>L34+'12'!L34+'11'!L34+'10'!L35+'9'!L35</f>
        <v>1924587</v>
      </c>
      <c r="M35" s="103">
        <f>M34+'12'!M34+'11'!M34+'10'!M35+'9'!M35</f>
        <v>0</v>
      </c>
      <c r="N35" s="307">
        <f>N34+'12'!N34+'11'!N34+'10'!N35+'9'!N35</f>
        <v>1924587</v>
      </c>
      <c r="O35" s="290">
        <f t="shared" si="4"/>
        <v>99.310969379856957</v>
      </c>
      <c r="P35" s="295">
        <f t="shared" si="2"/>
        <v>103.71827627963275</v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N37" s="169"/>
    </row>
    <row r="38" spans="1:16" ht="12.95" customHeight="1">
      <c r="B38" s="33"/>
      <c r="F38" s="115"/>
      <c r="G38" s="128"/>
      <c r="N38" s="169"/>
    </row>
    <row r="39" spans="1:16" ht="12.95" customHeight="1">
      <c r="B39" s="33"/>
      <c r="F39" s="115"/>
      <c r="G39" s="128"/>
      <c r="N39" s="169"/>
    </row>
    <row r="40" spans="1:16" ht="12.95" customHeight="1">
      <c r="F40" s="115"/>
      <c r="G40" s="128"/>
      <c r="N40" s="169"/>
    </row>
    <row r="41" spans="1:16" ht="12.95" customHeight="1">
      <c r="F41" s="115"/>
      <c r="G41" s="128"/>
      <c r="N41" s="169"/>
    </row>
    <row r="42" spans="1:16" ht="12.95" customHeight="1">
      <c r="F42" s="115"/>
      <c r="G42" s="128"/>
      <c r="N42" s="169"/>
    </row>
    <row r="43" spans="1:16" ht="12.95" customHeight="1">
      <c r="F43" s="115"/>
      <c r="G43" s="128"/>
      <c r="N43" s="169"/>
    </row>
    <row r="44" spans="1:16" ht="12.95" customHeight="1">
      <c r="F44" s="115"/>
      <c r="G44" s="128"/>
      <c r="N44" s="169"/>
    </row>
    <row r="45" spans="1:16" ht="12.95" customHeight="1">
      <c r="F45" s="115"/>
      <c r="G45" s="128"/>
      <c r="N45" s="169"/>
    </row>
    <row r="46" spans="1:16" ht="12.95" customHeight="1">
      <c r="F46" s="115"/>
      <c r="G46" s="128"/>
      <c r="N46" s="169"/>
    </row>
    <row r="47" spans="1:16" ht="12.95" customHeight="1">
      <c r="F47" s="115"/>
      <c r="G47" s="128"/>
      <c r="N47" s="169"/>
    </row>
    <row r="48" spans="1:16" ht="12.95" customHeight="1"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7.100000000000001" customHeight="1">
      <c r="F60" s="115"/>
      <c r="G60" s="128"/>
      <c r="N60" s="169"/>
    </row>
    <row r="61" spans="6:14" ht="14.25">
      <c r="F61" s="115"/>
      <c r="G61" s="128"/>
      <c r="N61" s="169"/>
    </row>
    <row r="62" spans="6:14" ht="14.25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S100"/>
  <sheetViews>
    <sheetView zoomScaleNormal="100" workbookViewId="0">
      <selection activeCell="T18" sqref="T18"/>
    </sheetView>
  </sheetViews>
  <sheetFormatPr defaultRowHeight="12.75"/>
  <cols>
    <col min="1" max="1" width="7.5703125" style="99" customWidth="1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9" ht="13.5" thickBot="1"/>
    <row r="2" spans="1:19" s="166" customFormat="1" ht="20.100000000000001" customHeight="1" thickTop="1" thickBot="1">
      <c r="B2" s="388" t="s">
        <v>186</v>
      </c>
      <c r="C2" s="389"/>
      <c r="D2" s="389"/>
      <c r="E2" s="389"/>
      <c r="F2" s="389"/>
      <c r="G2" s="389"/>
      <c r="H2" s="389"/>
      <c r="I2" s="389"/>
      <c r="J2" s="418"/>
      <c r="K2" s="418"/>
      <c r="L2" s="418"/>
      <c r="M2" s="418"/>
      <c r="N2" s="418"/>
      <c r="O2" s="418"/>
      <c r="P2" s="390"/>
      <c r="R2" s="267"/>
    </row>
    <row r="3" spans="1:19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9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9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  <c r="S5" s="45"/>
    </row>
    <row r="6" spans="1:19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9" s="2" customFormat="1" ht="12.95" customHeight="1">
      <c r="A7" s="97"/>
      <c r="B7" s="5" t="s">
        <v>44</v>
      </c>
      <c r="C7" s="6" t="s">
        <v>3</v>
      </c>
      <c r="D7" s="6" t="s">
        <v>4</v>
      </c>
      <c r="E7" s="279" t="s">
        <v>218</v>
      </c>
      <c r="F7" s="4"/>
      <c r="G7" s="98"/>
      <c r="H7" s="4"/>
      <c r="I7" s="52"/>
      <c r="J7" s="52"/>
      <c r="K7" s="218"/>
      <c r="L7" s="245"/>
      <c r="M7" s="52"/>
      <c r="N7" s="337"/>
      <c r="O7" s="289"/>
      <c r="P7" s="294"/>
    </row>
    <row r="8" spans="1:19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SUM(I9:I11)</f>
        <v>224110</v>
      </c>
      <c r="J8" s="177">
        <f t="shared" ref="J8" si="1">SUM(J9:J11)</f>
        <v>223110</v>
      </c>
      <c r="K8" s="177">
        <f>SUM(K9:K11)</f>
        <v>215605</v>
      </c>
      <c r="L8" s="204">
        <f>SUM(L9:L11)</f>
        <v>222606</v>
      </c>
      <c r="M8" s="72">
        <f>SUM(M9:M11)</f>
        <v>0</v>
      </c>
      <c r="N8" s="316">
        <f>SUM(N9:N11)</f>
        <v>222606</v>
      </c>
      <c r="O8" s="290">
        <f>IF(J8=0,"",N8/J8*100)</f>
        <v>99.774102460669624</v>
      </c>
      <c r="P8" s="295">
        <f>IF(K8=0,"",N8/K8*100)</f>
        <v>103.24714176387376</v>
      </c>
    </row>
    <row r="9" spans="1:19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184420</v>
      </c>
      <c r="J9" s="178">
        <v>184420</v>
      </c>
      <c r="K9" s="178">
        <v>178671</v>
      </c>
      <c r="L9" s="251">
        <v>183993</v>
      </c>
      <c r="M9" s="74">
        <v>0</v>
      </c>
      <c r="N9" s="317">
        <f>SUM(L9:M9)</f>
        <v>183993</v>
      </c>
      <c r="O9" s="291">
        <f>IF(J9=0,"",N9/J9*100)</f>
        <v>99.76846329031558</v>
      </c>
      <c r="P9" s="296">
        <f t="shared" ref="P9:P43" si="2">IF(K9=0,"",N9/K9*100)</f>
        <v>102.97865909968603</v>
      </c>
    </row>
    <row r="10" spans="1:19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39690</v>
      </c>
      <c r="J10" s="178">
        <v>38690</v>
      </c>
      <c r="K10" s="178">
        <v>36934</v>
      </c>
      <c r="L10" s="251">
        <v>38613</v>
      </c>
      <c r="M10" s="74">
        <v>0</v>
      </c>
      <c r="N10" s="317">
        <f t="shared" ref="N10:N11" si="3">SUM(L10:M10)</f>
        <v>38613</v>
      </c>
      <c r="O10" s="291">
        <f t="shared" ref="O10:O39" si="4">IF(J10=0,"",N10/J10*100)</f>
        <v>99.800982165934343</v>
      </c>
      <c r="P10" s="296">
        <f t="shared" si="2"/>
        <v>104.54594682406454</v>
      </c>
    </row>
    <row r="11" spans="1:19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9" ht="12.95" customHeight="1">
      <c r="B12" s="9"/>
      <c r="C12" s="10"/>
      <c r="D12" s="10"/>
      <c r="E12" s="101"/>
      <c r="F12" s="113"/>
      <c r="G12" s="126"/>
      <c r="H12" s="10"/>
      <c r="I12" s="177"/>
      <c r="J12" s="177"/>
      <c r="K12" s="177"/>
      <c r="L12" s="204"/>
      <c r="M12" s="72"/>
      <c r="N12" s="316"/>
      <c r="O12" s="291" t="str">
        <f t="shared" si="4"/>
        <v/>
      </c>
      <c r="P12" s="296" t="str">
        <f t="shared" si="2"/>
        <v/>
      </c>
    </row>
    <row r="13" spans="1:19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19580</v>
      </c>
      <c r="J13" s="177">
        <f t="shared" si="6"/>
        <v>19580</v>
      </c>
      <c r="K13" s="177">
        <f>K14</f>
        <v>19148</v>
      </c>
      <c r="L13" s="204">
        <f>L14</f>
        <v>19418</v>
      </c>
      <c r="M13" s="72">
        <f>M14</f>
        <v>0</v>
      </c>
      <c r="N13" s="316">
        <f>N14</f>
        <v>19418</v>
      </c>
      <c r="O13" s="290">
        <f t="shared" si="4"/>
        <v>99.1726251276813</v>
      </c>
      <c r="P13" s="295">
        <f t="shared" si="2"/>
        <v>101.41006893670357</v>
      </c>
    </row>
    <row r="14" spans="1:19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19580</v>
      </c>
      <c r="J14" s="178">
        <v>19580</v>
      </c>
      <c r="K14" s="178">
        <v>19148</v>
      </c>
      <c r="L14" s="251">
        <v>19418</v>
      </c>
      <c r="M14" s="74">
        <v>0</v>
      </c>
      <c r="N14" s="317">
        <f>SUM(L14:M14)</f>
        <v>19418</v>
      </c>
      <c r="O14" s="291">
        <f t="shared" si="4"/>
        <v>99.1726251276813</v>
      </c>
      <c r="P14" s="296">
        <f t="shared" si="2"/>
        <v>101.41006893670357</v>
      </c>
    </row>
    <row r="15" spans="1:19" ht="12.95" customHeight="1">
      <c r="B15" s="9"/>
      <c r="C15" s="10"/>
      <c r="D15" s="10"/>
      <c r="E15" s="101"/>
      <c r="F15" s="113"/>
      <c r="G15" s="126"/>
      <c r="H15" s="10"/>
      <c r="I15" s="177"/>
      <c r="J15" s="177"/>
      <c r="K15" s="177"/>
      <c r="L15" s="208"/>
      <c r="M15" s="103"/>
      <c r="N15" s="307"/>
      <c r="O15" s="291" t="str">
        <f t="shared" si="4"/>
        <v/>
      </c>
      <c r="P15" s="296" t="str">
        <f t="shared" si="2"/>
        <v/>
      </c>
    </row>
    <row r="16" spans="1:19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SUM(I17:I27)</f>
        <v>70850</v>
      </c>
      <c r="J16" s="177">
        <f t="shared" ref="J16" si="8">SUM(J17:J27)</f>
        <v>70850</v>
      </c>
      <c r="K16" s="177">
        <f>SUM(K17:K27)</f>
        <v>35253</v>
      </c>
      <c r="L16" s="207">
        <f>SUM(L17:L27)</f>
        <v>18127</v>
      </c>
      <c r="M16" s="107">
        <f>SUM(M17:M27)</f>
        <v>7523</v>
      </c>
      <c r="N16" s="307">
        <f>SUM(N17:N27)</f>
        <v>25650</v>
      </c>
      <c r="O16" s="290">
        <f t="shared" si="4"/>
        <v>36.20324629498942</v>
      </c>
      <c r="P16" s="295">
        <f t="shared" si="2"/>
        <v>72.759765126372216</v>
      </c>
    </row>
    <row r="17" spans="1:18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1500</v>
      </c>
      <c r="J17" s="178">
        <v>1500</v>
      </c>
      <c r="K17" s="178">
        <v>2592</v>
      </c>
      <c r="L17" s="191">
        <v>676</v>
      </c>
      <c r="M17" s="157">
        <v>0</v>
      </c>
      <c r="N17" s="317">
        <f t="shared" ref="N17:N27" si="9">SUM(L17:M17)</f>
        <v>676</v>
      </c>
      <c r="O17" s="291">
        <f t="shared" si="4"/>
        <v>45.066666666666663</v>
      </c>
      <c r="P17" s="296">
        <f t="shared" si="2"/>
        <v>26.080246913580247</v>
      </c>
    </row>
    <row r="18" spans="1:18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f t="shared" ref="I18:J26" si="10">SUM(G18:H18)</f>
        <v>0</v>
      </c>
      <c r="J18" s="178">
        <f t="shared" si="10"/>
        <v>0</v>
      </c>
      <c r="K18" s="178">
        <v>0</v>
      </c>
      <c r="L18" s="191">
        <v>0</v>
      </c>
      <c r="M18" s="157">
        <v>0</v>
      </c>
      <c r="N18" s="317">
        <f t="shared" si="9"/>
        <v>0</v>
      </c>
      <c r="O18" s="291" t="str">
        <f t="shared" si="4"/>
        <v/>
      </c>
      <c r="P18" s="296" t="str">
        <f t="shared" si="2"/>
        <v/>
      </c>
    </row>
    <row r="19" spans="1:18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3250</v>
      </c>
      <c r="J19" s="178">
        <v>3250</v>
      </c>
      <c r="K19" s="178">
        <v>2794</v>
      </c>
      <c r="L19" s="191">
        <v>3018</v>
      </c>
      <c r="M19" s="157">
        <v>0</v>
      </c>
      <c r="N19" s="317">
        <f t="shared" si="9"/>
        <v>3018</v>
      </c>
      <c r="O19" s="291">
        <f t="shared" si="4"/>
        <v>92.861538461538458</v>
      </c>
      <c r="P19" s="296">
        <f t="shared" si="2"/>
        <v>108.01717967072297</v>
      </c>
    </row>
    <row r="20" spans="1:18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100</v>
      </c>
      <c r="J20" s="178">
        <v>100</v>
      </c>
      <c r="K20" s="178">
        <v>199</v>
      </c>
      <c r="L20" s="191">
        <v>99</v>
      </c>
      <c r="M20" s="157">
        <v>0</v>
      </c>
      <c r="N20" s="317">
        <f t="shared" si="9"/>
        <v>99</v>
      </c>
      <c r="O20" s="291">
        <f t="shared" si="4"/>
        <v>99</v>
      </c>
      <c r="P20" s="296">
        <f t="shared" si="2"/>
        <v>49.748743718592962</v>
      </c>
    </row>
    <row r="21" spans="1:18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si="10"/>
        <v>0</v>
      </c>
      <c r="J21" s="178">
        <f t="shared" si="10"/>
        <v>0</v>
      </c>
      <c r="K21" s="178">
        <v>0</v>
      </c>
      <c r="L21" s="191">
        <v>0</v>
      </c>
      <c r="M21" s="157">
        <v>0</v>
      </c>
      <c r="N21" s="317">
        <f t="shared" si="9"/>
        <v>0</v>
      </c>
      <c r="O21" s="291" t="str">
        <f t="shared" si="4"/>
        <v/>
      </c>
      <c r="P21" s="296" t="str">
        <f t="shared" si="2"/>
        <v/>
      </c>
    </row>
    <row r="22" spans="1:18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10"/>
        <v>0</v>
      </c>
      <c r="J22" s="178">
        <f t="shared" si="10"/>
        <v>0</v>
      </c>
      <c r="K22" s="178">
        <v>0</v>
      </c>
      <c r="L22" s="191">
        <v>0</v>
      </c>
      <c r="M22" s="157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8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1000</v>
      </c>
      <c r="J23" s="178">
        <v>1000</v>
      </c>
      <c r="K23" s="178">
        <v>414</v>
      </c>
      <c r="L23" s="191">
        <v>995</v>
      </c>
      <c r="M23" s="157">
        <v>0</v>
      </c>
      <c r="N23" s="317">
        <f t="shared" si="9"/>
        <v>995</v>
      </c>
      <c r="O23" s="291">
        <f t="shared" si="4"/>
        <v>99.5</v>
      </c>
      <c r="P23" s="296">
        <f t="shared" si="2"/>
        <v>240.33816425120773</v>
      </c>
    </row>
    <row r="24" spans="1:18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1">
        <v>0</v>
      </c>
      <c r="M24" s="157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  <c r="R24" s="33"/>
    </row>
    <row r="25" spans="1:18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15000</v>
      </c>
      <c r="J25" s="178">
        <v>15000</v>
      </c>
      <c r="K25" s="178">
        <v>29254</v>
      </c>
      <c r="L25" s="192">
        <v>13339</v>
      </c>
      <c r="M25" s="159">
        <v>0</v>
      </c>
      <c r="N25" s="317">
        <f t="shared" si="9"/>
        <v>13339</v>
      </c>
      <c r="O25" s="291">
        <f t="shared" si="4"/>
        <v>88.926666666666662</v>
      </c>
      <c r="P25" s="296">
        <f t="shared" si="2"/>
        <v>45.597183291173856</v>
      </c>
      <c r="R25" s="33"/>
    </row>
    <row r="26" spans="1:18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1">
        <v>0</v>
      </c>
      <c r="M26" s="157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8" ht="12.95" customHeight="1">
      <c r="B27" s="9"/>
      <c r="C27" s="10"/>
      <c r="D27" s="10"/>
      <c r="E27" s="101"/>
      <c r="F27" s="113">
        <v>613900</v>
      </c>
      <c r="G27" s="126" t="s">
        <v>126</v>
      </c>
      <c r="H27" s="18" t="s">
        <v>107</v>
      </c>
      <c r="I27" s="178">
        <v>50000</v>
      </c>
      <c r="J27" s="178">
        <v>50000</v>
      </c>
      <c r="K27" s="178">
        <v>0</v>
      </c>
      <c r="L27" s="192">
        <v>0</v>
      </c>
      <c r="M27" s="159">
        <v>7523</v>
      </c>
      <c r="N27" s="317">
        <f t="shared" si="9"/>
        <v>7523</v>
      </c>
      <c r="O27" s="291">
        <f t="shared" si="4"/>
        <v>15.046000000000001</v>
      </c>
      <c r="P27" s="296" t="str">
        <f t="shared" si="2"/>
        <v/>
      </c>
    </row>
    <row r="28" spans="1:18" ht="12.95" customHeight="1">
      <c r="B28" s="9"/>
      <c r="C28" s="10"/>
      <c r="D28" s="10"/>
      <c r="E28" s="101"/>
      <c r="F28" s="113"/>
      <c r="G28" s="126"/>
      <c r="H28" s="10"/>
      <c r="I28" s="177"/>
      <c r="J28" s="177"/>
      <c r="K28" s="177"/>
      <c r="L28" s="208"/>
      <c r="M28" s="103"/>
      <c r="N28" s="307"/>
      <c r="O28" s="291" t="str">
        <f t="shared" si="4"/>
        <v/>
      </c>
      <c r="P28" s="296" t="str">
        <f t="shared" si="2"/>
        <v/>
      </c>
    </row>
    <row r="29" spans="1:18" s="1" customFormat="1" ht="12.95" customHeight="1">
      <c r="A29" s="96"/>
      <c r="B29" s="11"/>
      <c r="C29" s="7"/>
      <c r="D29" s="7"/>
      <c r="E29" s="7"/>
      <c r="F29" s="112">
        <v>614000</v>
      </c>
      <c r="G29" s="125"/>
      <c r="H29" s="7" t="s">
        <v>80</v>
      </c>
      <c r="I29" s="177">
        <f t="shared" ref="I29" si="11">SUM(I30:I31)</f>
        <v>1670000</v>
      </c>
      <c r="J29" s="177">
        <f t="shared" ref="J29" si="12">SUM(J30:J31)</f>
        <v>1670000</v>
      </c>
      <c r="K29" s="177">
        <f>SUM(K30:K31)</f>
        <v>1148185</v>
      </c>
      <c r="L29" s="208">
        <f t="shared" ref="L29:N29" si="13">SUM(L30:L31)</f>
        <v>1002625</v>
      </c>
      <c r="M29" s="103">
        <f t="shared" si="13"/>
        <v>654823</v>
      </c>
      <c r="N29" s="307">
        <f t="shared" si="13"/>
        <v>1657448</v>
      </c>
      <c r="O29" s="290">
        <f t="shared" si="4"/>
        <v>99.248383233532934</v>
      </c>
      <c r="P29" s="295">
        <f t="shared" si="2"/>
        <v>144.35374090412259</v>
      </c>
    </row>
    <row r="30" spans="1:18" s="96" customFormat="1" ht="12.95" customHeight="1">
      <c r="B30" s="102"/>
      <c r="C30" s="7"/>
      <c r="D30" s="32"/>
      <c r="E30" s="32"/>
      <c r="F30" s="118">
        <v>614100</v>
      </c>
      <c r="G30" s="131" t="s">
        <v>172</v>
      </c>
      <c r="H30" s="46" t="s">
        <v>89</v>
      </c>
      <c r="I30" s="178">
        <v>0</v>
      </c>
      <c r="J30" s="178">
        <v>0</v>
      </c>
      <c r="K30" s="178">
        <v>0</v>
      </c>
      <c r="L30" s="248">
        <v>0</v>
      </c>
      <c r="M30" s="109">
        <v>0</v>
      </c>
      <c r="N30" s="317">
        <f>SUM(L30:M30)</f>
        <v>0</v>
      </c>
      <c r="O30" s="291" t="str">
        <f t="shared" ref="O30" si="14">IF(J30=0,"",N30/J30*100)</f>
        <v/>
      </c>
      <c r="P30" s="296" t="str">
        <f t="shared" si="2"/>
        <v/>
      </c>
    </row>
    <row r="31" spans="1:18" s="1" customFormat="1" ht="12.95" customHeight="1">
      <c r="A31" s="96"/>
      <c r="B31" s="11"/>
      <c r="C31" s="7"/>
      <c r="D31" s="32"/>
      <c r="E31" s="32"/>
      <c r="F31" s="118">
        <v>614500</v>
      </c>
      <c r="G31" s="131" t="s">
        <v>127</v>
      </c>
      <c r="H31" s="46" t="s">
        <v>112</v>
      </c>
      <c r="I31" s="178">
        <v>1670000</v>
      </c>
      <c r="J31" s="178">
        <v>1670000</v>
      </c>
      <c r="K31" s="178">
        <v>1148185</v>
      </c>
      <c r="L31" s="248">
        <f>1657448-654823</f>
        <v>1002625</v>
      </c>
      <c r="M31" s="109">
        <v>654823</v>
      </c>
      <c r="N31" s="317">
        <f>SUM(L31:M31)</f>
        <v>1657448</v>
      </c>
      <c r="O31" s="291">
        <f t="shared" si="4"/>
        <v>99.248383233532934</v>
      </c>
      <c r="P31" s="296">
        <f t="shared" si="2"/>
        <v>144.35374090412259</v>
      </c>
    </row>
    <row r="32" spans="1:18" s="99" customFormat="1" ht="12.95" customHeight="1">
      <c r="B32" s="100"/>
      <c r="C32" s="101"/>
      <c r="D32" s="101"/>
      <c r="E32" s="101"/>
      <c r="F32" s="113"/>
      <c r="G32" s="126"/>
      <c r="H32" s="101"/>
      <c r="I32" s="177"/>
      <c r="J32" s="177"/>
      <c r="K32" s="177"/>
      <c r="L32" s="208"/>
      <c r="M32" s="103"/>
      <c r="N32" s="307"/>
      <c r="O32" s="291" t="str">
        <f t="shared" ref="O32:O34" si="15">IF(J32=0,"",N32/J32*100)</f>
        <v/>
      </c>
      <c r="P32" s="296" t="str">
        <f t="shared" si="2"/>
        <v/>
      </c>
    </row>
    <row r="33" spans="1:16" s="96" customFormat="1" ht="12.95" customHeight="1">
      <c r="B33" s="102"/>
      <c r="C33" s="7"/>
      <c r="D33" s="7"/>
      <c r="E33" s="7"/>
      <c r="F33" s="112">
        <v>615000</v>
      </c>
      <c r="G33" s="125"/>
      <c r="H33" s="7" t="s">
        <v>11</v>
      </c>
      <c r="I33" s="177">
        <f t="shared" ref="I33:N33" si="16">I34</f>
        <v>418000</v>
      </c>
      <c r="J33" s="177">
        <f t="shared" si="16"/>
        <v>418000</v>
      </c>
      <c r="K33" s="177">
        <f>K34</f>
        <v>0</v>
      </c>
      <c r="L33" s="208">
        <f t="shared" si="16"/>
        <v>417715</v>
      </c>
      <c r="M33" s="103">
        <f t="shared" si="16"/>
        <v>0</v>
      </c>
      <c r="N33" s="307">
        <f t="shared" si="16"/>
        <v>417715</v>
      </c>
      <c r="O33" s="290">
        <f t="shared" si="15"/>
        <v>99.931818181818173</v>
      </c>
      <c r="P33" s="295" t="str">
        <f t="shared" si="2"/>
        <v/>
      </c>
    </row>
    <row r="34" spans="1:16" s="96" customFormat="1" ht="12.95" customHeight="1">
      <c r="B34" s="102"/>
      <c r="C34" s="7"/>
      <c r="D34" s="32"/>
      <c r="E34" s="32"/>
      <c r="F34" s="118">
        <v>615500</v>
      </c>
      <c r="G34" s="131" t="s">
        <v>173</v>
      </c>
      <c r="H34" s="46" t="s">
        <v>199</v>
      </c>
      <c r="I34" s="178">
        <v>418000</v>
      </c>
      <c r="J34" s="178">
        <v>418000</v>
      </c>
      <c r="K34" s="178">
        <v>0</v>
      </c>
      <c r="L34" s="248">
        <v>417715</v>
      </c>
      <c r="M34" s="109">
        <v>0</v>
      </c>
      <c r="N34" s="317">
        <f>SUM(L34:M34)</f>
        <v>417715</v>
      </c>
      <c r="O34" s="291">
        <f t="shared" si="15"/>
        <v>99.931818181818173</v>
      </c>
      <c r="P34" s="296" t="str">
        <f t="shared" si="2"/>
        <v/>
      </c>
    </row>
    <row r="35" spans="1:16" ht="12.95" customHeight="1">
      <c r="B35" s="9"/>
      <c r="C35" s="10"/>
      <c r="D35" s="10"/>
      <c r="E35" s="101"/>
      <c r="F35" s="113"/>
      <c r="G35" s="126"/>
      <c r="H35" s="18"/>
      <c r="I35" s="178"/>
      <c r="J35" s="178"/>
      <c r="K35" s="178"/>
      <c r="L35" s="248"/>
      <c r="M35" s="109"/>
      <c r="N35" s="318"/>
      <c r="O35" s="291" t="str">
        <f t="shared" si="4"/>
        <v/>
      </c>
      <c r="P35" s="296" t="str">
        <f t="shared" si="2"/>
        <v/>
      </c>
    </row>
    <row r="36" spans="1:16" ht="12.95" customHeight="1">
      <c r="B36" s="11"/>
      <c r="C36" s="7"/>
      <c r="D36" s="7"/>
      <c r="E36" s="7"/>
      <c r="F36" s="112">
        <v>821000</v>
      </c>
      <c r="G36" s="125"/>
      <c r="H36" s="7" t="s">
        <v>12</v>
      </c>
      <c r="I36" s="177">
        <f t="shared" ref="I36" si="17">SUM(I37:I38)</f>
        <v>2000</v>
      </c>
      <c r="J36" s="177">
        <f t="shared" ref="J36" si="18">SUM(J37:J38)</f>
        <v>2000</v>
      </c>
      <c r="K36" s="177">
        <f>SUM(K37:K38)</f>
        <v>860</v>
      </c>
      <c r="L36" s="214">
        <f>SUM(L37:L38)</f>
        <v>1898</v>
      </c>
      <c r="M36" s="108">
        <f>SUM(M37:M38)</f>
        <v>0</v>
      </c>
      <c r="N36" s="307">
        <f>SUM(N37:N38)</f>
        <v>1898</v>
      </c>
      <c r="O36" s="290">
        <f t="shared" si="4"/>
        <v>94.899999999999991</v>
      </c>
      <c r="P36" s="295">
        <f t="shared" si="2"/>
        <v>220.69767441860466</v>
      </c>
    </row>
    <row r="37" spans="1:16" ht="12.95" customHeight="1">
      <c r="B37" s="9"/>
      <c r="C37" s="10"/>
      <c r="D37" s="10"/>
      <c r="E37" s="101"/>
      <c r="F37" s="113">
        <v>821200</v>
      </c>
      <c r="G37" s="126"/>
      <c r="H37" s="10" t="s">
        <v>13</v>
      </c>
      <c r="I37" s="178">
        <v>0</v>
      </c>
      <c r="J37" s="178">
        <v>0</v>
      </c>
      <c r="K37" s="178">
        <v>0</v>
      </c>
      <c r="L37" s="248">
        <v>0</v>
      </c>
      <c r="M37" s="109">
        <v>0</v>
      </c>
      <c r="N37" s="317">
        <f t="shared" ref="N37:N38" si="19">SUM(L37:M37)</f>
        <v>0</v>
      </c>
      <c r="O37" s="312" t="str">
        <f t="shared" si="4"/>
        <v/>
      </c>
      <c r="P37" s="140" t="str">
        <f t="shared" si="2"/>
        <v/>
      </c>
    </row>
    <row r="38" spans="1:16" ht="12.95" customHeight="1">
      <c r="B38" s="9"/>
      <c r="C38" s="10"/>
      <c r="D38" s="10"/>
      <c r="E38" s="101"/>
      <c r="F38" s="113">
        <v>821300</v>
      </c>
      <c r="G38" s="126"/>
      <c r="H38" s="10" t="s">
        <v>14</v>
      </c>
      <c r="I38" s="178">
        <v>2000</v>
      </c>
      <c r="J38" s="178">
        <v>2000</v>
      </c>
      <c r="K38" s="178">
        <v>860</v>
      </c>
      <c r="L38" s="248">
        <v>1898</v>
      </c>
      <c r="M38" s="109">
        <v>0</v>
      </c>
      <c r="N38" s="317">
        <f t="shared" si="19"/>
        <v>1898</v>
      </c>
      <c r="O38" s="312">
        <f>IF(J38=0,"",N38/J38*100)</f>
        <v>94.899999999999991</v>
      </c>
      <c r="P38" s="140">
        <f t="shared" si="2"/>
        <v>220.69767441860466</v>
      </c>
    </row>
    <row r="39" spans="1:16" ht="12.95" customHeight="1">
      <c r="B39" s="9"/>
      <c r="C39" s="10"/>
      <c r="D39" s="10"/>
      <c r="E39" s="101"/>
      <c r="F39" s="113"/>
      <c r="G39" s="126"/>
      <c r="H39" s="10"/>
      <c r="I39" s="178"/>
      <c r="J39" s="178"/>
      <c r="K39" s="178"/>
      <c r="L39" s="247"/>
      <c r="M39" s="106"/>
      <c r="N39" s="318"/>
      <c r="O39" s="312" t="str">
        <f t="shared" si="4"/>
        <v/>
      </c>
      <c r="P39" s="140" t="str">
        <f t="shared" si="2"/>
        <v/>
      </c>
    </row>
    <row r="40" spans="1:16" ht="12.95" customHeight="1">
      <c r="B40" s="11"/>
      <c r="C40" s="7"/>
      <c r="D40" s="7"/>
      <c r="E40" s="7"/>
      <c r="F40" s="112"/>
      <c r="G40" s="125"/>
      <c r="H40" s="7" t="s">
        <v>15</v>
      </c>
      <c r="I40" s="179">
        <v>9</v>
      </c>
      <c r="J40" s="179"/>
      <c r="K40" s="177">
        <v>7</v>
      </c>
      <c r="L40" s="210"/>
      <c r="M40" s="108"/>
      <c r="N40" s="319"/>
      <c r="O40" s="312"/>
      <c r="P40" s="140"/>
    </row>
    <row r="41" spans="1:16" ht="12.95" customHeight="1">
      <c r="B41" s="11"/>
      <c r="C41" s="7"/>
      <c r="D41" s="7"/>
      <c r="E41" s="7"/>
      <c r="F41" s="112"/>
      <c r="G41" s="125"/>
      <c r="H41" s="7" t="s">
        <v>28</v>
      </c>
      <c r="I41" s="14">
        <f t="shared" ref="I41:N41" si="20">I8+I13+I16+I29+I33+I36</f>
        <v>2404540</v>
      </c>
      <c r="J41" s="14">
        <f t="shared" si="20"/>
        <v>2403540</v>
      </c>
      <c r="K41" s="201">
        <f t="shared" si="20"/>
        <v>1419051</v>
      </c>
      <c r="L41" s="208">
        <f t="shared" si="20"/>
        <v>1682389</v>
      </c>
      <c r="M41" s="103">
        <f t="shared" si="20"/>
        <v>662346</v>
      </c>
      <c r="N41" s="307">
        <f t="shared" si="20"/>
        <v>2344735</v>
      </c>
      <c r="O41" s="311">
        <f>IF(J41=0,"",N41/J41*100)</f>
        <v>97.553400401075081</v>
      </c>
      <c r="P41" s="139">
        <f t="shared" si="2"/>
        <v>165.23260968069508</v>
      </c>
    </row>
    <row r="42" spans="1:16" ht="12.95" customHeight="1">
      <c r="B42" s="11"/>
      <c r="C42" s="7"/>
      <c r="D42" s="7"/>
      <c r="E42" s="7"/>
      <c r="F42" s="112"/>
      <c r="G42" s="125"/>
      <c r="H42" s="7" t="s">
        <v>16</v>
      </c>
      <c r="I42" s="14">
        <f>I41</f>
        <v>2404540</v>
      </c>
      <c r="J42" s="14">
        <f>J41</f>
        <v>2403540</v>
      </c>
      <c r="K42" s="201">
        <f t="shared" ref="K42" si="21">K41</f>
        <v>1419051</v>
      </c>
      <c r="L42" s="208">
        <f t="shared" ref="L42:N43" si="22">L41</f>
        <v>1682389</v>
      </c>
      <c r="M42" s="103">
        <f t="shared" si="22"/>
        <v>662346</v>
      </c>
      <c r="N42" s="307">
        <f t="shared" si="22"/>
        <v>2344735</v>
      </c>
      <c r="O42" s="311">
        <f t="shared" ref="O42:O43" si="23">IF(J42=0,"",N42/J42*100)</f>
        <v>97.553400401075081</v>
      </c>
      <c r="P42" s="139">
        <f t="shared" si="2"/>
        <v>165.23260968069508</v>
      </c>
    </row>
    <row r="43" spans="1:16" s="1" customFormat="1" ht="12.95" customHeight="1">
      <c r="A43" s="96"/>
      <c r="B43" s="11"/>
      <c r="C43" s="7"/>
      <c r="D43" s="7"/>
      <c r="E43" s="7"/>
      <c r="F43" s="112"/>
      <c r="G43" s="125"/>
      <c r="H43" s="7" t="s">
        <v>17</v>
      </c>
      <c r="I43" s="14">
        <f>I42</f>
        <v>2404540</v>
      </c>
      <c r="J43" s="14">
        <f>J42</f>
        <v>2403540</v>
      </c>
      <c r="K43" s="201">
        <f t="shared" ref="K43" si="24">K42</f>
        <v>1419051</v>
      </c>
      <c r="L43" s="208">
        <f t="shared" si="22"/>
        <v>1682389</v>
      </c>
      <c r="M43" s="103">
        <f t="shared" si="22"/>
        <v>662346</v>
      </c>
      <c r="N43" s="307">
        <f t="shared" si="22"/>
        <v>2344735</v>
      </c>
      <c r="O43" s="311">
        <f t="shared" si="23"/>
        <v>97.553400401075081</v>
      </c>
      <c r="P43" s="139">
        <f t="shared" si="2"/>
        <v>165.23260968069508</v>
      </c>
    </row>
    <row r="44" spans="1:16" s="1" customFormat="1" ht="12.95" customHeight="1" thickBot="1">
      <c r="A44" s="96"/>
      <c r="B44" s="15"/>
      <c r="C44" s="16"/>
      <c r="D44" s="16"/>
      <c r="E44" s="16"/>
      <c r="F44" s="114"/>
      <c r="G44" s="127"/>
      <c r="H44" s="16"/>
      <c r="I44" s="26"/>
      <c r="J44" s="26"/>
      <c r="K44" s="202"/>
      <c r="L44" s="211"/>
      <c r="M44" s="26"/>
      <c r="N44" s="320"/>
      <c r="O44" s="314"/>
      <c r="P44" s="142"/>
    </row>
    <row r="45" spans="1:16" s="1" customFormat="1" ht="12.95" customHeight="1">
      <c r="A45" s="96"/>
      <c r="B45" s="8"/>
      <c r="C45" s="8"/>
      <c r="D45" s="8"/>
      <c r="E45" s="99"/>
      <c r="F45" s="115"/>
      <c r="G45" s="128"/>
      <c r="H45" s="33"/>
      <c r="I45" s="36"/>
      <c r="J45" s="36"/>
      <c r="K45" s="36"/>
      <c r="L45" s="36"/>
      <c r="M45" s="36"/>
      <c r="N45" s="169"/>
      <c r="O45" s="143"/>
      <c r="P45" s="143"/>
    </row>
    <row r="46" spans="1:16" s="1" customFormat="1" ht="12.95" customHeight="1">
      <c r="A46" s="96"/>
      <c r="B46" s="33"/>
      <c r="C46" s="8"/>
      <c r="D46" s="8"/>
      <c r="E46" s="99"/>
      <c r="F46" s="115"/>
      <c r="G46" s="128"/>
      <c r="H46" s="8"/>
      <c r="I46" s="36"/>
      <c r="J46" s="36"/>
      <c r="K46" s="36"/>
      <c r="L46" s="36"/>
      <c r="M46" s="36"/>
      <c r="N46" s="169"/>
      <c r="O46" s="143"/>
      <c r="P46" s="143"/>
    </row>
    <row r="47" spans="1:16" ht="12.95" customHeight="1">
      <c r="B47" s="33"/>
      <c r="F47" s="115"/>
      <c r="G47" s="128"/>
      <c r="N47" s="169"/>
    </row>
    <row r="48" spans="1:16" ht="12.95" customHeight="1">
      <c r="B48" s="33"/>
      <c r="F48" s="115"/>
      <c r="G48" s="128"/>
      <c r="N48" s="169"/>
    </row>
    <row r="49" spans="2:14" ht="12.95" customHeight="1">
      <c r="B49" s="33"/>
      <c r="F49" s="115"/>
      <c r="G49" s="128"/>
      <c r="N49" s="169"/>
    </row>
    <row r="50" spans="2:14" ht="12.95" customHeight="1">
      <c r="F50" s="115"/>
      <c r="G50" s="128"/>
      <c r="N50" s="169"/>
    </row>
    <row r="51" spans="2:14" ht="12.95" customHeight="1">
      <c r="F51" s="115"/>
      <c r="G51" s="128"/>
      <c r="N51" s="169"/>
    </row>
    <row r="52" spans="2:14" ht="12.95" customHeight="1">
      <c r="F52" s="115"/>
      <c r="G52" s="128"/>
      <c r="N52" s="169"/>
    </row>
    <row r="53" spans="2:14" ht="12.95" customHeight="1">
      <c r="F53" s="115"/>
      <c r="G53" s="128"/>
      <c r="N53" s="169"/>
    </row>
    <row r="54" spans="2:14" ht="12.95" customHeight="1">
      <c r="F54" s="115"/>
      <c r="G54" s="128"/>
      <c r="N54" s="169"/>
    </row>
    <row r="55" spans="2:14" ht="12.95" customHeight="1">
      <c r="F55" s="115"/>
      <c r="G55" s="128"/>
      <c r="N55" s="169"/>
    </row>
    <row r="56" spans="2:14" ht="12.95" customHeight="1">
      <c r="F56" s="115"/>
      <c r="G56" s="128"/>
      <c r="N56" s="169"/>
    </row>
    <row r="57" spans="2:14" ht="12.95" customHeight="1">
      <c r="F57" s="115"/>
      <c r="G57" s="128"/>
      <c r="N57" s="169"/>
    </row>
    <row r="58" spans="2:14" ht="12.95" customHeight="1">
      <c r="F58" s="115"/>
      <c r="G58" s="128"/>
      <c r="N58" s="169"/>
    </row>
    <row r="59" spans="2:14" ht="12.95" customHeight="1">
      <c r="F59" s="115"/>
      <c r="G59" s="128"/>
      <c r="N59" s="169"/>
    </row>
    <row r="60" spans="2:14" ht="12.95" customHeight="1">
      <c r="F60" s="115"/>
      <c r="G60" s="128"/>
      <c r="N60" s="169"/>
    </row>
    <row r="61" spans="2:14" ht="12.95" customHeight="1">
      <c r="F61" s="115"/>
      <c r="G61" s="128"/>
      <c r="N61" s="169"/>
    </row>
    <row r="62" spans="2:14" ht="12.95" customHeight="1">
      <c r="F62" s="115"/>
      <c r="G62" s="128"/>
      <c r="N62" s="169"/>
    </row>
    <row r="63" spans="2:14" ht="12.95" customHeight="1">
      <c r="F63" s="115"/>
      <c r="G63" s="128"/>
      <c r="N63" s="169"/>
    </row>
    <row r="64" spans="2:14" ht="17.100000000000001" customHeight="1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28"/>
      <c r="N74" s="169"/>
    </row>
    <row r="75" spans="6:14" ht="14.25">
      <c r="F75" s="115"/>
      <c r="G75" s="128"/>
      <c r="N75" s="169"/>
    </row>
    <row r="76" spans="6:14" ht="14.25">
      <c r="F76" s="115"/>
      <c r="G76" s="128"/>
      <c r="N76" s="169"/>
    </row>
    <row r="77" spans="6:14" ht="14.25">
      <c r="F77" s="115"/>
      <c r="G77" s="128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 ht="14.25">
      <c r="F91" s="115"/>
      <c r="G91" s="115"/>
      <c r="N91" s="169"/>
    </row>
    <row r="92" spans="6:14" ht="14.25">
      <c r="F92" s="115"/>
      <c r="G92" s="115"/>
      <c r="N92" s="169"/>
    </row>
    <row r="93" spans="6:14" ht="14.25">
      <c r="F93" s="115"/>
      <c r="G93" s="115"/>
      <c r="N93" s="169"/>
    </row>
    <row r="94" spans="6:14" ht="14.25">
      <c r="F94" s="115"/>
      <c r="G94" s="115"/>
      <c r="N94" s="169"/>
    </row>
    <row r="95" spans="6:14">
      <c r="G95" s="115"/>
    </row>
    <row r="96" spans="6:14">
      <c r="G96" s="115"/>
    </row>
    <row r="97" spans="7:7">
      <c r="G97" s="115"/>
    </row>
    <row r="98" spans="7:7">
      <c r="G98" s="115"/>
    </row>
    <row r="99" spans="7:7">
      <c r="G99" s="115"/>
    </row>
    <row r="100" spans="7:7">
      <c r="G100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22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T100"/>
  <sheetViews>
    <sheetView topLeftCell="A11" zoomScaleNormal="100" workbookViewId="0">
      <selection activeCell="M48" sqref="M48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7" width="11" style="8" bestFit="1" customWidth="1"/>
    <col min="18" max="16384" width="9.140625" style="8"/>
  </cols>
  <sheetData>
    <row r="1" spans="1:20" ht="13.5" thickBot="1"/>
    <row r="2" spans="1:20" s="61" customFormat="1" ht="20.100000000000001" customHeight="1" thickTop="1" thickBot="1">
      <c r="B2" s="388" t="s">
        <v>187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409"/>
      <c r="P2" s="390"/>
      <c r="R2" s="166"/>
    </row>
    <row r="3" spans="1:20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160"/>
      <c r="M3" s="160"/>
      <c r="N3" s="160"/>
      <c r="O3" s="138"/>
      <c r="P3" s="138"/>
      <c r="Q3" s="161"/>
    </row>
    <row r="4" spans="1:20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20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20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20" s="2" customFormat="1" ht="12.95" customHeight="1">
      <c r="A7" s="97"/>
      <c r="B7" s="5" t="s">
        <v>45</v>
      </c>
      <c r="C7" s="6" t="s">
        <v>3</v>
      </c>
      <c r="D7" s="6" t="s">
        <v>4</v>
      </c>
      <c r="E7" s="279" t="s">
        <v>219</v>
      </c>
      <c r="F7" s="4"/>
      <c r="G7" s="98"/>
      <c r="H7" s="4"/>
      <c r="I7" s="200"/>
      <c r="J7" s="98"/>
      <c r="K7" s="200"/>
      <c r="L7" s="3"/>
      <c r="M7" s="98"/>
      <c r="N7" s="315"/>
      <c r="O7" s="289"/>
      <c r="P7" s="294"/>
    </row>
    <row r="8" spans="1:20" s="2" customFormat="1" ht="12.95" customHeight="1">
      <c r="A8" s="97"/>
      <c r="B8" s="5"/>
      <c r="C8" s="6"/>
      <c r="D8" s="6"/>
      <c r="E8" s="6"/>
      <c r="F8" s="112">
        <v>600000</v>
      </c>
      <c r="G8" s="125"/>
      <c r="H8" s="19" t="s">
        <v>34</v>
      </c>
      <c r="I8" s="179">
        <f t="shared" ref="I8:J8" si="0">I9</f>
        <v>12000</v>
      </c>
      <c r="J8" s="179">
        <f t="shared" si="0"/>
        <v>12000</v>
      </c>
      <c r="K8" s="179">
        <f>K9</f>
        <v>15000</v>
      </c>
      <c r="L8" s="252">
        <f>L9</f>
        <v>12000</v>
      </c>
      <c r="M8" s="93">
        <f>M9</f>
        <v>0</v>
      </c>
      <c r="N8" s="319">
        <f>N9</f>
        <v>12000</v>
      </c>
      <c r="O8" s="290">
        <f>IF(J8=0,"",N8/J8*100)</f>
        <v>100</v>
      </c>
      <c r="P8" s="295">
        <f>IF(K8=0,"",N8/K8*100)</f>
        <v>80</v>
      </c>
    </row>
    <row r="9" spans="1:20" s="2" customFormat="1" ht="12.95" customHeight="1">
      <c r="A9" s="97"/>
      <c r="B9" s="5"/>
      <c r="C9" s="6"/>
      <c r="D9" s="6"/>
      <c r="E9" s="6"/>
      <c r="F9" s="113">
        <v>600000</v>
      </c>
      <c r="G9" s="126"/>
      <c r="H9" s="27" t="s">
        <v>24</v>
      </c>
      <c r="I9" s="178">
        <v>12000</v>
      </c>
      <c r="J9" s="178">
        <v>12000</v>
      </c>
      <c r="K9" s="178">
        <v>15000</v>
      </c>
      <c r="L9" s="209">
        <v>12000</v>
      </c>
      <c r="M9" s="95">
        <v>0</v>
      </c>
      <c r="N9" s="318">
        <f>SUM(L9:M9)</f>
        <v>12000</v>
      </c>
      <c r="O9" s="291">
        <f>IF(J9=0,"",N9/J9*100)</f>
        <v>100</v>
      </c>
      <c r="P9" s="296">
        <f t="shared" ref="P9:P56" si="1">IF(K9=0,"",N9/K9*100)</f>
        <v>80</v>
      </c>
    </row>
    <row r="10" spans="1:20" s="2" customFormat="1" ht="6.75" customHeight="1">
      <c r="A10" s="97"/>
      <c r="B10" s="5"/>
      <c r="C10" s="6"/>
      <c r="D10" s="6"/>
      <c r="E10" s="6"/>
      <c r="F10" s="112"/>
      <c r="G10" s="125"/>
      <c r="H10" s="4"/>
      <c r="I10" s="178"/>
      <c r="J10" s="178"/>
      <c r="K10" s="178"/>
      <c r="L10" s="209"/>
      <c r="M10" s="95"/>
      <c r="N10" s="318"/>
      <c r="O10" s="291" t="str">
        <f t="shared" ref="O10:O33" si="2">IF(J10=0,"",N10/J10*100)</f>
        <v/>
      </c>
      <c r="P10" s="296" t="str">
        <f t="shared" si="1"/>
        <v/>
      </c>
    </row>
    <row r="11" spans="1:20" s="1" customFormat="1" ht="12.95" customHeight="1">
      <c r="A11" s="96"/>
      <c r="B11" s="11"/>
      <c r="C11" s="7"/>
      <c r="D11" s="7"/>
      <c r="E11" s="7"/>
      <c r="F11" s="112">
        <v>611000</v>
      </c>
      <c r="G11" s="125"/>
      <c r="H11" s="7" t="s">
        <v>63</v>
      </c>
      <c r="I11" s="177">
        <f t="shared" ref="I11" si="3">SUM(I12:I14)</f>
        <v>374980</v>
      </c>
      <c r="J11" s="177">
        <f t="shared" ref="J11" si="4">SUM(J12:J14)</f>
        <v>375190</v>
      </c>
      <c r="K11" s="177">
        <f>SUM(K12:K14)</f>
        <v>368100</v>
      </c>
      <c r="L11" s="204">
        <f>SUM(L12:L14)</f>
        <v>375103</v>
      </c>
      <c r="M11" s="72">
        <f>SUM(M12:M14)</f>
        <v>0</v>
      </c>
      <c r="N11" s="316">
        <f>SUM(N12:N14)</f>
        <v>375103</v>
      </c>
      <c r="O11" s="290">
        <f t="shared" si="2"/>
        <v>99.976811748713985</v>
      </c>
      <c r="P11" s="295">
        <f t="shared" si="1"/>
        <v>101.9024721543059</v>
      </c>
    </row>
    <row r="12" spans="1:20" ht="12.95" customHeight="1">
      <c r="B12" s="9"/>
      <c r="C12" s="10"/>
      <c r="D12" s="10"/>
      <c r="E12" s="101"/>
      <c r="F12" s="113">
        <v>611100</v>
      </c>
      <c r="G12" s="126"/>
      <c r="H12" s="18" t="s">
        <v>76</v>
      </c>
      <c r="I12" s="178">
        <v>310480</v>
      </c>
      <c r="J12" s="178">
        <v>309180</v>
      </c>
      <c r="K12" s="178">
        <v>299458</v>
      </c>
      <c r="L12" s="251">
        <v>309173</v>
      </c>
      <c r="M12" s="74">
        <v>0</v>
      </c>
      <c r="N12" s="318">
        <f t="shared" ref="N12:N14" si="5">SUM(L12:M12)</f>
        <v>309173</v>
      </c>
      <c r="O12" s="291">
        <f t="shared" si="2"/>
        <v>99.997735946697716</v>
      </c>
      <c r="P12" s="296">
        <f t="shared" si="1"/>
        <v>103.24419451141729</v>
      </c>
    </row>
    <row r="13" spans="1:20" ht="12.95" customHeight="1">
      <c r="B13" s="9"/>
      <c r="C13" s="10"/>
      <c r="D13" s="10"/>
      <c r="E13" s="101"/>
      <c r="F13" s="113">
        <v>611200</v>
      </c>
      <c r="G13" s="126"/>
      <c r="H13" s="10" t="s">
        <v>77</v>
      </c>
      <c r="I13" s="178">
        <v>64500</v>
      </c>
      <c r="J13" s="178">
        <v>66010</v>
      </c>
      <c r="K13" s="178">
        <v>68642</v>
      </c>
      <c r="L13" s="205">
        <v>65930</v>
      </c>
      <c r="M13" s="71">
        <v>0</v>
      </c>
      <c r="N13" s="318">
        <f t="shared" si="5"/>
        <v>65930</v>
      </c>
      <c r="O13" s="291">
        <f t="shared" si="2"/>
        <v>99.878806241478571</v>
      </c>
      <c r="P13" s="296">
        <f t="shared" si="1"/>
        <v>96.04906616940066</v>
      </c>
      <c r="T13" s="265" t="s">
        <v>68</v>
      </c>
    </row>
    <row r="14" spans="1:20" ht="12.95" customHeight="1">
      <c r="B14" s="9"/>
      <c r="C14" s="10"/>
      <c r="D14" s="10"/>
      <c r="E14" s="101"/>
      <c r="F14" s="113">
        <v>611200</v>
      </c>
      <c r="G14" s="126"/>
      <c r="H14" s="70" t="s">
        <v>103</v>
      </c>
      <c r="I14" s="178">
        <f t="shared" ref="I14:J14" si="6">SUM(G14:H14)</f>
        <v>0</v>
      </c>
      <c r="J14" s="178">
        <f t="shared" si="6"/>
        <v>0</v>
      </c>
      <c r="K14" s="178">
        <v>0</v>
      </c>
      <c r="L14" s="205">
        <v>0</v>
      </c>
      <c r="M14" s="71">
        <v>0</v>
      </c>
      <c r="N14" s="318">
        <f t="shared" si="5"/>
        <v>0</v>
      </c>
      <c r="O14" s="291" t="str">
        <f t="shared" si="2"/>
        <v/>
      </c>
      <c r="P14" s="296" t="str">
        <f t="shared" si="1"/>
        <v/>
      </c>
      <c r="R14" s="35"/>
    </row>
    <row r="15" spans="1:20" ht="7.5" customHeight="1">
      <c r="B15" s="9"/>
      <c r="C15" s="10"/>
      <c r="D15" s="10"/>
      <c r="E15" s="101"/>
      <c r="F15" s="113"/>
      <c r="G15" s="126"/>
      <c r="H15" s="18"/>
      <c r="I15" s="178"/>
      <c r="J15" s="178"/>
      <c r="K15" s="178"/>
      <c r="L15" s="205"/>
      <c r="M15" s="71"/>
      <c r="N15" s="317"/>
      <c r="O15" s="291" t="str">
        <f t="shared" si="2"/>
        <v/>
      </c>
      <c r="P15" s="296" t="str">
        <f t="shared" si="1"/>
        <v/>
      </c>
    </row>
    <row r="16" spans="1:20" s="1" customFormat="1" ht="12.95" customHeight="1">
      <c r="A16" s="96"/>
      <c r="B16" s="11"/>
      <c r="C16" s="7"/>
      <c r="D16" s="7"/>
      <c r="E16" s="7"/>
      <c r="F16" s="112">
        <v>612000</v>
      </c>
      <c r="G16" s="125"/>
      <c r="H16" s="7" t="s">
        <v>62</v>
      </c>
      <c r="I16" s="177">
        <f t="shared" ref="I16" si="7">I17+I18</f>
        <v>32970</v>
      </c>
      <c r="J16" s="177">
        <f t="shared" ref="J16" si="8">J17+J18</f>
        <v>32760</v>
      </c>
      <c r="K16" s="177">
        <f>K17</f>
        <v>32258</v>
      </c>
      <c r="L16" s="204">
        <f>L17+L18</f>
        <v>32759</v>
      </c>
      <c r="M16" s="72">
        <f>M17+M18</f>
        <v>0</v>
      </c>
      <c r="N16" s="316">
        <f>N17+N18</f>
        <v>32759</v>
      </c>
      <c r="O16" s="290">
        <f t="shared" si="2"/>
        <v>99.996947496947499</v>
      </c>
      <c r="P16" s="295">
        <f t="shared" si="1"/>
        <v>101.55310310620622</v>
      </c>
    </row>
    <row r="17" spans="1:16" ht="12.95" customHeight="1">
      <c r="B17" s="9"/>
      <c r="C17" s="10"/>
      <c r="D17" s="10"/>
      <c r="E17" s="101"/>
      <c r="F17" s="113">
        <v>612100</v>
      </c>
      <c r="G17" s="126"/>
      <c r="H17" s="12" t="s">
        <v>5</v>
      </c>
      <c r="I17" s="178">
        <v>32970</v>
      </c>
      <c r="J17" s="178">
        <v>32760</v>
      </c>
      <c r="K17" s="178">
        <v>32258</v>
      </c>
      <c r="L17" s="205">
        <v>32759</v>
      </c>
      <c r="M17" s="71">
        <v>0</v>
      </c>
      <c r="N17" s="318">
        <f>SUM(L17:M17)</f>
        <v>32759</v>
      </c>
      <c r="O17" s="291">
        <f t="shared" si="2"/>
        <v>99.996947496947499</v>
      </c>
      <c r="P17" s="296">
        <f t="shared" si="1"/>
        <v>101.55310310620622</v>
      </c>
    </row>
    <row r="18" spans="1:16" ht="12.95" customHeight="1">
      <c r="B18" s="9"/>
      <c r="C18" s="10"/>
      <c r="D18" s="10"/>
      <c r="E18" s="101"/>
      <c r="F18" s="113"/>
      <c r="G18" s="126"/>
      <c r="H18" s="10"/>
      <c r="I18" s="178"/>
      <c r="J18" s="178"/>
      <c r="K18" s="178"/>
      <c r="L18" s="206"/>
      <c r="M18" s="94"/>
      <c r="N18" s="318"/>
      <c r="O18" s="291" t="str">
        <f t="shared" si="2"/>
        <v/>
      </c>
      <c r="P18" s="296" t="str">
        <f t="shared" si="1"/>
        <v/>
      </c>
    </row>
    <row r="19" spans="1:16" s="1" customFormat="1" ht="12.95" customHeight="1">
      <c r="A19" s="96"/>
      <c r="B19" s="11"/>
      <c r="C19" s="7"/>
      <c r="D19" s="7"/>
      <c r="E19" s="7"/>
      <c r="F19" s="112">
        <v>613000</v>
      </c>
      <c r="G19" s="125"/>
      <c r="H19" s="7" t="s">
        <v>64</v>
      </c>
      <c r="I19" s="177">
        <f t="shared" ref="I19" si="9">SUM(I20:I30)</f>
        <v>102000</v>
      </c>
      <c r="J19" s="177">
        <f t="shared" ref="J19" si="10">SUM(J20:J30)</f>
        <v>102000</v>
      </c>
      <c r="K19" s="177">
        <f>SUM(K20:K30)</f>
        <v>94015</v>
      </c>
      <c r="L19" s="207">
        <f>SUM(L20:L30)</f>
        <v>96906</v>
      </c>
      <c r="M19" s="107">
        <f>SUM(M20:M30)</f>
        <v>0</v>
      </c>
      <c r="N19" s="307">
        <f>SUM(N20:N30)</f>
        <v>96906</v>
      </c>
      <c r="O19" s="290">
        <f t="shared" si="2"/>
        <v>95.005882352941171</v>
      </c>
      <c r="P19" s="295">
        <f t="shared" si="1"/>
        <v>103.07504121682712</v>
      </c>
    </row>
    <row r="20" spans="1:16" ht="12.95" customHeight="1">
      <c r="B20" s="9"/>
      <c r="C20" s="10"/>
      <c r="D20" s="10"/>
      <c r="E20" s="101"/>
      <c r="F20" s="113">
        <v>613100</v>
      </c>
      <c r="G20" s="126"/>
      <c r="H20" s="10" t="s">
        <v>6</v>
      </c>
      <c r="I20" s="178">
        <v>1500</v>
      </c>
      <c r="J20" s="178">
        <v>770</v>
      </c>
      <c r="K20" s="178">
        <v>2311</v>
      </c>
      <c r="L20" s="206">
        <v>688</v>
      </c>
      <c r="M20" s="94">
        <v>0</v>
      </c>
      <c r="N20" s="318">
        <f t="shared" ref="N20:N30" si="11">SUM(L20:M20)</f>
        <v>688</v>
      </c>
      <c r="O20" s="291">
        <f t="shared" si="2"/>
        <v>89.350649350649348</v>
      </c>
      <c r="P20" s="296">
        <f t="shared" si="1"/>
        <v>29.77066205106015</v>
      </c>
    </row>
    <row r="21" spans="1:16" ht="12.95" customHeight="1">
      <c r="B21" s="9"/>
      <c r="C21" s="10"/>
      <c r="D21" s="10"/>
      <c r="E21" s="101"/>
      <c r="F21" s="113">
        <v>613200</v>
      </c>
      <c r="G21" s="126"/>
      <c r="H21" s="10" t="s">
        <v>7</v>
      </c>
      <c r="I21" s="178">
        <f t="shared" ref="I21:J30" si="12">SUM(G21:H21)</f>
        <v>0</v>
      </c>
      <c r="J21" s="178">
        <f t="shared" si="12"/>
        <v>0</v>
      </c>
      <c r="K21" s="178">
        <v>0</v>
      </c>
      <c r="L21" s="206">
        <v>0</v>
      </c>
      <c r="M21" s="94">
        <v>0</v>
      </c>
      <c r="N21" s="318">
        <f t="shared" si="11"/>
        <v>0</v>
      </c>
      <c r="O21" s="291" t="str">
        <f t="shared" si="2"/>
        <v/>
      </c>
      <c r="P21" s="296" t="str">
        <f t="shared" si="1"/>
        <v/>
      </c>
    </row>
    <row r="22" spans="1:16" ht="12.95" customHeight="1">
      <c r="B22" s="9"/>
      <c r="C22" s="10"/>
      <c r="D22" s="10"/>
      <c r="E22" s="101"/>
      <c r="F22" s="113">
        <v>613300</v>
      </c>
      <c r="G22" s="126"/>
      <c r="H22" s="18" t="s">
        <v>78</v>
      </c>
      <c r="I22" s="178">
        <v>7600</v>
      </c>
      <c r="J22" s="178">
        <v>7600</v>
      </c>
      <c r="K22" s="178">
        <v>7348</v>
      </c>
      <c r="L22" s="206">
        <v>7387</v>
      </c>
      <c r="M22" s="94">
        <v>0</v>
      </c>
      <c r="N22" s="318">
        <f t="shared" si="11"/>
        <v>7387</v>
      </c>
      <c r="O22" s="291">
        <f t="shared" si="2"/>
        <v>97.19736842105263</v>
      </c>
      <c r="P22" s="296">
        <f t="shared" si="1"/>
        <v>100.53075666848122</v>
      </c>
    </row>
    <row r="23" spans="1:16" ht="12.95" customHeight="1">
      <c r="B23" s="9"/>
      <c r="C23" s="10"/>
      <c r="D23" s="10"/>
      <c r="E23" s="101"/>
      <c r="F23" s="113">
        <v>613400</v>
      </c>
      <c r="G23" s="126"/>
      <c r="H23" s="10" t="s">
        <v>65</v>
      </c>
      <c r="I23" s="178">
        <v>3000</v>
      </c>
      <c r="J23" s="178">
        <v>3000</v>
      </c>
      <c r="K23" s="178">
        <v>2340</v>
      </c>
      <c r="L23" s="206">
        <v>2948</v>
      </c>
      <c r="M23" s="94">
        <v>0</v>
      </c>
      <c r="N23" s="318">
        <f t="shared" si="11"/>
        <v>2948</v>
      </c>
      <c r="O23" s="291">
        <f t="shared" si="2"/>
        <v>98.266666666666666</v>
      </c>
      <c r="P23" s="296">
        <f t="shared" si="1"/>
        <v>125.98290598290598</v>
      </c>
    </row>
    <row r="24" spans="1:16" ht="12.95" customHeight="1">
      <c r="B24" s="9"/>
      <c r="C24" s="10"/>
      <c r="D24" s="10"/>
      <c r="E24" s="101"/>
      <c r="F24" s="113">
        <v>613500</v>
      </c>
      <c r="G24" s="126"/>
      <c r="H24" s="10" t="s">
        <v>8</v>
      </c>
      <c r="I24" s="178">
        <f t="shared" si="12"/>
        <v>0</v>
      </c>
      <c r="J24" s="178">
        <f t="shared" si="12"/>
        <v>0</v>
      </c>
      <c r="K24" s="178">
        <v>0</v>
      </c>
      <c r="L24" s="209">
        <v>0</v>
      </c>
      <c r="M24" s="95">
        <v>0</v>
      </c>
      <c r="N24" s="318">
        <f t="shared" si="11"/>
        <v>0</v>
      </c>
      <c r="O24" s="291" t="str">
        <f t="shared" si="2"/>
        <v/>
      </c>
      <c r="P24" s="296" t="str">
        <f t="shared" si="1"/>
        <v/>
      </c>
    </row>
    <row r="25" spans="1:16" ht="12.95" customHeight="1">
      <c r="B25" s="9"/>
      <c r="C25" s="10"/>
      <c r="D25" s="10"/>
      <c r="E25" s="101"/>
      <c r="F25" s="113">
        <v>613600</v>
      </c>
      <c r="G25" s="126"/>
      <c r="H25" s="18" t="s">
        <v>79</v>
      </c>
      <c r="I25" s="178">
        <f t="shared" si="12"/>
        <v>0</v>
      </c>
      <c r="J25" s="178">
        <f t="shared" si="12"/>
        <v>0</v>
      </c>
      <c r="K25" s="178">
        <v>0</v>
      </c>
      <c r="L25" s="209">
        <v>0</v>
      </c>
      <c r="M25" s="95">
        <v>0</v>
      </c>
      <c r="N25" s="318">
        <f t="shared" si="11"/>
        <v>0</v>
      </c>
      <c r="O25" s="291" t="str">
        <f t="shared" si="2"/>
        <v/>
      </c>
      <c r="P25" s="296" t="str">
        <f t="shared" si="1"/>
        <v/>
      </c>
    </row>
    <row r="26" spans="1:16" ht="12.95" customHeight="1">
      <c r="B26" s="9"/>
      <c r="C26" s="10"/>
      <c r="D26" s="10"/>
      <c r="E26" s="101"/>
      <c r="F26" s="113">
        <v>613700</v>
      </c>
      <c r="G26" s="126"/>
      <c r="H26" s="10" t="s">
        <v>9</v>
      </c>
      <c r="I26" s="178">
        <v>1500</v>
      </c>
      <c r="J26" s="178">
        <v>1200</v>
      </c>
      <c r="K26" s="178">
        <v>1626</v>
      </c>
      <c r="L26" s="248">
        <v>626</v>
      </c>
      <c r="M26" s="109">
        <v>0</v>
      </c>
      <c r="N26" s="318">
        <f t="shared" si="11"/>
        <v>626</v>
      </c>
      <c r="O26" s="291">
        <f t="shared" si="2"/>
        <v>52.166666666666664</v>
      </c>
      <c r="P26" s="296">
        <f t="shared" si="1"/>
        <v>38.499384993849937</v>
      </c>
    </row>
    <row r="27" spans="1:16" ht="12.95" customHeight="1">
      <c r="B27" s="9"/>
      <c r="C27" s="10"/>
      <c r="D27" s="10"/>
      <c r="E27" s="101"/>
      <c r="F27" s="113">
        <v>613800</v>
      </c>
      <c r="G27" s="126"/>
      <c r="H27" s="10" t="s">
        <v>66</v>
      </c>
      <c r="I27" s="178">
        <v>9600</v>
      </c>
      <c r="J27" s="178">
        <v>10230</v>
      </c>
      <c r="K27" s="178">
        <v>5669</v>
      </c>
      <c r="L27" s="209">
        <v>10222</v>
      </c>
      <c r="M27" s="95">
        <v>0</v>
      </c>
      <c r="N27" s="318">
        <f t="shared" si="11"/>
        <v>10222</v>
      </c>
      <c r="O27" s="291">
        <f t="shared" si="2"/>
        <v>99.921798631476051</v>
      </c>
      <c r="P27" s="296">
        <f t="shared" si="1"/>
        <v>180.31398835773504</v>
      </c>
    </row>
    <row r="28" spans="1:16" ht="12.95" customHeight="1">
      <c r="B28" s="9"/>
      <c r="C28" s="10"/>
      <c r="D28" s="10"/>
      <c r="E28" s="101"/>
      <c r="F28" s="113">
        <v>613900</v>
      </c>
      <c r="G28" s="126"/>
      <c r="H28" s="10" t="s">
        <v>67</v>
      </c>
      <c r="I28" s="178">
        <v>13800</v>
      </c>
      <c r="J28" s="178">
        <v>14200</v>
      </c>
      <c r="K28" s="178">
        <v>11260</v>
      </c>
      <c r="L28" s="253">
        <v>14019</v>
      </c>
      <c r="M28" s="92">
        <v>0</v>
      </c>
      <c r="N28" s="318">
        <f t="shared" si="11"/>
        <v>14019</v>
      </c>
      <c r="O28" s="291">
        <f t="shared" si="2"/>
        <v>98.725352112676063</v>
      </c>
      <c r="P28" s="296">
        <f t="shared" si="1"/>
        <v>124.50266429840143</v>
      </c>
    </row>
    <row r="29" spans="1:16" ht="12.95" customHeight="1">
      <c r="B29" s="9"/>
      <c r="C29" s="10"/>
      <c r="D29" s="10"/>
      <c r="E29" s="275"/>
      <c r="F29" s="119">
        <v>613900</v>
      </c>
      <c r="G29" s="132" t="s">
        <v>128</v>
      </c>
      <c r="H29" s="18" t="s">
        <v>105</v>
      </c>
      <c r="I29" s="178">
        <v>65000</v>
      </c>
      <c r="J29" s="178">
        <v>65000</v>
      </c>
      <c r="K29" s="178">
        <v>63461</v>
      </c>
      <c r="L29" s="209">
        <v>61016</v>
      </c>
      <c r="M29" s="95">
        <v>0</v>
      </c>
      <c r="N29" s="318">
        <f t="shared" si="11"/>
        <v>61016</v>
      </c>
      <c r="O29" s="291">
        <f t="shared" si="2"/>
        <v>93.870769230769241</v>
      </c>
      <c r="P29" s="296">
        <f t="shared" si="1"/>
        <v>96.147240037188197</v>
      </c>
    </row>
    <row r="30" spans="1:16" ht="12.95" customHeight="1">
      <c r="B30" s="9"/>
      <c r="C30" s="10"/>
      <c r="D30" s="10"/>
      <c r="E30" s="101"/>
      <c r="F30" s="113">
        <v>613900</v>
      </c>
      <c r="G30" s="126"/>
      <c r="H30" s="70" t="s">
        <v>104</v>
      </c>
      <c r="I30" s="178">
        <f t="shared" si="12"/>
        <v>0</v>
      </c>
      <c r="J30" s="178">
        <f t="shared" si="12"/>
        <v>0</v>
      </c>
      <c r="K30" s="178">
        <v>0</v>
      </c>
      <c r="L30" s="209">
        <v>0</v>
      </c>
      <c r="M30" s="95">
        <v>0</v>
      </c>
      <c r="N30" s="318">
        <f t="shared" si="11"/>
        <v>0</v>
      </c>
      <c r="O30" s="291" t="str">
        <f t="shared" si="2"/>
        <v/>
      </c>
      <c r="P30" s="296" t="str">
        <f t="shared" si="1"/>
        <v/>
      </c>
    </row>
    <row r="31" spans="1:16" ht="6" customHeight="1">
      <c r="B31" s="9"/>
      <c r="C31" s="10"/>
      <c r="D31" s="10"/>
      <c r="E31" s="275"/>
      <c r="F31" s="119"/>
      <c r="G31" s="132"/>
      <c r="H31" s="10"/>
      <c r="I31" s="178"/>
      <c r="J31" s="178"/>
      <c r="K31" s="178"/>
      <c r="L31" s="209"/>
      <c r="M31" s="95"/>
      <c r="N31" s="318"/>
      <c r="O31" s="291" t="str">
        <f t="shared" si="2"/>
        <v/>
      </c>
      <c r="P31" s="296" t="str">
        <f t="shared" si="1"/>
        <v/>
      </c>
    </row>
    <row r="32" spans="1:16" s="1" customFormat="1" ht="12.95" customHeight="1">
      <c r="A32" s="96"/>
      <c r="B32" s="11"/>
      <c r="C32" s="7"/>
      <c r="D32" s="22"/>
      <c r="E32" s="22"/>
      <c r="F32" s="112">
        <v>614000</v>
      </c>
      <c r="G32" s="125"/>
      <c r="H32" s="7" t="s">
        <v>80</v>
      </c>
      <c r="I32" s="177">
        <f t="shared" ref="I32" si="13">SUM(I33:I35)</f>
        <v>489000</v>
      </c>
      <c r="J32" s="177">
        <f t="shared" ref="J32" si="14">SUM(J33:J35)</f>
        <v>489000</v>
      </c>
      <c r="K32" s="177">
        <f>SUM(K33:K35)</f>
        <v>336894</v>
      </c>
      <c r="L32" s="214">
        <f>SUM(L33:L35)</f>
        <v>484554</v>
      </c>
      <c r="M32" s="108">
        <f>SUM(M33:M35)</f>
        <v>0</v>
      </c>
      <c r="N32" s="307">
        <f>SUM(N33:N35)</f>
        <v>484554</v>
      </c>
      <c r="O32" s="290">
        <f t="shared" si="2"/>
        <v>99.090797546012269</v>
      </c>
      <c r="P32" s="295">
        <f t="shared" si="1"/>
        <v>143.8298099699015</v>
      </c>
    </row>
    <row r="33" spans="1:18" ht="12.95" customHeight="1">
      <c r="B33" s="9"/>
      <c r="C33" s="10"/>
      <c r="D33" s="21"/>
      <c r="E33" s="21"/>
      <c r="F33" s="113">
        <v>614100</v>
      </c>
      <c r="G33" s="124" t="s">
        <v>129</v>
      </c>
      <c r="H33" s="28" t="s">
        <v>96</v>
      </c>
      <c r="I33" s="178">
        <v>350000</v>
      </c>
      <c r="J33" s="178">
        <v>350000</v>
      </c>
      <c r="K33" s="178">
        <v>230000</v>
      </c>
      <c r="L33" s="209">
        <v>350000</v>
      </c>
      <c r="M33" s="95">
        <v>0</v>
      </c>
      <c r="N33" s="318">
        <f t="shared" ref="N33:N35" si="15">SUM(L33:M33)</f>
        <v>350000</v>
      </c>
      <c r="O33" s="291">
        <f t="shared" si="2"/>
        <v>100</v>
      </c>
      <c r="P33" s="296">
        <f t="shared" si="1"/>
        <v>152.17391304347828</v>
      </c>
      <c r="Q33" s="41"/>
      <c r="R33" s="33"/>
    </row>
    <row r="34" spans="1:18" ht="12.95" customHeight="1">
      <c r="B34" s="9"/>
      <c r="C34" s="10"/>
      <c r="D34" s="21"/>
      <c r="E34" s="21"/>
      <c r="F34" s="147">
        <v>614800</v>
      </c>
      <c r="G34" s="134" t="s">
        <v>130</v>
      </c>
      <c r="H34" s="28" t="s">
        <v>26</v>
      </c>
      <c r="I34" s="178">
        <v>94000</v>
      </c>
      <c r="J34" s="178">
        <v>94000</v>
      </c>
      <c r="K34" s="178">
        <v>66603</v>
      </c>
      <c r="L34" s="209">
        <v>92156</v>
      </c>
      <c r="M34" s="95">
        <v>0</v>
      </c>
      <c r="N34" s="318">
        <f t="shared" si="15"/>
        <v>92156</v>
      </c>
      <c r="O34" s="312">
        <f>IF(J34=0,"",N34/J34*100)</f>
        <v>98.038297872340436</v>
      </c>
      <c r="P34" s="140">
        <f t="shared" si="1"/>
        <v>138.3661396633785</v>
      </c>
      <c r="Q34" s="33"/>
    </row>
    <row r="35" spans="1:18" ht="24.75" customHeight="1">
      <c r="B35" s="9"/>
      <c r="C35" s="10"/>
      <c r="D35" s="21"/>
      <c r="E35" s="21"/>
      <c r="F35" s="147">
        <v>614800</v>
      </c>
      <c r="G35" s="134" t="s">
        <v>131</v>
      </c>
      <c r="H35" s="82" t="s">
        <v>109</v>
      </c>
      <c r="I35" s="178">
        <v>45000</v>
      </c>
      <c r="J35" s="178">
        <v>45000</v>
      </c>
      <c r="K35" s="178">
        <v>40291</v>
      </c>
      <c r="L35" s="209">
        <v>42398</v>
      </c>
      <c r="M35" s="95">
        <v>0</v>
      </c>
      <c r="N35" s="318">
        <f t="shared" si="15"/>
        <v>42398</v>
      </c>
      <c r="O35" s="312">
        <f t="shared" ref="O35:O56" si="16">IF(J35=0,"",N35/J35*100)</f>
        <v>94.217777777777783</v>
      </c>
      <c r="P35" s="140">
        <f t="shared" si="1"/>
        <v>105.22945570971186</v>
      </c>
      <c r="Q35" s="33"/>
    </row>
    <row r="36" spans="1:18" ht="6" customHeight="1">
      <c r="B36" s="9"/>
      <c r="C36" s="10"/>
      <c r="D36" s="21"/>
      <c r="E36" s="276"/>
      <c r="F36" s="148"/>
      <c r="G36" s="135"/>
      <c r="H36" s="28"/>
      <c r="I36" s="178"/>
      <c r="J36" s="178"/>
      <c r="K36" s="178"/>
      <c r="L36" s="209"/>
      <c r="M36" s="95"/>
      <c r="N36" s="318"/>
      <c r="O36" s="312" t="str">
        <f t="shared" si="16"/>
        <v/>
      </c>
      <c r="P36" s="140" t="str">
        <f t="shared" si="1"/>
        <v/>
      </c>
    </row>
    <row r="37" spans="1:18" ht="12.95" customHeight="1">
      <c r="B37" s="9"/>
      <c r="C37" s="10"/>
      <c r="D37" s="10"/>
      <c r="E37" s="277"/>
      <c r="F37" s="122">
        <v>616000</v>
      </c>
      <c r="G37" s="136"/>
      <c r="H37" s="23" t="s">
        <v>83</v>
      </c>
      <c r="I37" s="177">
        <f t="shared" ref="I37:J37" si="17">SUM(I38:I41)</f>
        <v>41720</v>
      </c>
      <c r="J37" s="177">
        <f t="shared" si="17"/>
        <v>41720</v>
      </c>
      <c r="K37" s="177">
        <f t="shared" ref="K37:N37" si="18">SUM(K38:K41)</f>
        <v>49205</v>
      </c>
      <c r="L37" s="254">
        <f t="shared" si="18"/>
        <v>41694</v>
      </c>
      <c r="M37" s="90">
        <f t="shared" si="18"/>
        <v>0</v>
      </c>
      <c r="N37" s="307">
        <f t="shared" si="18"/>
        <v>41694</v>
      </c>
      <c r="O37" s="311">
        <f t="shared" si="16"/>
        <v>99.937679769894544</v>
      </c>
      <c r="P37" s="139">
        <f t="shared" si="1"/>
        <v>84.735291128950308</v>
      </c>
    </row>
    <row r="38" spans="1:18" s="99" customFormat="1" ht="12.95" customHeight="1">
      <c r="B38" s="100"/>
      <c r="C38" s="101"/>
      <c r="D38" s="101"/>
      <c r="E38" s="182"/>
      <c r="F38" s="120">
        <v>616200</v>
      </c>
      <c r="G38" s="124" t="s">
        <v>132</v>
      </c>
      <c r="H38" s="30" t="s">
        <v>242</v>
      </c>
      <c r="I38" s="178">
        <v>18810</v>
      </c>
      <c r="J38" s="178">
        <v>18810</v>
      </c>
      <c r="K38" s="178">
        <v>0</v>
      </c>
      <c r="L38" s="209">
        <v>18801</v>
      </c>
      <c r="M38" s="95">
        <v>0</v>
      </c>
      <c r="N38" s="318">
        <f t="shared" ref="N38:N39" si="19">SUM(L38:M38)</f>
        <v>18801</v>
      </c>
      <c r="O38" s="312">
        <f t="shared" ref="O38:O39" si="20">IF(J38=0,"",N38/J38*100)</f>
        <v>99.952153110047846</v>
      </c>
      <c r="P38" s="140" t="str">
        <f t="shared" ref="P38:P39" si="21">IF(K38=0,"",N38/K38*100)</f>
        <v/>
      </c>
    </row>
    <row r="39" spans="1:18" s="99" customFormat="1" ht="12.95" customHeight="1">
      <c r="B39" s="100"/>
      <c r="C39" s="101"/>
      <c r="D39" s="101"/>
      <c r="E39" s="182"/>
      <c r="F39" s="120">
        <v>616200</v>
      </c>
      <c r="G39" s="124" t="s">
        <v>133</v>
      </c>
      <c r="H39" s="30" t="s">
        <v>243</v>
      </c>
      <c r="I39" s="178">
        <v>22910</v>
      </c>
      <c r="J39" s="178">
        <v>22910</v>
      </c>
      <c r="K39" s="178">
        <v>0</v>
      </c>
      <c r="L39" s="209">
        <v>22893</v>
      </c>
      <c r="M39" s="95">
        <v>0</v>
      </c>
      <c r="N39" s="318">
        <f t="shared" si="19"/>
        <v>22893</v>
      </c>
      <c r="O39" s="312">
        <f t="shared" si="20"/>
        <v>99.9257965953732</v>
      </c>
      <c r="P39" s="140" t="str">
        <f t="shared" si="21"/>
        <v/>
      </c>
    </row>
    <row r="40" spans="1:18" ht="12.95" customHeight="1">
      <c r="B40" s="9"/>
      <c r="C40" s="10"/>
      <c r="D40" s="10"/>
      <c r="E40" s="182"/>
      <c r="F40" s="120">
        <v>616300</v>
      </c>
      <c r="G40" s="124" t="s">
        <v>132</v>
      </c>
      <c r="H40" s="30" t="s">
        <v>85</v>
      </c>
      <c r="I40" s="178">
        <v>0</v>
      </c>
      <c r="J40" s="178">
        <v>0</v>
      </c>
      <c r="K40" s="178">
        <v>21130</v>
      </c>
      <c r="L40" s="209">
        <v>0</v>
      </c>
      <c r="M40" s="95">
        <v>0</v>
      </c>
      <c r="N40" s="318">
        <f t="shared" ref="N40:N41" si="22">SUM(L40:M40)</f>
        <v>0</v>
      </c>
      <c r="O40" s="312" t="str">
        <f t="shared" si="16"/>
        <v/>
      </c>
      <c r="P40" s="140">
        <f t="shared" si="1"/>
        <v>0</v>
      </c>
    </row>
    <row r="41" spans="1:18" ht="12.95" customHeight="1">
      <c r="B41" s="9"/>
      <c r="C41" s="10"/>
      <c r="D41" s="10"/>
      <c r="E41" s="182"/>
      <c r="F41" s="120">
        <v>616300</v>
      </c>
      <c r="G41" s="124" t="s">
        <v>133</v>
      </c>
      <c r="H41" s="30" t="s">
        <v>88</v>
      </c>
      <c r="I41" s="178">
        <v>0</v>
      </c>
      <c r="J41" s="178">
        <v>0</v>
      </c>
      <c r="K41" s="178">
        <v>28075</v>
      </c>
      <c r="L41" s="209">
        <v>0</v>
      </c>
      <c r="M41" s="95">
        <v>0</v>
      </c>
      <c r="N41" s="318">
        <f t="shared" si="22"/>
        <v>0</v>
      </c>
      <c r="O41" s="312" t="str">
        <f t="shared" si="16"/>
        <v/>
      </c>
      <c r="P41" s="140">
        <f t="shared" si="1"/>
        <v>0</v>
      </c>
    </row>
    <row r="42" spans="1:18" ht="6" customHeight="1">
      <c r="B42" s="9"/>
      <c r="C42" s="10"/>
      <c r="D42" s="10"/>
      <c r="E42" s="101"/>
      <c r="F42" s="113"/>
      <c r="G42" s="126"/>
      <c r="H42" s="10"/>
      <c r="I42" s="177"/>
      <c r="J42" s="177"/>
      <c r="K42" s="177"/>
      <c r="L42" s="214"/>
      <c r="M42" s="108"/>
      <c r="N42" s="307"/>
      <c r="O42" s="312" t="str">
        <f t="shared" si="16"/>
        <v/>
      </c>
      <c r="P42" s="140" t="str">
        <f t="shared" si="1"/>
        <v/>
      </c>
    </row>
    <row r="43" spans="1:18" ht="12.95" customHeight="1">
      <c r="B43" s="11"/>
      <c r="C43" s="7"/>
      <c r="D43" s="7"/>
      <c r="E43" s="7"/>
      <c r="F43" s="112">
        <v>821000</v>
      </c>
      <c r="G43" s="125"/>
      <c r="H43" s="7" t="s">
        <v>12</v>
      </c>
      <c r="I43" s="177">
        <f t="shared" ref="I43" si="23">SUM(I44:I45)</f>
        <v>1000</v>
      </c>
      <c r="J43" s="177">
        <f t="shared" ref="J43" si="24">SUM(J44:J45)</f>
        <v>1000</v>
      </c>
      <c r="K43" s="177">
        <f>SUM(K44:K45)</f>
        <v>1378</v>
      </c>
      <c r="L43" s="214">
        <f>SUM(L44:L45)</f>
        <v>799</v>
      </c>
      <c r="M43" s="108">
        <f>SUM(M44:M45)</f>
        <v>0</v>
      </c>
      <c r="N43" s="307">
        <f>SUM(N44:N45)</f>
        <v>799</v>
      </c>
      <c r="O43" s="311">
        <f t="shared" si="16"/>
        <v>79.900000000000006</v>
      </c>
      <c r="P43" s="139">
        <f t="shared" si="1"/>
        <v>57.982583454281567</v>
      </c>
    </row>
    <row r="44" spans="1:18" ht="12.95" customHeight="1">
      <c r="B44" s="9"/>
      <c r="C44" s="10"/>
      <c r="D44" s="10"/>
      <c r="E44" s="101"/>
      <c r="F44" s="113">
        <v>821200</v>
      </c>
      <c r="G44" s="126"/>
      <c r="H44" s="10" t="s">
        <v>13</v>
      </c>
      <c r="I44" s="178">
        <v>0</v>
      </c>
      <c r="J44" s="178">
        <v>0</v>
      </c>
      <c r="K44" s="178">
        <v>0</v>
      </c>
      <c r="L44" s="248">
        <v>0</v>
      </c>
      <c r="M44" s="109">
        <v>0</v>
      </c>
      <c r="N44" s="318">
        <f t="shared" ref="N44:N45" si="25">SUM(L44:M44)</f>
        <v>0</v>
      </c>
      <c r="O44" s="312" t="str">
        <f t="shared" si="16"/>
        <v/>
      </c>
      <c r="P44" s="140" t="str">
        <f t="shared" si="1"/>
        <v/>
      </c>
    </row>
    <row r="45" spans="1:18" s="1" customFormat="1" ht="12.95" customHeight="1">
      <c r="A45" s="96"/>
      <c r="B45" s="9"/>
      <c r="C45" s="10"/>
      <c r="D45" s="10"/>
      <c r="E45" s="101"/>
      <c r="F45" s="113">
        <v>821300</v>
      </c>
      <c r="G45" s="126"/>
      <c r="H45" s="10" t="s">
        <v>14</v>
      </c>
      <c r="I45" s="178">
        <v>1000</v>
      </c>
      <c r="J45" s="178">
        <v>1000</v>
      </c>
      <c r="K45" s="178">
        <v>1378</v>
      </c>
      <c r="L45" s="248">
        <v>799</v>
      </c>
      <c r="M45" s="109">
        <v>0</v>
      </c>
      <c r="N45" s="318">
        <f t="shared" si="25"/>
        <v>799</v>
      </c>
      <c r="O45" s="312">
        <f t="shared" si="16"/>
        <v>79.900000000000006</v>
      </c>
      <c r="P45" s="140">
        <f t="shared" si="1"/>
        <v>57.982583454281567</v>
      </c>
    </row>
    <row r="46" spans="1:18" ht="5.25" customHeight="1">
      <c r="B46" s="9"/>
      <c r="C46" s="10"/>
      <c r="D46" s="10"/>
      <c r="E46" s="101"/>
      <c r="F46" s="113"/>
      <c r="G46" s="126"/>
      <c r="H46" s="10"/>
      <c r="I46" s="178"/>
      <c r="J46" s="178"/>
      <c r="K46" s="178"/>
      <c r="L46" s="209"/>
      <c r="M46" s="95"/>
      <c r="N46" s="318"/>
      <c r="O46" s="312" t="str">
        <f t="shared" si="16"/>
        <v/>
      </c>
      <c r="P46" s="140" t="str">
        <f t="shared" si="1"/>
        <v/>
      </c>
    </row>
    <row r="47" spans="1:18" ht="12.95" customHeight="1">
      <c r="B47" s="11"/>
      <c r="C47" s="7"/>
      <c r="D47" s="7"/>
      <c r="E47" s="7"/>
      <c r="F47" s="112">
        <v>823000</v>
      </c>
      <c r="G47" s="125"/>
      <c r="H47" s="7" t="s">
        <v>86</v>
      </c>
      <c r="I47" s="177">
        <f t="shared" ref="I47:J47" si="26">SUM(I48:I51)</f>
        <v>515000</v>
      </c>
      <c r="J47" s="177">
        <f t="shared" si="26"/>
        <v>515000</v>
      </c>
      <c r="K47" s="177">
        <f t="shared" ref="K47:N47" si="27">SUM(K48:K51)</f>
        <v>519698</v>
      </c>
      <c r="L47" s="214">
        <f t="shared" si="27"/>
        <v>514991</v>
      </c>
      <c r="M47" s="108">
        <f t="shared" si="27"/>
        <v>0</v>
      </c>
      <c r="N47" s="307">
        <f t="shared" si="27"/>
        <v>514991</v>
      </c>
      <c r="O47" s="311">
        <f t="shared" si="16"/>
        <v>99.998252427184468</v>
      </c>
      <c r="P47" s="139">
        <f t="shared" si="1"/>
        <v>99.094281678975094</v>
      </c>
    </row>
    <row r="48" spans="1:18" s="99" customFormat="1" ht="12.95" customHeight="1">
      <c r="B48" s="100"/>
      <c r="C48" s="101"/>
      <c r="D48" s="101"/>
      <c r="E48" s="101"/>
      <c r="F48" s="113">
        <v>823200</v>
      </c>
      <c r="G48" s="126" t="s">
        <v>132</v>
      </c>
      <c r="H48" s="149" t="s">
        <v>244</v>
      </c>
      <c r="I48" s="178">
        <v>84710</v>
      </c>
      <c r="J48" s="178">
        <v>84710</v>
      </c>
      <c r="K48" s="178">
        <v>0</v>
      </c>
      <c r="L48" s="248">
        <v>84708</v>
      </c>
      <c r="M48" s="109">
        <v>0</v>
      </c>
      <c r="N48" s="318">
        <f t="shared" ref="N48:N49" si="28">SUM(L48:M48)</f>
        <v>84708</v>
      </c>
      <c r="O48" s="312">
        <f t="shared" ref="O48:O49" si="29">IF(J48=0,"",N48/J48*100)</f>
        <v>99.997639003659543</v>
      </c>
      <c r="P48" s="140" t="str">
        <f t="shared" ref="P48:P49" si="30">IF(K48=0,"",N48/K48*100)</f>
        <v/>
      </c>
    </row>
    <row r="49" spans="1:16" s="99" customFormat="1" ht="12.95" customHeight="1">
      <c r="B49" s="100"/>
      <c r="C49" s="101"/>
      <c r="D49" s="101"/>
      <c r="E49" s="101"/>
      <c r="F49" s="113">
        <v>823200</v>
      </c>
      <c r="G49" s="126" t="s">
        <v>133</v>
      </c>
      <c r="H49" s="149" t="s">
        <v>245</v>
      </c>
      <c r="I49" s="178">
        <v>430290</v>
      </c>
      <c r="J49" s="178">
        <v>430290</v>
      </c>
      <c r="K49" s="178">
        <v>0</v>
      </c>
      <c r="L49" s="248">
        <v>430283</v>
      </c>
      <c r="M49" s="109">
        <v>0</v>
      </c>
      <c r="N49" s="318">
        <f t="shared" si="28"/>
        <v>430283</v>
      </c>
      <c r="O49" s="312">
        <f t="shared" si="29"/>
        <v>99.998373190174078</v>
      </c>
      <c r="P49" s="140" t="str">
        <f t="shared" si="30"/>
        <v/>
      </c>
    </row>
    <row r="50" spans="1:16" ht="12.95" customHeight="1">
      <c r="B50" s="9"/>
      <c r="C50" s="10"/>
      <c r="D50" s="10"/>
      <c r="E50" s="101"/>
      <c r="F50" s="113">
        <v>823300</v>
      </c>
      <c r="G50" s="126" t="s">
        <v>132</v>
      </c>
      <c r="H50" s="149" t="s">
        <v>246</v>
      </c>
      <c r="I50" s="178">
        <v>0</v>
      </c>
      <c r="J50" s="178">
        <v>0</v>
      </c>
      <c r="K50" s="178">
        <v>89415</v>
      </c>
      <c r="L50" s="248">
        <v>0</v>
      </c>
      <c r="M50" s="109">
        <v>0</v>
      </c>
      <c r="N50" s="318">
        <f t="shared" ref="N50:N51" si="31">SUM(L50:M50)</f>
        <v>0</v>
      </c>
      <c r="O50" s="312" t="str">
        <f t="shared" si="16"/>
        <v/>
      </c>
      <c r="P50" s="140">
        <f t="shared" si="1"/>
        <v>0</v>
      </c>
    </row>
    <row r="51" spans="1:16" ht="12.95" customHeight="1">
      <c r="B51" s="9"/>
      <c r="C51" s="10"/>
      <c r="D51" s="10"/>
      <c r="E51" s="101"/>
      <c r="F51" s="113">
        <v>823300</v>
      </c>
      <c r="G51" s="126" t="s">
        <v>133</v>
      </c>
      <c r="H51" s="149" t="s">
        <v>247</v>
      </c>
      <c r="I51" s="178">
        <v>0</v>
      </c>
      <c r="J51" s="178">
        <v>0</v>
      </c>
      <c r="K51" s="178">
        <v>430283</v>
      </c>
      <c r="L51" s="248">
        <v>0</v>
      </c>
      <c r="M51" s="109">
        <v>0</v>
      </c>
      <c r="N51" s="318">
        <f t="shared" si="31"/>
        <v>0</v>
      </c>
      <c r="O51" s="312" t="str">
        <f t="shared" si="16"/>
        <v/>
      </c>
      <c r="P51" s="140">
        <f t="shared" si="1"/>
        <v>0</v>
      </c>
    </row>
    <row r="52" spans="1:16" ht="6" customHeight="1">
      <c r="B52" s="9"/>
      <c r="C52" s="10"/>
      <c r="D52" s="10"/>
      <c r="E52" s="101"/>
      <c r="F52" s="113"/>
      <c r="G52" s="126"/>
      <c r="H52" s="10"/>
      <c r="I52" s="196"/>
      <c r="J52" s="196"/>
      <c r="K52" s="196"/>
      <c r="L52" s="100"/>
      <c r="M52" s="101"/>
      <c r="N52" s="309"/>
      <c r="O52" s="312" t="str">
        <f t="shared" si="16"/>
        <v/>
      </c>
      <c r="P52" s="140" t="str">
        <f t="shared" si="1"/>
        <v/>
      </c>
    </row>
    <row r="53" spans="1:16" ht="12.95" customHeight="1">
      <c r="B53" s="11"/>
      <c r="C53" s="7"/>
      <c r="D53" s="7"/>
      <c r="E53" s="7"/>
      <c r="F53" s="112"/>
      <c r="G53" s="125"/>
      <c r="H53" s="7" t="s">
        <v>15</v>
      </c>
      <c r="I53" s="342">
        <v>15</v>
      </c>
      <c r="J53" s="342"/>
      <c r="K53" s="197">
        <v>14</v>
      </c>
      <c r="L53" s="269"/>
      <c r="M53" s="270"/>
      <c r="N53" s="341"/>
      <c r="O53" s="312"/>
      <c r="P53" s="140"/>
    </row>
    <row r="54" spans="1:16" ht="12.95" customHeight="1">
      <c r="B54" s="11"/>
      <c r="C54" s="7"/>
      <c r="D54" s="7"/>
      <c r="E54" s="7"/>
      <c r="F54" s="112"/>
      <c r="G54" s="125"/>
      <c r="H54" s="7" t="s">
        <v>28</v>
      </c>
      <c r="I54" s="201">
        <f t="shared" ref="I54:N54" si="32">I8+I11+I16+I19+I32+I37+I43+I47</f>
        <v>1568670</v>
      </c>
      <c r="J54" s="103">
        <f t="shared" si="32"/>
        <v>1568670</v>
      </c>
      <c r="K54" s="201">
        <f t="shared" si="32"/>
        <v>1416548</v>
      </c>
      <c r="L54" s="208">
        <f t="shared" si="32"/>
        <v>1558806</v>
      </c>
      <c r="M54" s="103">
        <f t="shared" si="32"/>
        <v>0</v>
      </c>
      <c r="N54" s="307">
        <f t="shared" si="32"/>
        <v>1558806</v>
      </c>
      <c r="O54" s="311">
        <f>IF(J54=0,"",N54/J54*100)</f>
        <v>99.371187056551094</v>
      </c>
      <c r="P54" s="139">
        <f t="shared" si="1"/>
        <v>110.04258239043084</v>
      </c>
    </row>
    <row r="55" spans="1:16" s="1" customFormat="1" ht="12.95" customHeight="1">
      <c r="A55" s="96"/>
      <c r="B55" s="11"/>
      <c r="C55" s="7"/>
      <c r="D55" s="7"/>
      <c r="E55" s="7"/>
      <c r="F55" s="112"/>
      <c r="G55" s="125"/>
      <c r="H55" s="7" t="s">
        <v>16</v>
      </c>
      <c r="I55" s="201">
        <f>I54</f>
        <v>1568670</v>
      </c>
      <c r="J55" s="103">
        <f>J54</f>
        <v>1568670</v>
      </c>
      <c r="K55" s="201">
        <f t="shared" ref="K55" si="33">K54</f>
        <v>1416548</v>
      </c>
      <c r="L55" s="208">
        <f t="shared" ref="L55:N56" si="34">L54</f>
        <v>1558806</v>
      </c>
      <c r="M55" s="103">
        <f t="shared" si="34"/>
        <v>0</v>
      </c>
      <c r="N55" s="307">
        <f t="shared" si="34"/>
        <v>1558806</v>
      </c>
      <c r="O55" s="311">
        <f t="shared" si="16"/>
        <v>99.371187056551094</v>
      </c>
      <c r="P55" s="139">
        <f t="shared" si="1"/>
        <v>110.04258239043084</v>
      </c>
    </row>
    <row r="56" spans="1:16" s="1" customFormat="1" ht="12.95" customHeight="1">
      <c r="A56" s="96"/>
      <c r="B56" s="11"/>
      <c r="C56" s="7"/>
      <c r="D56" s="7"/>
      <c r="E56" s="7"/>
      <c r="F56" s="112"/>
      <c r="G56" s="125"/>
      <c r="H56" s="7" t="s">
        <v>17</v>
      </c>
      <c r="I56" s="201">
        <f>I55</f>
        <v>1568670</v>
      </c>
      <c r="J56" s="103">
        <f>J55</f>
        <v>1568670</v>
      </c>
      <c r="K56" s="201">
        <f t="shared" ref="K56" si="35">K55</f>
        <v>1416548</v>
      </c>
      <c r="L56" s="208">
        <f t="shared" si="34"/>
        <v>1558806</v>
      </c>
      <c r="M56" s="103">
        <f t="shared" si="34"/>
        <v>0</v>
      </c>
      <c r="N56" s="307">
        <f t="shared" si="34"/>
        <v>1558806</v>
      </c>
      <c r="O56" s="311">
        <f t="shared" si="16"/>
        <v>99.371187056551094</v>
      </c>
      <c r="P56" s="139">
        <f t="shared" si="1"/>
        <v>110.04258239043084</v>
      </c>
    </row>
    <row r="57" spans="1:16" s="1" customFormat="1" ht="12.95" customHeight="1" thickBot="1">
      <c r="A57" s="96"/>
      <c r="B57" s="15"/>
      <c r="C57" s="16"/>
      <c r="D57" s="16"/>
      <c r="E57" s="16"/>
      <c r="F57" s="114"/>
      <c r="G57" s="127"/>
      <c r="H57" s="16"/>
      <c r="I57" s="16"/>
      <c r="J57" s="16"/>
      <c r="K57" s="24"/>
      <c r="L57" s="15"/>
      <c r="M57" s="16"/>
      <c r="N57" s="310"/>
      <c r="O57" s="314"/>
      <c r="P57" s="142"/>
    </row>
    <row r="58" spans="1:16" s="1" customFormat="1" ht="12.95" customHeight="1">
      <c r="A58" s="96"/>
      <c r="B58" s="8"/>
      <c r="C58" s="8"/>
      <c r="D58" s="8"/>
      <c r="E58" s="99"/>
      <c r="F58" s="115"/>
      <c r="G58" s="128"/>
      <c r="H58" s="8"/>
      <c r="I58" s="8"/>
      <c r="J58" s="8"/>
      <c r="K58" s="8"/>
      <c r="L58" s="99"/>
      <c r="M58" s="99"/>
      <c r="N58" s="168"/>
      <c r="O58" s="143"/>
      <c r="P58" s="143"/>
    </row>
    <row r="59" spans="1:16" ht="12.95" customHeight="1">
      <c r="F59" s="115"/>
      <c r="G59" s="128"/>
      <c r="L59" s="36"/>
      <c r="N59" s="168"/>
    </row>
    <row r="60" spans="1:16" ht="12.95" customHeight="1">
      <c r="F60" s="115"/>
      <c r="G60" s="128"/>
      <c r="N60" s="168"/>
    </row>
    <row r="61" spans="1:16" ht="12.95" customHeight="1">
      <c r="F61" s="115"/>
      <c r="G61" s="128"/>
      <c r="N61" s="168"/>
    </row>
    <row r="62" spans="1:16" ht="12.95" customHeight="1">
      <c r="F62" s="115"/>
      <c r="G62" s="128"/>
      <c r="N62" s="168"/>
    </row>
    <row r="63" spans="1:16" ht="12.95" customHeight="1">
      <c r="F63" s="115"/>
      <c r="G63" s="128"/>
      <c r="N63" s="168"/>
    </row>
    <row r="64" spans="1:16" ht="17.100000000000001" customHeight="1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28"/>
      <c r="N73" s="168"/>
    </row>
    <row r="74" spans="6:14" ht="14.25">
      <c r="F74" s="115"/>
      <c r="G74" s="128"/>
      <c r="N74" s="168"/>
    </row>
    <row r="75" spans="6:14" ht="14.25">
      <c r="F75" s="115"/>
      <c r="G75" s="128"/>
      <c r="N75" s="168"/>
    </row>
    <row r="76" spans="6:14" ht="14.25">
      <c r="F76" s="115"/>
      <c r="G76" s="128"/>
      <c r="N76" s="168"/>
    </row>
    <row r="77" spans="6:14" ht="14.25">
      <c r="F77" s="115"/>
      <c r="G77" s="128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 ht="14.25">
      <c r="F90" s="115"/>
      <c r="G90" s="115"/>
      <c r="N90" s="168"/>
    </row>
    <row r="91" spans="6:14" ht="14.25">
      <c r="F91" s="115"/>
      <c r="G91" s="115"/>
      <c r="N91" s="168"/>
    </row>
    <row r="92" spans="6:14" ht="14.25">
      <c r="F92" s="115"/>
      <c r="G92" s="115"/>
      <c r="N92" s="168"/>
    </row>
    <row r="93" spans="6:14" ht="14.25">
      <c r="F93" s="115"/>
      <c r="G93" s="115"/>
      <c r="N93" s="168"/>
    </row>
    <row r="94" spans="6:14" ht="14.25">
      <c r="F94" s="115"/>
      <c r="G94" s="115"/>
      <c r="N94" s="168"/>
    </row>
    <row r="95" spans="6:14">
      <c r="G95" s="115"/>
    </row>
    <row r="96" spans="6:14">
      <c r="G96" s="115"/>
    </row>
    <row r="97" spans="7:7">
      <c r="G97" s="115"/>
    </row>
    <row r="98" spans="7:7">
      <c r="G98" s="115"/>
    </row>
    <row r="99" spans="7:7">
      <c r="G99" s="115"/>
    </row>
    <row r="100" spans="7:7">
      <c r="G100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R95"/>
  <sheetViews>
    <sheetView zoomScaleNormal="100" zoomScaleSheetLayoutView="130" workbookViewId="0">
      <selection activeCell="R19" sqref="R19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188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409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46</v>
      </c>
      <c r="C7" s="6" t="s">
        <v>3</v>
      </c>
      <c r="D7" s="6" t="s">
        <v>4</v>
      </c>
      <c r="E7" s="279" t="s">
        <v>220</v>
      </c>
      <c r="F7" s="4"/>
      <c r="G7" s="98"/>
      <c r="H7" s="4"/>
      <c r="I7" s="4"/>
      <c r="J7" s="4"/>
      <c r="K7" s="200"/>
      <c r="L7" s="3"/>
      <c r="M7" s="98"/>
      <c r="N7" s="315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255090</v>
      </c>
      <c r="J8" s="177">
        <f t="shared" ref="J8" si="1">SUM(J9:J12)</f>
        <v>252090</v>
      </c>
      <c r="K8" s="177">
        <f>SUM(K9:K11)</f>
        <v>257996</v>
      </c>
      <c r="L8" s="204">
        <f>SUM(L9:L12)</f>
        <v>250596</v>
      </c>
      <c r="M8" s="72">
        <f>SUM(M9:M12)</f>
        <v>0</v>
      </c>
      <c r="N8" s="316">
        <f>SUM(N9:N12)</f>
        <v>250596</v>
      </c>
      <c r="O8" s="290">
        <f>IF(J8=0,"",N8/J8*100)</f>
        <v>99.407354516244197</v>
      </c>
      <c r="P8" s="295">
        <f>IF(K8=0,"",N8/K8*100)</f>
        <v>97.131738476565531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219330</v>
      </c>
      <c r="J9" s="178">
        <v>217830</v>
      </c>
      <c r="K9" s="178">
        <v>216353</v>
      </c>
      <c r="L9" s="205">
        <v>216390</v>
      </c>
      <c r="M9" s="71">
        <v>0</v>
      </c>
      <c r="N9" s="317">
        <f>SUM(L9:M9)</f>
        <v>216390</v>
      </c>
      <c r="O9" s="291">
        <f>IF(J9=0,"",N9/J9*100)</f>
        <v>99.338934031125191</v>
      </c>
      <c r="P9" s="296">
        <f t="shared" ref="P9:P40" si="2">IF(K9=0,"",N9/K9*100)</f>
        <v>100.01710168104903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35760</v>
      </c>
      <c r="J10" s="178">
        <v>34260</v>
      </c>
      <c r="K10" s="178">
        <v>41643</v>
      </c>
      <c r="L10" s="205">
        <v>34206</v>
      </c>
      <c r="M10" s="71">
        <v>0</v>
      </c>
      <c r="N10" s="317">
        <f t="shared" ref="N10:N11" si="3">SUM(L10:M10)</f>
        <v>34206</v>
      </c>
      <c r="O10" s="291">
        <f t="shared" ref="O10:O40" si="4">IF(J10=0,"",N10/J10*100)</f>
        <v>99.842381786339757</v>
      </c>
      <c r="P10" s="296">
        <f t="shared" si="2"/>
        <v>82.141056119876083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05"/>
      <c r="M12" s="71"/>
      <c r="N12" s="317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23480</v>
      </c>
      <c r="J13" s="177">
        <f t="shared" si="6"/>
        <v>23480</v>
      </c>
      <c r="K13" s="177">
        <f>K14</f>
        <v>23220</v>
      </c>
      <c r="L13" s="204">
        <f>L14</f>
        <v>23236</v>
      </c>
      <c r="M13" s="72">
        <f>M14</f>
        <v>0</v>
      </c>
      <c r="N13" s="316">
        <f>N14</f>
        <v>23236</v>
      </c>
      <c r="O13" s="290">
        <f t="shared" si="4"/>
        <v>98.960817717206126</v>
      </c>
      <c r="P13" s="295">
        <f t="shared" si="2"/>
        <v>100.06890611541775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23480</v>
      </c>
      <c r="J14" s="178">
        <v>23480</v>
      </c>
      <c r="K14" s="178">
        <v>23220</v>
      </c>
      <c r="L14" s="205">
        <v>23236</v>
      </c>
      <c r="M14" s="71">
        <v>0</v>
      </c>
      <c r="N14" s="317">
        <f>SUM(L14:M14)</f>
        <v>23236</v>
      </c>
      <c r="O14" s="291">
        <f t="shared" si="4"/>
        <v>98.960817717206126</v>
      </c>
      <c r="P14" s="296">
        <f t="shared" si="2"/>
        <v>100.06890611541775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06"/>
      <c r="M15" s="94"/>
      <c r="N15" s="318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57600</v>
      </c>
      <c r="J16" s="177">
        <f t="shared" ref="J16" si="8">SUM(J17:J26)</f>
        <v>58020</v>
      </c>
      <c r="K16" s="177">
        <f>SUM(K17:K26)</f>
        <v>73220</v>
      </c>
      <c r="L16" s="207">
        <f>SUM(L17:L26)</f>
        <v>57924</v>
      </c>
      <c r="M16" s="107">
        <f>SUM(M17:M26)</f>
        <v>0</v>
      </c>
      <c r="N16" s="307">
        <f>SUM(N17:N26)</f>
        <v>57924</v>
      </c>
      <c r="O16" s="290">
        <f t="shared" si="4"/>
        <v>99.83453981385729</v>
      </c>
      <c r="P16" s="295">
        <f t="shared" si="2"/>
        <v>79.109532914504229</v>
      </c>
      <c r="R16" s="37"/>
    </row>
    <row r="17" spans="1:16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1000</v>
      </c>
      <c r="J17" s="178">
        <v>690</v>
      </c>
      <c r="K17" s="178">
        <v>2675</v>
      </c>
      <c r="L17" s="190">
        <v>686</v>
      </c>
      <c r="M17" s="156">
        <v>0</v>
      </c>
      <c r="N17" s="317">
        <f t="shared" ref="N17:N26" si="9">SUM(L17:M17)</f>
        <v>686</v>
      </c>
      <c r="O17" s="291">
        <f t="shared" si="4"/>
        <v>99.420289855072468</v>
      </c>
      <c r="P17" s="296">
        <f t="shared" si="2"/>
        <v>25.644859813084114</v>
      </c>
    </row>
    <row r="18" spans="1:16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f t="shared" ref="I18:J26" si="10">SUM(G18:H18)</f>
        <v>0</v>
      </c>
      <c r="J18" s="178">
        <f t="shared" si="10"/>
        <v>0</v>
      </c>
      <c r="K18" s="178">
        <v>0</v>
      </c>
      <c r="L18" s="190">
        <v>0</v>
      </c>
      <c r="M18" s="156">
        <v>0</v>
      </c>
      <c r="N18" s="317">
        <f t="shared" si="9"/>
        <v>0</v>
      </c>
      <c r="O18" s="291" t="str">
        <f t="shared" si="4"/>
        <v/>
      </c>
      <c r="P18" s="296" t="str">
        <f t="shared" si="2"/>
        <v/>
      </c>
    </row>
    <row r="19" spans="1:16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16000</v>
      </c>
      <c r="J19" s="178">
        <v>16200</v>
      </c>
      <c r="K19" s="178">
        <v>15675</v>
      </c>
      <c r="L19" s="190">
        <v>16192</v>
      </c>
      <c r="M19" s="156">
        <v>0</v>
      </c>
      <c r="N19" s="317">
        <f t="shared" si="9"/>
        <v>16192</v>
      </c>
      <c r="O19" s="291">
        <f t="shared" si="4"/>
        <v>99.950617283950621</v>
      </c>
      <c r="P19" s="296">
        <f t="shared" si="2"/>
        <v>103.2982456140351</v>
      </c>
    </row>
    <row r="20" spans="1:16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300</v>
      </c>
      <c r="J20" s="178">
        <v>250</v>
      </c>
      <c r="K20" s="178">
        <v>361</v>
      </c>
      <c r="L20" s="189">
        <v>246</v>
      </c>
      <c r="M20" s="158">
        <v>0</v>
      </c>
      <c r="N20" s="317">
        <f t="shared" si="9"/>
        <v>246</v>
      </c>
      <c r="O20" s="291">
        <f t="shared" si="4"/>
        <v>98.4</v>
      </c>
      <c r="P20" s="296">
        <f t="shared" si="2"/>
        <v>68.144044321329645</v>
      </c>
    </row>
    <row r="21" spans="1:16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si="10"/>
        <v>0</v>
      </c>
      <c r="J21" s="178">
        <f t="shared" si="10"/>
        <v>0</v>
      </c>
      <c r="K21" s="178">
        <v>0</v>
      </c>
      <c r="L21" s="189">
        <v>0</v>
      </c>
      <c r="M21" s="158">
        <v>0</v>
      </c>
      <c r="N21" s="317">
        <f t="shared" si="9"/>
        <v>0</v>
      </c>
      <c r="O21" s="291" t="str">
        <f t="shared" si="4"/>
        <v/>
      </c>
      <c r="P21" s="296" t="str">
        <f t="shared" si="2"/>
        <v/>
      </c>
    </row>
    <row r="22" spans="1:16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10"/>
        <v>0</v>
      </c>
      <c r="J22" s="178">
        <f t="shared" si="10"/>
        <v>0</v>
      </c>
      <c r="K22" s="178">
        <v>0</v>
      </c>
      <c r="L22" s="189">
        <v>0</v>
      </c>
      <c r="M22" s="158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6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300</v>
      </c>
      <c r="J23" s="178">
        <v>210</v>
      </c>
      <c r="K23" s="178">
        <v>177</v>
      </c>
      <c r="L23" s="189">
        <v>206</v>
      </c>
      <c r="M23" s="158">
        <v>0</v>
      </c>
      <c r="N23" s="317">
        <f t="shared" si="9"/>
        <v>206</v>
      </c>
      <c r="O23" s="291">
        <f t="shared" si="4"/>
        <v>98.095238095238088</v>
      </c>
      <c r="P23" s="296">
        <f t="shared" si="2"/>
        <v>116.38418079096044</v>
      </c>
    </row>
    <row r="24" spans="1:16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89">
        <v>0</v>
      </c>
      <c r="M24" s="158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6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40000</v>
      </c>
      <c r="J25" s="178">
        <v>40670</v>
      </c>
      <c r="K25" s="178">
        <v>54332</v>
      </c>
      <c r="L25" s="192">
        <v>40594</v>
      </c>
      <c r="M25" s="159">
        <v>0</v>
      </c>
      <c r="N25" s="317">
        <f t="shared" si="9"/>
        <v>40594</v>
      </c>
      <c r="O25" s="291">
        <f t="shared" si="4"/>
        <v>99.813130071305636</v>
      </c>
      <c r="P25" s="296">
        <f t="shared" si="2"/>
        <v>74.714716925568723</v>
      </c>
    </row>
    <row r="26" spans="1:16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89">
        <v>0</v>
      </c>
      <c r="M26" s="158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6" ht="12.95" customHeight="1">
      <c r="B27" s="9"/>
      <c r="C27" s="10"/>
      <c r="D27" s="10"/>
      <c r="E27" s="101"/>
      <c r="F27" s="113"/>
      <c r="G27" s="126"/>
      <c r="H27" s="10"/>
      <c r="I27" s="177"/>
      <c r="J27" s="177"/>
      <c r="K27" s="177"/>
      <c r="L27" s="214"/>
      <c r="M27" s="108"/>
      <c r="N27" s="307"/>
      <c r="O27" s="291" t="str">
        <f t="shared" si="4"/>
        <v/>
      </c>
      <c r="P27" s="296" t="str">
        <f t="shared" si="2"/>
        <v/>
      </c>
    </row>
    <row r="28" spans="1:16" s="1" customFormat="1" ht="12.95" customHeight="1">
      <c r="A28" s="96"/>
      <c r="B28" s="11"/>
      <c r="C28" s="7"/>
      <c r="D28" s="7"/>
      <c r="E28" s="7"/>
      <c r="F28" s="112">
        <v>614000</v>
      </c>
      <c r="G28" s="125"/>
      <c r="H28" s="7" t="s">
        <v>80</v>
      </c>
      <c r="I28" s="177">
        <f t="shared" ref="I28" si="11">SUM(I29:I31)</f>
        <v>4680000</v>
      </c>
      <c r="J28" s="177">
        <f t="shared" ref="J28" si="12">SUM(J29:J31)</f>
        <v>4745000</v>
      </c>
      <c r="K28" s="177">
        <f>SUM(K29:K31)</f>
        <v>4549027</v>
      </c>
      <c r="L28" s="214">
        <f t="shared" ref="L28:M28" si="13">SUM(L29:L31)</f>
        <v>4249265</v>
      </c>
      <c r="M28" s="108">
        <f t="shared" si="13"/>
        <v>492319</v>
      </c>
      <c r="N28" s="307">
        <f t="shared" ref="N28" si="14">SUM(N29:N31)</f>
        <v>4741584</v>
      </c>
      <c r="O28" s="290">
        <f t="shared" si="4"/>
        <v>99.928008429926237</v>
      </c>
      <c r="P28" s="295">
        <f t="shared" si="2"/>
        <v>104.23292717321748</v>
      </c>
    </row>
    <row r="29" spans="1:16" ht="12.95" customHeight="1">
      <c r="B29" s="9"/>
      <c r="C29" s="10"/>
      <c r="D29" s="21"/>
      <c r="E29" s="21"/>
      <c r="F29" s="113">
        <v>614100</v>
      </c>
      <c r="G29" s="126" t="s">
        <v>134</v>
      </c>
      <c r="H29" s="174" t="s">
        <v>160</v>
      </c>
      <c r="I29" s="178">
        <v>1275000</v>
      </c>
      <c r="J29" s="178">
        <v>1380000</v>
      </c>
      <c r="K29" s="178">
        <v>1044000</v>
      </c>
      <c r="L29" s="248">
        <f>1380000-250000</f>
        <v>1130000</v>
      </c>
      <c r="M29" s="109">
        <v>250000</v>
      </c>
      <c r="N29" s="317">
        <f t="shared" ref="N29:N31" si="15">SUM(L29:M29)</f>
        <v>1380000</v>
      </c>
      <c r="O29" s="291">
        <f t="shared" si="4"/>
        <v>100</v>
      </c>
      <c r="P29" s="296">
        <f t="shared" si="2"/>
        <v>132.18390804597701</v>
      </c>
    </row>
    <row r="30" spans="1:16" s="99" customFormat="1" ht="12.95" customHeight="1">
      <c r="B30" s="100"/>
      <c r="C30" s="101"/>
      <c r="D30" s="101"/>
      <c r="E30" s="101"/>
      <c r="F30" s="113">
        <v>614200</v>
      </c>
      <c r="G30" s="129" t="s">
        <v>165</v>
      </c>
      <c r="H30" s="105" t="s">
        <v>153</v>
      </c>
      <c r="I30" s="178">
        <v>60000</v>
      </c>
      <c r="J30" s="178">
        <v>60000</v>
      </c>
      <c r="K30" s="178">
        <v>60000</v>
      </c>
      <c r="L30" s="248">
        <v>60000</v>
      </c>
      <c r="M30" s="109">
        <v>0</v>
      </c>
      <c r="N30" s="317">
        <f t="shared" si="15"/>
        <v>60000</v>
      </c>
      <c r="O30" s="291">
        <f t="shared" si="4"/>
        <v>100</v>
      </c>
      <c r="P30" s="296">
        <f t="shared" si="2"/>
        <v>100</v>
      </c>
    </row>
    <row r="31" spans="1:16" s="99" customFormat="1" ht="12.95" customHeight="1">
      <c r="B31" s="100"/>
      <c r="C31" s="101"/>
      <c r="D31" s="101"/>
      <c r="E31" s="101"/>
      <c r="F31" s="113">
        <v>614200</v>
      </c>
      <c r="G31" s="129" t="s">
        <v>166</v>
      </c>
      <c r="H31" s="105" t="s">
        <v>154</v>
      </c>
      <c r="I31" s="178">
        <v>3345000</v>
      </c>
      <c r="J31" s="178">
        <v>3305000</v>
      </c>
      <c r="K31" s="178">
        <v>3445027</v>
      </c>
      <c r="L31" s="248">
        <f>3301584-242319</f>
        <v>3059265</v>
      </c>
      <c r="M31" s="109">
        <v>242319</v>
      </c>
      <c r="N31" s="317">
        <f t="shared" si="15"/>
        <v>3301584</v>
      </c>
      <c r="O31" s="291">
        <f t="shared" si="4"/>
        <v>99.896641452344937</v>
      </c>
      <c r="P31" s="296">
        <f t="shared" si="2"/>
        <v>95.836230020838727</v>
      </c>
    </row>
    <row r="32" spans="1:16" ht="12.95" customHeight="1">
      <c r="B32" s="9"/>
      <c r="C32" s="10"/>
      <c r="D32" s="10"/>
      <c r="E32" s="101"/>
      <c r="F32" s="113"/>
      <c r="G32" s="126"/>
      <c r="H32" s="10"/>
      <c r="I32" s="178"/>
      <c r="J32" s="178"/>
      <c r="K32" s="178"/>
      <c r="L32" s="209"/>
      <c r="M32" s="95"/>
      <c r="N32" s="318"/>
      <c r="O32" s="291" t="str">
        <f t="shared" si="4"/>
        <v/>
      </c>
      <c r="P32" s="296" t="str">
        <f t="shared" si="2"/>
        <v/>
      </c>
    </row>
    <row r="33" spans="1:17" ht="12.95" customHeight="1">
      <c r="B33" s="11"/>
      <c r="C33" s="7"/>
      <c r="D33" s="7"/>
      <c r="E33" s="7"/>
      <c r="F33" s="112">
        <v>821000</v>
      </c>
      <c r="G33" s="125"/>
      <c r="H33" s="7" t="s">
        <v>12</v>
      </c>
      <c r="I33" s="177">
        <f t="shared" ref="I33" si="16">I34+I35</f>
        <v>1500</v>
      </c>
      <c r="J33" s="177">
        <f t="shared" ref="J33" si="17">J34+J35</f>
        <v>1500</v>
      </c>
      <c r="K33" s="177">
        <f>SUM(K34:K35)</f>
        <v>1449</v>
      </c>
      <c r="L33" s="214">
        <f>L34+L35</f>
        <v>1456</v>
      </c>
      <c r="M33" s="108">
        <f>M34+M35</f>
        <v>0</v>
      </c>
      <c r="N33" s="307">
        <f>N34+N35</f>
        <v>1456</v>
      </c>
      <c r="O33" s="290">
        <f t="shared" si="4"/>
        <v>97.066666666666663</v>
      </c>
      <c r="P33" s="295">
        <f t="shared" si="2"/>
        <v>100.48309178743962</v>
      </c>
    </row>
    <row r="34" spans="1:17" s="1" customFormat="1" ht="12.95" customHeight="1">
      <c r="A34" s="96"/>
      <c r="B34" s="9"/>
      <c r="C34" s="10"/>
      <c r="D34" s="10"/>
      <c r="E34" s="101"/>
      <c r="F34" s="113">
        <v>821200</v>
      </c>
      <c r="G34" s="126"/>
      <c r="H34" s="10" t="s">
        <v>13</v>
      </c>
      <c r="I34" s="178">
        <v>0</v>
      </c>
      <c r="J34" s="178">
        <v>0</v>
      </c>
      <c r="K34" s="178">
        <v>0</v>
      </c>
      <c r="L34" s="209">
        <v>0</v>
      </c>
      <c r="M34" s="95">
        <v>0</v>
      </c>
      <c r="N34" s="317">
        <f t="shared" ref="N34:N35" si="18">SUM(L34:M34)</f>
        <v>0</v>
      </c>
      <c r="O34" s="291" t="str">
        <f t="shared" si="4"/>
        <v/>
      </c>
      <c r="P34" s="296" t="str">
        <f t="shared" si="2"/>
        <v/>
      </c>
      <c r="Q34" s="1" t="s">
        <v>68</v>
      </c>
    </row>
    <row r="35" spans="1:17" ht="12.95" customHeight="1">
      <c r="B35" s="9"/>
      <c r="C35" s="10"/>
      <c r="D35" s="10"/>
      <c r="E35" s="101"/>
      <c r="F35" s="113">
        <v>821300</v>
      </c>
      <c r="G35" s="126"/>
      <c r="H35" s="10" t="s">
        <v>14</v>
      </c>
      <c r="I35" s="178">
        <v>1500</v>
      </c>
      <c r="J35" s="178">
        <v>1500</v>
      </c>
      <c r="K35" s="178">
        <v>1449</v>
      </c>
      <c r="L35" s="209">
        <v>1456</v>
      </c>
      <c r="M35" s="95">
        <v>0</v>
      </c>
      <c r="N35" s="317">
        <f t="shared" si="18"/>
        <v>1456</v>
      </c>
      <c r="O35" s="291">
        <f t="shared" si="4"/>
        <v>97.066666666666663</v>
      </c>
      <c r="P35" s="296">
        <f t="shared" si="2"/>
        <v>100.48309178743962</v>
      </c>
    </row>
    <row r="36" spans="1:17" ht="12.95" customHeight="1">
      <c r="B36" s="9"/>
      <c r="C36" s="10"/>
      <c r="D36" s="10"/>
      <c r="E36" s="101"/>
      <c r="F36" s="113"/>
      <c r="G36" s="126"/>
      <c r="H36" s="10"/>
      <c r="I36" s="178"/>
      <c r="J36" s="178"/>
      <c r="K36" s="178"/>
      <c r="L36" s="209"/>
      <c r="M36" s="95"/>
      <c r="N36" s="318"/>
      <c r="O36" s="291" t="str">
        <f t="shared" si="4"/>
        <v/>
      </c>
      <c r="P36" s="296" t="str">
        <f t="shared" si="2"/>
        <v/>
      </c>
    </row>
    <row r="37" spans="1:17" ht="12.95" customHeight="1">
      <c r="B37" s="11"/>
      <c r="C37" s="7"/>
      <c r="D37" s="7"/>
      <c r="E37" s="7"/>
      <c r="F37" s="112"/>
      <c r="G37" s="125"/>
      <c r="H37" s="7" t="s">
        <v>15</v>
      </c>
      <c r="I37" s="179">
        <v>10</v>
      </c>
      <c r="J37" s="179"/>
      <c r="K37" s="177">
        <v>10</v>
      </c>
      <c r="L37" s="210"/>
      <c r="M37" s="110"/>
      <c r="N37" s="319"/>
      <c r="O37" s="312"/>
      <c r="P37" s="140"/>
    </row>
    <row r="38" spans="1:17" s="1" customFormat="1" ht="12.95" customHeight="1">
      <c r="A38" s="96"/>
      <c r="B38" s="11"/>
      <c r="C38" s="7"/>
      <c r="D38" s="7"/>
      <c r="E38" s="7"/>
      <c r="F38" s="112"/>
      <c r="G38" s="125"/>
      <c r="H38" s="7" t="s">
        <v>28</v>
      </c>
      <c r="I38" s="201">
        <f t="shared" ref="I38:N38" si="19">I8+I13+I16+I28+I33</f>
        <v>5017670</v>
      </c>
      <c r="J38" s="103">
        <f t="shared" si="19"/>
        <v>5080090</v>
      </c>
      <c r="K38" s="201">
        <f t="shared" si="19"/>
        <v>4904912</v>
      </c>
      <c r="L38" s="208">
        <f t="shared" si="19"/>
        <v>4582477</v>
      </c>
      <c r="M38" s="103">
        <f t="shared" si="19"/>
        <v>492319</v>
      </c>
      <c r="N38" s="307">
        <f t="shared" si="19"/>
        <v>5074796</v>
      </c>
      <c r="O38" s="311">
        <f t="shared" si="4"/>
        <v>99.895789247828276</v>
      </c>
      <c r="P38" s="139">
        <f t="shared" si="2"/>
        <v>103.46354837762635</v>
      </c>
    </row>
    <row r="39" spans="1:17" s="1" customFormat="1" ht="12.95" customHeight="1">
      <c r="A39" s="96"/>
      <c r="B39" s="11"/>
      <c r="C39" s="7"/>
      <c r="D39" s="7"/>
      <c r="E39" s="7"/>
      <c r="F39" s="112"/>
      <c r="G39" s="125"/>
      <c r="H39" s="7" t="s">
        <v>16</v>
      </c>
      <c r="I39" s="14">
        <f>I38</f>
        <v>5017670</v>
      </c>
      <c r="J39" s="14">
        <f>J38</f>
        <v>5080090</v>
      </c>
      <c r="K39" s="201">
        <f t="shared" ref="K39" si="20">K38</f>
        <v>4904912</v>
      </c>
      <c r="L39" s="208">
        <f t="shared" ref="L39:N40" si="21">L38</f>
        <v>4582477</v>
      </c>
      <c r="M39" s="103">
        <f t="shared" si="21"/>
        <v>492319</v>
      </c>
      <c r="N39" s="307">
        <f t="shared" si="21"/>
        <v>5074796</v>
      </c>
      <c r="O39" s="311">
        <f t="shared" si="4"/>
        <v>99.895789247828276</v>
      </c>
      <c r="P39" s="139">
        <f t="shared" si="2"/>
        <v>103.46354837762635</v>
      </c>
    </row>
    <row r="40" spans="1:17" s="1" customFormat="1" ht="12.95" customHeight="1">
      <c r="A40" s="96"/>
      <c r="B40" s="11"/>
      <c r="C40" s="7"/>
      <c r="D40" s="7"/>
      <c r="E40" s="7"/>
      <c r="F40" s="112"/>
      <c r="G40" s="125"/>
      <c r="H40" s="7" t="s">
        <v>17</v>
      </c>
      <c r="I40" s="14">
        <f>I39</f>
        <v>5017670</v>
      </c>
      <c r="J40" s="14">
        <f>J39</f>
        <v>5080090</v>
      </c>
      <c r="K40" s="201">
        <f t="shared" ref="K40" si="22">K39</f>
        <v>4904912</v>
      </c>
      <c r="L40" s="208">
        <f t="shared" si="21"/>
        <v>4582477</v>
      </c>
      <c r="M40" s="103">
        <f t="shared" si="21"/>
        <v>492319</v>
      </c>
      <c r="N40" s="307">
        <f t="shared" si="21"/>
        <v>5074796</v>
      </c>
      <c r="O40" s="311">
        <f t="shared" si="4"/>
        <v>99.895789247828276</v>
      </c>
      <c r="P40" s="139">
        <f t="shared" si="2"/>
        <v>103.46354837762635</v>
      </c>
    </row>
    <row r="41" spans="1:17" s="1" customFormat="1" ht="12.95" customHeight="1" thickBot="1">
      <c r="A41" s="96"/>
      <c r="B41" s="15"/>
      <c r="C41" s="16"/>
      <c r="D41" s="16"/>
      <c r="E41" s="16"/>
      <c r="F41" s="114"/>
      <c r="G41" s="127"/>
      <c r="H41" s="16"/>
      <c r="I41" s="16"/>
      <c r="J41" s="16"/>
      <c r="K41" s="24"/>
      <c r="L41" s="15"/>
      <c r="M41" s="16"/>
      <c r="N41" s="310"/>
      <c r="O41" s="314"/>
      <c r="P41" s="142"/>
    </row>
    <row r="42" spans="1:17" ht="12.95" customHeight="1">
      <c r="F42" s="115"/>
      <c r="G42" s="128"/>
      <c r="N42" s="168"/>
    </row>
    <row r="43" spans="1:17" ht="12.95" customHeight="1">
      <c r="F43" s="115"/>
      <c r="G43" s="128"/>
      <c r="N43" s="168"/>
    </row>
    <row r="44" spans="1:17" ht="12.95" customHeight="1">
      <c r="B44" s="33"/>
      <c r="F44" s="115"/>
      <c r="G44" s="128"/>
      <c r="N44" s="168"/>
    </row>
    <row r="45" spans="1:17" ht="12.95" customHeight="1">
      <c r="B45" s="33"/>
      <c r="F45" s="115"/>
      <c r="G45" s="128"/>
      <c r="N45" s="168"/>
    </row>
    <row r="46" spans="1:17" ht="12.95" customHeight="1">
      <c r="B46" s="33"/>
      <c r="F46" s="115"/>
      <c r="G46" s="128"/>
      <c r="N46" s="168"/>
    </row>
    <row r="47" spans="1:17" ht="12.95" customHeight="1">
      <c r="B47" s="33"/>
      <c r="F47" s="115"/>
      <c r="G47" s="128"/>
      <c r="N47" s="168"/>
    </row>
    <row r="48" spans="1:17" ht="12.95" customHeight="1">
      <c r="B48" s="33"/>
      <c r="F48" s="115"/>
      <c r="G48" s="128"/>
      <c r="N48" s="168"/>
    </row>
    <row r="49" spans="6:14" ht="12.95" customHeight="1">
      <c r="F49" s="115"/>
      <c r="G49" s="128"/>
      <c r="N49" s="168"/>
    </row>
    <row r="50" spans="6:14" ht="12.95" customHeight="1">
      <c r="F50" s="115"/>
      <c r="G50" s="128"/>
      <c r="N50" s="168"/>
    </row>
    <row r="51" spans="6:14" ht="12.95" customHeight="1">
      <c r="F51" s="115"/>
      <c r="G51" s="128"/>
      <c r="N51" s="168"/>
    </row>
    <row r="52" spans="6:14" ht="12.95" customHeight="1">
      <c r="F52" s="115"/>
      <c r="G52" s="128"/>
      <c r="N52" s="168"/>
    </row>
    <row r="53" spans="6:14" ht="12.95" customHeight="1">
      <c r="F53" s="115"/>
      <c r="G53" s="128"/>
      <c r="N53" s="168"/>
    </row>
    <row r="54" spans="6:14" ht="12.95" customHeight="1">
      <c r="F54" s="115"/>
      <c r="G54" s="128"/>
      <c r="N54" s="168"/>
    </row>
    <row r="55" spans="6:14" ht="12.95" customHeight="1">
      <c r="F55" s="115"/>
      <c r="G55" s="128"/>
      <c r="N55" s="168"/>
    </row>
    <row r="56" spans="6:14" ht="12.95" customHeight="1">
      <c r="F56" s="115"/>
      <c r="G56" s="128"/>
      <c r="N56" s="168"/>
    </row>
    <row r="57" spans="6:14" ht="12.95" customHeight="1">
      <c r="F57" s="115"/>
      <c r="G57" s="128"/>
      <c r="N57" s="168"/>
    </row>
    <row r="58" spans="6:14" ht="12.95" customHeight="1">
      <c r="F58" s="115"/>
      <c r="G58" s="128"/>
      <c r="N58" s="168"/>
    </row>
    <row r="59" spans="6:14" ht="17.100000000000001" customHeight="1">
      <c r="F59" s="115"/>
      <c r="G59" s="128"/>
      <c r="N59" s="168"/>
    </row>
    <row r="60" spans="6:14" ht="17.100000000000001" customHeight="1">
      <c r="F60" s="115"/>
      <c r="G60" s="128"/>
      <c r="N60" s="168"/>
    </row>
    <row r="61" spans="6:14" ht="17.100000000000001" customHeight="1">
      <c r="F61" s="115"/>
      <c r="G61" s="128"/>
      <c r="N61" s="168"/>
    </row>
    <row r="62" spans="6:14" ht="14.25">
      <c r="F62" s="115"/>
      <c r="G62" s="128"/>
      <c r="N62" s="168"/>
    </row>
    <row r="63" spans="6:14" ht="14.25">
      <c r="F63" s="115"/>
      <c r="G63" s="128"/>
      <c r="N63" s="168"/>
    </row>
    <row r="64" spans="6:14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15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>
      <c r="G90" s="115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S98"/>
  <sheetViews>
    <sheetView zoomScaleNormal="100" zoomScaleSheetLayoutView="100" workbookViewId="0">
      <selection activeCell="R30" sqref="R30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189</v>
      </c>
      <c r="C2" s="389"/>
      <c r="D2" s="389"/>
      <c r="E2" s="389"/>
      <c r="F2" s="389"/>
      <c r="G2" s="389"/>
      <c r="H2" s="389"/>
      <c r="I2" s="389"/>
      <c r="J2" s="409"/>
      <c r="K2" s="409"/>
      <c r="L2" s="409"/>
      <c r="M2" s="409"/>
      <c r="N2" s="409"/>
      <c r="O2" s="409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419"/>
      <c r="N4" s="420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343" t="s">
        <v>155</v>
      </c>
      <c r="M5" s="344" t="s">
        <v>156</v>
      </c>
      <c r="N5" s="371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345">
        <v>11</v>
      </c>
      <c r="M6" s="346">
        <v>12</v>
      </c>
      <c r="N6" s="372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47</v>
      </c>
      <c r="C7" s="6" t="s">
        <v>3</v>
      </c>
      <c r="D7" s="6" t="s">
        <v>4</v>
      </c>
      <c r="E7" s="279" t="s">
        <v>218</v>
      </c>
      <c r="F7" s="4"/>
      <c r="G7" s="98"/>
      <c r="H7" s="4"/>
      <c r="I7" s="218"/>
      <c r="J7" s="52"/>
      <c r="K7" s="218"/>
      <c r="L7" s="347"/>
      <c r="M7" s="348"/>
      <c r="N7" s="373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250790</v>
      </c>
      <c r="J8" s="177">
        <f t="shared" ref="J8" si="1">SUM(J9:J12)</f>
        <v>257190</v>
      </c>
      <c r="K8" s="177">
        <f>SUM(K9:K11)</f>
        <v>247520</v>
      </c>
      <c r="L8" s="349">
        <f>SUM(L9:L12)</f>
        <v>256360</v>
      </c>
      <c r="M8" s="350">
        <f>SUM(M9:M12)</f>
        <v>0</v>
      </c>
      <c r="N8" s="374">
        <f>SUM(N9:N12)</f>
        <v>256360</v>
      </c>
      <c r="O8" s="290">
        <f>IF(J8=0,"",N8/J8*100)</f>
        <v>99.677281387301221</v>
      </c>
      <c r="P8" s="295">
        <f>IF(K8=0,"",N8/K8*100)</f>
        <v>103.57142857142858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210490</v>
      </c>
      <c r="J9" s="178">
        <v>216890</v>
      </c>
      <c r="K9" s="178">
        <v>199244</v>
      </c>
      <c r="L9" s="351">
        <v>216803</v>
      </c>
      <c r="M9" s="352">
        <v>0</v>
      </c>
      <c r="N9" s="375">
        <f>SUM(L9:M9)</f>
        <v>216803</v>
      </c>
      <c r="O9" s="291">
        <f>IF(J9=0,"",N9/J9*100)</f>
        <v>99.959887500576329</v>
      </c>
      <c r="P9" s="296">
        <f t="shared" ref="P9:P43" si="2">IF(K9=0,"",N9/K9*100)</f>
        <v>108.81281243098914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40300</v>
      </c>
      <c r="J10" s="178">
        <v>40300</v>
      </c>
      <c r="K10" s="178">
        <v>48276</v>
      </c>
      <c r="L10" s="351">
        <v>39557</v>
      </c>
      <c r="M10" s="352">
        <v>0</v>
      </c>
      <c r="N10" s="375">
        <f t="shared" ref="N10:N11" si="3">SUM(L10:M10)</f>
        <v>39557</v>
      </c>
      <c r="O10" s="291">
        <f t="shared" ref="O10:O43" si="4">IF(J10=0,"",N10/J10*100)</f>
        <v>98.156327543424311</v>
      </c>
      <c r="P10" s="296">
        <f t="shared" si="2"/>
        <v>81.939265887811757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353">
        <v>0</v>
      </c>
      <c r="M11" s="354">
        <v>0</v>
      </c>
      <c r="N11" s="375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351"/>
      <c r="M12" s="352"/>
      <c r="N12" s="375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23440</v>
      </c>
      <c r="J13" s="177">
        <f t="shared" si="6"/>
        <v>23440</v>
      </c>
      <c r="K13" s="177">
        <f>K14</f>
        <v>21922</v>
      </c>
      <c r="L13" s="349">
        <f>L14</f>
        <v>23235</v>
      </c>
      <c r="M13" s="350">
        <f>M14</f>
        <v>0</v>
      </c>
      <c r="N13" s="374">
        <f>N14</f>
        <v>23235</v>
      </c>
      <c r="O13" s="290">
        <f t="shared" si="4"/>
        <v>99.1254266211604</v>
      </c>
      <c r="P13" s="295">
        <f t="shared" si="2"/>
        <v>105.98941702399416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23440</v>
      </c>
      <c r="J14" s="178">
        <v>23440</v>
      </c>
      <c r="K14" s="178">
        <v>21922</v>
      </c>
      <c r="L14" s="351">
        <v>23235</v>
      </c>
      <c r="M14" s="352">
        <v>0</v>
      </c>
      <c r="N14" s="375">
        <f>SUM(L14:M14)</f>
        <v>23235</v>
      </c>
      <c r="O14" s="291">
        <f t="shared" si="4"/>
        <v>99.1254266211604</v>
      </c>
      <c r="P14" s="296">
        <f t="shared" si="2"/>
        <v>105.98941702399416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355"/>
      <c r="M15" s="356"/>
      <c r="N15" s="376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SUM(I17:I27)</f>
        <v>231400</v>
      </c>
      <c r="J16" s="177">
        <f t="shared" ref="J16" si="8">SUM(J17:J27)</f>
        <v>231400</v>
      </c>
      <c r="K16" s="177">
        <f>SUM(K17:K27)</f>
        <v>204600</v>
      </c>
      <c r="L16" s="357">
        <f>SUM(L17:L27)</f>
        <v>36983</v>
      </c>
      <c r="M16" s="358">
        <f>SUM(M17:M27)</f>
        <v>193275</v>
      </c>
      <c r="N16" s="377">
        <f>SUM(N17:N27)</f>
        <v>230258</v>
      </c>
      <c r="O16" s="290">
        <f t="shared" si="4"/>
        <v>99.506482281763169</v>
      </c>
      <c r="P16" s="295">
        <f t="shared" si="2"/>
        <v>112.5405669599218</v>
      </c>
    </row>
    <row r="17" spans="1:19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1200</v>
      </c>
      <c r="J17" s="178">
        <v>700</v>
      </c>
      <c r="K17" s="178">
        <v>2190</v>
      </c>
      <c r="L17" s="355">
        <v>519</v>
      </c>
      <c r="M17" s="356">
        <v>0</v>
      </c>
      <c r="N17" s="375">
        <f t="shared" ref="N17:N27" si="9">SUM(L17:M17)</f>
        <v>519</v>
      </c>
      <c r="O17" s="291">
        <f t="shared" si="4"/>
        <v>74.142857142857139</v>
      </c>
      <c r="P17" s="296">
        <f t="shared" si="2"/>
        <v>23.698630136986303</v>
      </c>
    </row>
    <row r="18" spans="1:19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f t="shared" ref="I18:J27" si="10">SUM(G18:H18)</f>
        <v>0</v>
      </c>
      <c r="J18" s="178">
        <f t="shared" si="10"/>
        <v>0</v>
      </c>
      <c r="K18" s="178">
        <v>0</v>
      </c>
      <c r="L18" s="355">
        <v>0</v>
      </c>
      <c r="M18" s="356">
        <v>0</v>
      </c>
      <c r="N18" s="375">
        <f t="shared" si="9"/>
        <v>0</v>
      </c>
      <c r="O18" s="291" t="str">
        <f t="shared" si="4"/>
        <v/>
      </c>
      <c r="P18" s="296" t="str">
        <f t="shared" si="2"/>
        <v/>
      </c>
    </row>
    <row r="19" spans="1:19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6000</v>
      </c>
      <c r="J19" s="178">
        <v>7000</v>
      </c>
      <c r="K19" s="178">
        <v>6777</v>
      </c>
      <c r="L19" s="359">
        <v>6943</v>
      </c>
      <c r="M19" s="360">
        <v>0</v>
      </c>
      <c r="N19" s="375">
        <f t="shared" si="9"/>
        <v>6943</v>
      </c>
      <c r="O19" s="291">
        <f t="shared" si="4"/>
        <v>99.185714285714283</v>
      </c>
      <c r="P19" s="296">
        <f t="shared" si="2"/>
        <v>102.44946141360485</v>
      </c>
    </row>
    <row r="20" spans="1:19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f t="shared" si="10"/>
        <v>0</v>
      </c>
      <c r="J20" s="178">
        <f t="shared" si="10"/>
        <v>0</v>
      </c>
      <c r="K20" s="178">
        <v>0</v>
      </c>
      <c r="L20" s="359">
        <v>0</v>
      </c>
      <c r="M20" s="360">
        <v>0</v>
      </c>
      <c r="N20" s="375">
        <f t="shared" si="9"/>
        <v>0</v>
      </c>
      <c r="O20" s="291" t="str">
        <f t="shared" si="4"/>
        <v/>
      </c>
      <c r="P20" s="296" t="str">
        <f t="shared" si="2"/>
        <v/>
      </c>
    </row>
    <row r="21" spans="1:19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si="10"/>
        <v>0</v>
      </c>
      <c r="J21" s="178">
        <f t="shared" si="10"/>
        <v>0</v>
      </c>
      <c r="K21" s="178">
        <v>0</v>
      </c>
      <c r="L21" s="361">
        <v>0</v>
      </c>
      <c r="M21" s="362">
        <v>0</v>
      </c>
      <c r="N21" s="375">
        <f t="shared" si="9"/>
        <v>0</v>
      </c>
      <c r="O21" s="291" t="str">
        <f t="shared" si="4"/>
        <v/>
      </c>
      <c r="P21" s="296" t="str">
        <f t="shared" si="2"/>
        <v/>
      </c>
    </row>
    <row r="22" spans="1:19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10"/>
        <v>0</v>
      </c>
      <c r="J22" s="178">
        <f t="shared" si="10"/>
        <v>0</v>
      </c>
      <c r="K22" s="178">
        <v>0</v>
      </c>
      <c r="L22" s="361">
        <v>0</v>
      </c>
      <c r="M22" s="362">
        <v>0</v>
      </c>
      <c r="N22" s="375">
        <f t="shared" si="9"/>
        <v>0</v>
      </c>
      <c r="O22" s="291" t="str">
        <f t="shared" si="4"/>
        <v/>
      </c>
      <c r="P22" s="296" t="str">
        <f t="shared" si="2"/>
        <v/>
      </c>
    </row>
    <row r="23" spans="1:19" ht="12.95" customHeight="1">
      <c r="B23" s="9"/>
      <c r="C23" s="10"/>
      <c r="D23" s="10"/>
      <c r="E23" s="275"/>
      <c r="F23" s="119">
        <v>613700</v>
      </c>
      <c r="G23" s="132"/>
      <c r="H23" s="10" t="s">
        <v>9</v>
      </c>
      <c r="I23" s="178">
        <v>1200</v>
      </c>
      <c r="J23" s="178">
        <v>1200</v>
      </c>
      <c r="K23" s="178">
        <v>389</v>
      </c>
      <c r="L23" s="361">
        <v>804</v>
      </c>
      <c r="M23" s="362">
        <v>0</v>
      </c>
      <c r="N23" s="375">
        <f t="shared" si="9"/>
        <v>804</v>
      </c>
      <c r="O23" s="291">
        <f t="shared" si="4"/>
        <v>67</v>
      </c>
      <c r="P23" s="296">
        <f t="shared" si="2"/>
        <v>206.68380462724934</v>
      </c>
    </row>
    <row r="24" spans="1:19" ht="12.95" customHeight="1">
      <c r="B24" s="9"/>
      <c r="C24" s="10"/>
      <c r="D24" s="21"/>
      <c r="E24" s="21"/>
      <c r="F24" s="113">
        <v>613700</v>
      </c>
      <c r="G24" s="124" t="s">
        <v>135</v>
      </c>
      <c r="H24" s="29" t="s">
        <v>10</v>
      </c>
      <c r="I24" s="178">
        <v>200000</v>
      </c>
      <c r="J24" s="178">
        <v>193500</v>
      </c>
      <c r="K24" s="178">
        <v>180242</v>
      </c>
      <c r="L24" s="361">
        <v>0</v>
      </c>
      <c r="M24" s="362">
        <v>193275</v>
      </c>
      <c r="N24" s="375">
        <f t="shared" si="9"/>
        <v>193275</v>
      </c>
      <c r="O24" s="291">
        <f t="shared" si="4"/>
        <v>99.883720930232556</v>
      </c>
      <c r="P24" s="296">
        <f t="shared" si="2"/>
        <v>107.23083410082002</v>
      </c>
      <c r="S24" s="36"/>
    </row>
    <row r="25" spans="1:19" ht="12.95" customHeight="1">
      <c r="B25" s="9"/>
      <c r="C25" s="10"/>
      <c r="D25" s="10"/>
      <c r="E25" s="274"/>
      <c r="F25" s="121">
        <v>613800</v>
      </c>
      <c r="G25" s="133"/>
      <c r="H25" s="10" t="s">
        <v>66</v>
      </c>
      <c r="I25" s="178">
        <f t="shared" si="10"/>
        <v>0</v>
      </c>
      <c r="J25" s="178">
        <f t="shared" si="10"/>
        <v>0</v>
      </c>
      <c r="K25" s="178">
        <v>0</v>
      </c>
      <c r="L25" s="361">
        <v>0</v>
      </c>
      <c r="M25" s="362">
        <v>0</v>
      </c>
      <c r="N25" s="375">
        <f t="shared" si="9"/>
        <v>0</v>
      </c>
      <c r="O25" s="291" t="str">
        <f t="shared" si="4"/>
        <v/>
      </c>
      <c r="P25" s="296" t="str">
        <f t="shared" si="2"/>
        <v/>
      </c>
    </row>
    <row r="26" spans="1:19" ht="12.95" customHeight="1">
      <c r="B26" s="9"/>
      <c r="C26" s="10"/>
      <c r="D26" s="10"/>
      <c r="E26" s="101"/>
      <c r="F26" s="113">
        <v>613900</v>
      </c>
      <c r="G26" s="126"/>
      <c r="H26" s="10" t="s">
        <v>67</v>
      </c>
      <c r="I26" s="178">
        <v>23000</v>
      </c>
      <c r="J26" s="178">
        <v>29000</v>
      </c>
      <c r="K26" s="178">
        <v>15002</v>
      </c>
      <c r="L26" s="361">
        <v>28717</v>
      </c>
      <c r="M26" s="362">
        <v>0</v>
      </c>
      <c r="N26" s="375">
        <f t="shared" si="9"/>
        <v>28717</v>
      </c>
      <c r="O26" s="291">
        <f t="shared" si="4"/>
        <v>99.024137931034488</v>
      </c>
      <c r="P26" s="296">
        <f t="shared" si="2"/>
        <v>191.421143847487</v>
      </c>
      <c r="Q26" s="41"/>
    </row>
    <row r="27" spans="1:19" ht="12.95" customHeight="1">
      <c r="B27" s="9"/>
      <c r="C27" s="10"/>
      <c r="D27" s="10"/>
      <c r="E27" s="101"/>
      <c r="F27" s="113">
        <v>613900</v>
      </c>
      <c r="G27" s="126"/>
      <c r="H27" s="70" t="s">
        <v>104</v>
      </c>
      <c r="I27" s="178">
        <f t="shared" si="10"/>
        <v>0</v>
      </c>
      <c r="J27" s="178">
        <f t="shared" si="10"/>
        <v>0</v>
      </c>
      <c r="K27" s="178">
        <v>0</v>
      </c>
      <c r="L27" s="361">
        <v>0</v>
      </c>
      <c r="M27" s="362">
        <v>0</v>
      </c>
      <c r="N27" s="375">
        <f t="shared" si="9"/>
        <v>0</v>
      </c>
      <c r="O27" s="291" t="str">
        <f t="shared" si="4"/>
        <v/>
      </c>
      <c r="P27" s="296" t="str">
        <f t="shared" si="2"/>
        <v/>
      </c>
    </row>
    <row r="28" spans="1:19" ht="12.95" customHeight="1">
      <c r="B28" s="9"/>
      <c r="C28" s="10"/>
      <c r="D28" s="10"/>
      <c r="E28" s="101"/>
      <c r="F28" s="113"/>
      <c r="G28" s="126"/>
      <c r="H28" s="10"/>
      <c r="I28" s="178"/>
      <c r="J28" s="178"/>
      <c r="K28" s="178"/>
      <c r="L28" s="363"/>
      <c r="M28" s="48"/>
      <c r="N28" s="376"/>
      <c r="O28" s="291" t="str">
        <f t="shared" si="4"/>
        <v/>
      </c>
      <c r="P28" s="296" t="str">
        <f t="shared" si="2"/>
        <v/>
      </c>
    </row>
    <row r="29" spans="1:19" s="1" customFormat="1" ht="12.95" customHeight="1">
      <c r="A29" s="96"/>
      <c r="B29" s="11"/>
      <c r="C29" s="7"/>
      <c r="D29" s="7"/>
      <c r="E29" s="7"/>
      <c r="F29" s="112">
        <v>614000</v>
      </c>
      <c r="G29" s="125"/>
      <c r="H29" s="7" t="s">
        <v>80</v>
      </c>
      <c r="I29" s="177">
        <f t="shared" ref="I29" si="11">SUM(I30:I31)</f>
        <v>300000</v>
      </c>
      <c r="J29" s="177">
        <f t="shared" ref="J29" si="12">SUM(J30:J31)</f>
        <v>300000</v>
      </c>
      <c r="K29" s="177">
        <f>SUM(K30:K31)</f>
        <v>180000</v>
      </c>
      <c r="L29" s="364">
        <f>SUM(L30:L31)</f>
        <v>0</v>
      </c>
      <c r="M29" s="365">
        <f>SUM(M30:M31)</f>
        <v>300000</v>
      </c>
      <c r="N29" s="377">
        <f>SUM(N30:N31)</f>
        <v>300000</v>
      </c>
      <c r="O29" s="290">
        <f t="shared" si="4"/>
        <v>100</v>
      </c>
      <c r="P29" s="295">
        <f t="shared" si="2"/>
        <v>166.66666666666669</v>
      </c>
    </row>
    <row r="30" spans="1:19" ht="12.95" customHeight="1">
      <c r="B30" s="9"/>
      <c r="C30" s="10"/>
      <c r="D30" s="21"/>
      <c r="E30" s="276"/>
      <c r="F30" s="121">
        <v>614100</v>
      </c>
      <c r="G30" s="133" t="s">
        <v>136</v>
      </c>
      <c r="H30" s="31" t="s">
        <v>69</v>
      </c>
      <c r="I30" s="178">
        <v>300000</v>
      </c>
      <c r="J30" s="178">
        <v>300000</v>
      </c>
      <c r="K30" s="178">
        <v>180000</v>
      </c>
      <c r="L30" s="363">
        <v>0</v>
      </c>
      <c r="M30" s="48">
        <v>300000</v>
      </c>
      <c r="N30" s="375">
        <f t="shared" ref="N30:N31" si="13">SUM(L30:M30)</f>
        <v>300000</v>
      </c>
      <c r="O30" s="291">
        <f t="shared" si="4"/>
        <v>100</v>
      </c>
      <c r="P30" s="296">
        <f t="shared" si="2"/>
        <v>166.66666666666669</v>
      </c>
    </row>
    <row r="31" spans="1:19" ht="12.95" customHeight="1">
      <c r="B31" s="9"/>
      <c r="C31" s="10"/>
      <c r="D31" s="10"/>
      <c r="E31" s="101"/>
      <c r="F31" s="113">
        <v>614100</v>
      </c>
      <c r="G31" s="126" t="s">
        <v>137</v>
      </c>
      <c r="H31" s="18" t="s">
        <v>89</v>
      </c>
      <c r="I31" s="178">
        <v>0</v>
      </c>
      <c r="J31" s="178">
        <v>0</v>
      </c>
      <c r="K31" s="178">
        <v>0</v>
      </c>
      <c r="L31" s="363">
        <v>0</v>
      </c>
      <c r="M31" s="48">
        <v>0</v>
      </c>
      <c r="N31" s="375">
        <f t="shared" si="13"/>
        <v>0</v>
      </c>
      <c r="O31" s="291" t="str">
        <f t="shared" si="4"/>
        <v/>
      </c>
      <c r="P31" s="296" t="str">
        <f t="shared" si="2"/>
        <v/>
      </c>
    </row>
    <row r="32" spans="1:19" ht="12.95" customHeight="1">
      <c r="B32" s="9"/>
      <c r="C32" s="10"/>
      <c r="D32" s="10"/>
      <c r="E32" s="101"/>
      <c r="F32" s="113"/>
      <c r="G32" s="126"/>
      <c r="H32" s="10"/>
      <c r="I32" s="178"/>
      <c r="J32" s="178"/>
      <c r="K32" s="178"/>
      <c r="L32" s="363"/>
      <c r="M32" s="48"/>
      <c r="N32" s="376"/>
      <c r="O32" s="291" t="str">
        <f t="shared" si="4"/>
        <v/>
      </c>
      <c r="P32" s="296" t="str">
        <f t="shared" si="2"/>
        <v/>
      </c>
    </row>
    <row r="33" spans="1:18" s="1" customFormat="1" ht="12.95" customHeight="1">
      <c r="A33" s="96"/>
      <c r="B33" s="11"/>
      <c r="C33" s="7"/>
      <c r="D33" s="7"/>
      <c r="E33" s="7"/>
      <c r="F33" s="112">
        <v>821000</v>
      </c>
      <c r="G33" s="125"/>
      <c r="H33" s="7" t="s">
        <v>12</v>
      </c>
      <c r="I33" s="177">
        <f t="shared" ref="I33" si="14">SUM(I34:I38)</f>
        <v>1218960</v>
      </c>
      <c r="J33" s="177">
        <f t="shared" ref="J33" si="15">SUM(J34:J38)</f>
        <v>1218960</v>
      </c>
      <c r="K33" s="177">
        <f>SUM(K34:K38)</f>
        <v>556590</v>
      </c>
      <c r="L33" s="364">
        <f t="shared" ref="L33:N33" si="16">SUM(L34:L38)</f>
        <v>6751</v>
      </c>
      <c r="M33" s="365">
        <f t="shared" si="16"/>
        <v>1028708</v>
      </c>
      <c r="N33" s="377">
        <f t="shared" si="16"/>
        <v>1035459</v>
      </c>
      <c r="O33" s="290">
        <f t="shared" si="4"/>
        <v>84.94610159480213</v>
      </c>
      <c r="P33" s="382">
        <f t="shared" si="2"/>
        <v>186.03622055732228</v>
      </c>
    </row>
    <row r="34" spans="1:18" ht="12.95" customHeight="1">
      <c r="B34" s="9"/>
      <c r="C34" s="10"/>
      <c r="D34" s="10"/>
      <c r="E34" s="101"/>
      <c r="F34" s="113">
        <v>821200</v>
      </c>
      <c r="G34" s="126"/>
      <c r="H34" s="10" t="s">
        <v>13</v>
      </c>
      <c r="I34" s="178">
        <v>0</v>
      </c>
      <c r="J34" s="178">
        <v>0</v>
      </c>
      <c r="K34" s="178">
        <v>0</v>
      </c>
      <c r="L34" s="363">
        <v>0</v>
      </c>
      <c r="M34" s="48">
        <v>0</v>
      </c>
      <c r="N34" s="375">
        <f t="shared" ref="N34:N37" si="17">SUM(L34:M34)</f>
        <v>0</v>
      </c>
      <c r="O34" s="291" t="str">
        <f t="shared" si="4"/>
        <v/>
      </c>
      <c r="P34" s="296" t="str">
        <f t="shared" si="2"/>
        <v/>
      </c>
    </row>
    <row r="35" spans="1:18" ht="12.95" customHeight="1">
      <c r="B35" s="9"/>
      <c r="C35" s="10"/>
      <c r="D35" s="10"/>
      <c r="E35" s="101"/>
      <c r="F35" s="113">
        <v>821300</v>
      </c>
      <c r="G35" s="126"/>
      <c r="H35" s="10" t="s">
        <v>14</v>
      </c>
      <c r="I35" s="178">
        <v>7000</v>
      </c>
      <c r="J35" s="178">
        <v>7000</v>
      </c>
      <c r="K35" s="178">
        <v>2495</v>
      </c>
      <c r="L35" s="363">
        <v>6751</v>
      </c>
      <c r="M35" s="48">
        <v>0</v>
      </c>
      <c r="N35" s="375">
        <f t="shared" si="17"/>
        <v>6751</v>
      </c>
      <c r="O35" s="312">
        <f t="shared" si="4"/>
        <v>96.442857142857136</v>
      </c>
      <c r="P35" s="140">
        <f t="shared" si="2"/>
        <v>270.58116232464926</v>
      </c>
    </row>
    <row r="36" spans="1:18" s="99" customFormat="1" ht="12.95" customHeight="1">
      <c r="B36" s="100"/>
      <c r="C36" s="101"/>
      <c r="D36" s="101"/>
      <c r="E36" s="101"/>
      <c r="F36" s="116">
        <v>821500</v>
      </c>
      <c r="G36" s="129" t="s">
        <v>176</v>
      </c>
      <c r="H36" s="287" t="s">
        <v>175</v>
      </c>
      <c r="I36" s="178">
        <v>811960</v>
      </c>
      <c r="J36" s="178">
        <v>811960</v>
      </c>
      <c r="K36" s="178">
        <v>0</v>
      </c>
      <c r="L36" s="363">
        <v>0</v>
      </c>
      <c r="M36" s="48">
        <v>806673</v>
      </c>
      <c r="N36" s="375">
        <f t="shared" ref="N36" si="18">SUM(L36:M36)</f>
        <v>806673</v>
      </c>
      <c r="O36" s="312">
        <f t="shared" ref="O36" si="19">IF(J36=0,"",N36/J36*100)</f>
        <v>99.348859549731515</v>
      </c>
      <c r="P36" s="140" t="str">
        <f t="shared" si="2"/>
        <v/>
      </c>
      <c r="R36" s="36"/>
    </row>
    <row r="37" spans="1:18" ht="12.95" customHeight="1">
      <c r="B37" s="9"/>
      <c r="C37" s="10"/>
      <c r="D37" s="10"/>
      <c r="E37" s="101"/>
      <c r="F37" s="116">
        <v>821600</v>
      </c>
      <c r="G37" s="129"/>
      <c r="H37" s="42" t="s">
        <v>23</v>
      </c>
      <c r="I37" s="178">
        <v>0</v>
      </c>
      <c r="J37" s="178">
        <v>0</v>
      </c>
      <c r="K37" s="178">
        <v>554095</v>
      </c>
      <c r="L37" s="363">
        <v>0</v>
      </c>
      <c r="M37" s="48">
        <v>0</v>
      </c>
      <c r="N37" s="375">
        <f t="shared" si="17"/>
        <v>0</v>
      </c>
      <c r="O37" s="312" t="str">
        <f t="shared" si="4"/>
        <v/>
      </c>
      <c r="P37" s="140">
        <f t="shared" si="2"/>
        <v>0</v>
      </c>
      <c r="R37" s="36"/>
    </row>
    <row r="38" spans="1:18" s="99" customFormat="1" ht="12.95" customHeight="1">
      <c r="B38" s="100"/>
      <c r="C38" s="101"/>
      <c r="D38" s="101"/>
      <c r="E38" s="101"/>
      <c r="F38" s="116">
        <v>821600</v>
      </c>
      <c r="G38" s="129" t="s">
        <v>177</v>
      </c>
      <c r="H38" s="287" t="s">
        <v>174</v>
      </c>
      <c r="I38" s="178">
        <v>400000</v>
      </c>
      <c r="J38" s="178">
        <v>400000</v>
      </c>
      <c r="K38" s="178">
        <v>0</v>
      </c>
      <c r="L38" s="363">
        <v>0</v>
      </c>
      <c r="M38" s="48">
        <v>222035</v>
      </c>
      <c r="N38" s="375">
        <f t="shared" ref="N38" si="20">SUM(L38:M38)</f>
        <v>222035</v>
      </c>
      <c r="O38" s="312">
        <f t="shared" ref="O38" si="21">IF(J38=0,"",N38/J38*100)</f>
        <v>55.508749999999992</v>
      </c>
      <c r="P38" s="140" t="str">
        <f t="shared" si="2"/>
        <v/>
      </c>
      <c r="R38" s="36"/>
    </row>
    <row r="39" spans="1:18" ht="12.95" customHeight="1">
      <c r="B39" s="9"/>
      <c r="C39" s="10"/>
      <c r="D39" s="10"/>
      <c r="E39" s="101"/>
      <c r="F39" s="113"/>
      <c r="G39" s="126"/>
      <c r="H39" s="10"/>
      <c r="I39" s="177"/>
      <c r="J39" s="177"/>
      <c r="K39" s="177"/>
      <c r="L39" s="364"/>
      <c r="M39" s="365"/>
      <c r="N39" s="377"/>
      <c r="O39" s="312" t="str">
        <f t="shared" si="4"/>
        <v/>
      </c>
      <c r="P39" s="140" t="str">
        <f t="shared" si="2"/>
        <v/>
      </c>
    </row>
    <row r="40" spans="1:18" s="1" customFormat="1" ht="12.95" customHeight="1">
      <c r="A40" s="96"/>
      <c r="B40" s="11"/>
      <c r="C40" s="7"/>
      <c r="D40" s="7"/>
      <c r="E40" s="7"/>
      <c r="F40" s="112"/>
      <c r="G40" s="125"/>
      <c r="H40" s="7" t="s">
        <v>15</v>
      </c>
      <c r="I40" s="179">
        <v>10</v>
      </c>
      <c r="J40" s="179"/>
      <c r="K40" s="177">
        <v>10</v>
      </c>
      <c r="L40" s="366"/>
      <c r="M40" s="365"/>
      <c r="N40" s="378"/>
      <c r="O40" s="312"/>
      <c r="P40" s="140"/>
    </row>
    <row r="41" spans="1:18" s="1" customFormat="1" ht="12.95" customHeight="1">
      <c r="A41" s="96"/>
      <c r="B41" s="11"/>
      <c r="C41" s="7"/>
      <c r="D41" s="7"/>
      <c r="E41" s="7"/>
      <c r="F41" s="112"/>
      <c r="G41" s="125"/>
      <c r="H41" s="7" t="s">
        <v>28</v>
      </c>
      <c r="I41" s="201">
        <f>I8+I13+I16+I29+I33</f>
        <v>2024590</v>
      </c>
      <c r="J41" s="103">
        <f>J8+J13+J16+J29+J33</f>
        <v>2030990</v>
      </c>
      <c r="K41" s="201">
        <f t="shared" ref="K41" si="22">K8+K13+K16+K29+K33</f>
        <v>1210632</v>
      </c>
      <c r="L41" s="367">
        <f>L8+L13+L16+L29+L33</f>
        <v>323329</v>
      </c>
      <c r="M41" s="368">
        <f>M8+M13+M16+M29+M33</f>
        <v>1521983</v>
      </c>
      <c r="N41" s="377">
        <f>N8+N13+N16+N29+N33</f>
        <v>1845312</v>
      </c>
      <c r="O41" s="311">
        <f t="shared" si="4"/>
        <v>90.857759023924288</v>
      </c>
      <c r="P41" s="139">
        <f t="shared" si="2"/>
        <v>152.42550998156335</v>
      </c>
    </row>
    <row r="42" spans="1:18" s="1" customFormat="1" ht="12.95" customHeight="1">
      <c r="A42" s="96"/>
      <c r="B42" s="11"/>
      <c r="C42" s="7"/>
      <c r="D42" s="7"/>
      <c r="E42" s="7"/>
      <c r="F42" s="112"/>
      <c r="G42" s="125"/>
      <c r="H42" s="7" t="s">
        <v>16</v>
      </c>
      <c r="I42" s="14">
        <f>I41</f>
        <v>2024590</v>
      </c>
      <c r="J42" s="14">
        <f>J41</f>
        <v>2030990</v>
      </c>
      <c r="K42" s="201">
        <f t="shared" ref="K42" si="23">K41</f>
        <v>1210632</v>
      </c>
      <c r="L42" s="367">
        <f t="shared" ref="L42:N43" si="24">L41</f>
        <v>323329</v>
      </c>
      <c r="M42" s="368">
        <f t="shared" si="24"/>
        <v>1521983</v>
      </c>
      <c r="N42" s="377">
        <f t="shared" si="24"/>
        <v>1845312</v>
      </c>
      <c r="O42" s="311">
        <f t="shared" si="4"/>
        <v>90.857759023924288</v>
      </c>
      <c r="P42" s="139">
        <f t="shared" si="2"/>
        <v>152.42550998156335</v>
      </c>
    </row>
    <row r="43" spans="1:18" s="1" customFormat="1" ht="12.95" customHeight="1">
      <c r="A43" s="96"/>
      <c r="B43" s="11"/>
      <c r="C43" s="7"/>
      <c r="D43" s="7"/>
      <c r="E43" s="7"/>
      <c r="F43" s="112"/>
      <c r="G43" s="125"/>
      <c r="H43" s="7" t="s">
        <v>17</v>
      </c>
      <c r="I43" s="14">
        <f>I42</f>
        <v>2024590</v>
      </c>
      <c r="J43" s="14">
        <f>J42</f>
        <v>2030990</v>
      </c>
      <c r="K43" s="201">
        <f t="shared" ref="K43" si="25">K42</f>
        <v>1210632</v>
      </c>
      <c r="L43" s="367">
        <f t="shared" si="24"/>
        <v>323329</v>
      </c>
      <c r="M43" s="368">
        <f t="shared" si="24"/>
        <v>1521983</v>
      </c>
      <c r="N43" s="377">
        <f t="shared" si="24"/>
        <v>1845312</v>
      </c>
      <c r="O43" s="311">
        <f t="shared" si="4"/>
        <v>90.857759023924288</v>
      </c>
      <c r="P43" s="139">
        <f t="shared" si="2"/>
        <v>152.42550998156335</v>
      </c>
    </row>
    <row r="44" spans="1:18" ht="12.95" customHeight="1" thickBot="1">
      <c r="B44" s="15"/>
      <c r="C44" s="16"/>
      <c r="D44" s="16"/>
      <c r="E44" s="16"/>
      <c r="F44" s="114"/>
      <c r="G44" s="127"/>
      <c r="H44" s="16"/>
      <c r="I44" s="26"/>
      <c r="J44" s="26"/>
      <c r="K44" s="202"/>
      <c r="L44" s="369"/>
      <c r="M44" s="370"/>
      <c r="N44" s="379"/>
      <c r="O44" s="314"/>
      <c r="P44" s="142"/>
    </row>
    <row r="45" spans="1:18" ht="12.95" customHeight="1">
      <c r="F45" s="115"/>
      <c r="G45" s="128"/>
      <c r="N45" s="169"/>
    </row>
    <row r="46" spans="1:18" ht="12.95" customHeight="1">
      <c r="B46" s="33"/>
      <c r="F46" s="115"/>
      <c r="G46" s="128"/>
      <c r="N46" s="169"/>
    </row>
    <row r="47" spans="1:18" ht="12.95" customHeight="1">
      <c r="B47" s="33"/>
      <c r="F47" s="115"/>
      <c r="G47" s="128"/>
      <c r="N47" s="169"/>
    </row>
    <row r="48" spans="1:18" ht="12.95" customHeight="1">
      <c r="B48" s="33"/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2.95" customHeight="1">
      <c r="F60" s="115"/>
      <c r="G60" s="128"/>
      <c r="N60" s="169"/>
    </row>
    <row r="61" spans="6:14" ht="12.95" customHeight="1">
      <c r="F61" s="115"/>
      <c r="G61" s="128"/>
      <c r="N61" s="169"/>
    </row>
    <row r="62" spans="6:14" ht="17.100000000000001" customHeight="1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28"/>
      <c r="N74" s="169"/>
    </row>
    <row r="75" spans="6:14" ht="14.25">
      <c r="F75" s="115"/>
      <c r="G75" s="128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 ht="14.25">
      <c r="F91" s="115"/>
      <c r="G91" s="115"/>
      <c r="N91" s="169"/>
    </row>
    <row r="92" spans="6:14" ht="14.25">
      <c r="F92" s="115"/>
      <c r="G92" s="115"/>
      <c r="N92" s="169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  <row r="97" spans="7:7">
      <c r="G97" s="115"/>
    </row>
    <row r="98" spans="7:7">
      <c r="G98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R100"/>
  <sheetViews>
    <sheetView topLeftCell="A4" zoomScaleNormal="100" zoomScaleSheetLayoutView="100" workbookViewId="0">
      <selection activeCell="L25" sqref="L25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190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409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48</v>
      </c>
      <c r="C7" s="6" t="s">
        <v>3</v>
      </c>
      <c r="D7" s="6" t="s">
        <v>4</v>
      </c>
      <c r="E7" s="279" t="s">
        <v>221</v>
      </c>
      <c r="F7" s="4"/>
      <c r="G7" s="98"/>
      <c r="H7" s="4"/>
      <c r="I7" s="200"/>
      <c r="J7" s="98"/>
      <c r="K7" s="200"/>
      <c r="L7" s="3"/>
      <c r="M7" s="98"/>
      <c r="N7" s="315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:J8" si="0">SUM(I9:I12)</f>
        <v>634320</v>
      </c>
      <c r="J8" s="177">
        <f t="shared" si="0"/>
        <v>630320</v>
      </c>
      <c r="K8" s="177">
        <f>SUM(K9:K11)</f>
        <v>592735</v>
      </c>
      <c r="L8" s="204">
        <f>SUM(L9:L12)</f>
        <v>629062</v>
      </c>
      <c r="M8" s="72">
        <f>SUM(M9:M12)</f>
        <v>0</v>
      </c>
      <c r="N8" s="316">
        <f>SUM(N9:N12)</f>
        <v>629062</v>
      </c>
      <c r="O8" s="290">
        <f>IF(J8=0,"",N8/J8*100)</f>
        <v>99.800418834877519</v>
      </c>
      <c r="P8" s="295">
        <f>IF(K8=0,"",N8/K8*100)</f>
        <v>106.12870844475187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529210</v>
      </c>
      <c r="J9" s="178">
        <v>527210</v>
      </c>
      <c r="K9" s="178">
        <v>488262</v>
      </c>
      <c r="L9" s="205">
        <v>526974</v>
      </c>
      <c r="M9" s="71">
        <v>0</v>
      </c>
      <c r="N9" s="317">
        <f>SUM(L9:M9)</f>
        <v>526974</v>
      </c>
      <c r="O9" s="291">
        <f>IF(J9=0,"",N9/J9*100)</f>
        <v>99.955236053944347</v>
      </c>
      <c r="P9" s="296">
        <f t="shared" ref="P9:P45" si="1">IF(K9=0,"",N9/K9*100)</f>
        <v>107.92853017437361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105110</v>
      </c>
      <c r="J10" s="178">
        <v>103110</v>
      </c>
      <c r="K10" s="178">
        <v>104473</v>
      </c>
      <c r="L10" s="255">
        <v>102088</v>
      </c>
      <c r="M10" s="75">
        <v>0</v>
      </c>
      <c r="N10" s="317">
        <f t="shared" ref="N10:N11" si="2">SUM(L10:M10)</f>
        <v>102088</v>
      </c>
      <c r="O10" s="291">
        <f t="shared" ref="O10:O45" si="3">IF(J10=0,"",N10/J10*100)</f>
        <v>99.00882552613713</v>
      </c>
      <c r="P10" s="296">
        <f t="shared" si="1"/>
        <v>97.717113512582202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4">SUM(G11:H11)</f>
        <v>0</v>
      </c>
      <c r="J11" s="178">
        <f t="shared" si="4"/>
        <v>0</v>
      </c>
      <c r="K11" s="178">
        <v>0</v>
      </c>
      <c r="L11" s="205">
        <v>0</v>
      </c>
      <c r="M11" s="71">
        <v>0</v>
      </c>
      <c r="N11" s="317">
        <f t="shared" si="2"/>
        <v>0</v>
      </c>
      <c r="O11" s="291" t="str">
        <f t="shared" si="3"/>
        <v/>
      </c>
      <c r="P11" s="296" t="str">
        <f t="shared" si="1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05"/>
      <c r="M12" s="71"/>
      <c r="N12" s="317"/>
      <c r="O12" s="291" t="str">
        <f t="shared" si="3"/>
        <v/>
      </c>
      <c r="P12" s="296" t="str">
        <f t="shared" si="1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5">I14</f>
        <v>56320</v>
      </c>
      <c r="J13" s="177">
        <f t="shared" si="5"/>
        <v>56320</v>
      </c>
      <c r="K13" s="177">
        <f>K14</f>
        <v>53461</v>
      </c>
      <c r="L13" s="204">
        <f>L14</f>
        <v>55867</v>
      </c>
      <c r="M13" s="72">
        <f>M14</f>
        <v>0</v>
      </c>
      <c r="N13" s="316">
        <f>N14</f>
        <v>55867</v>
      </c>
      <c r="O13" s="290">
        <f t="shared" si="3"/>
        <v>99.19566761363636</v>
      </c>
      <c r="P13" s="295">
        <f t="shared" si="1"/>
        <v>104.50047698322142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56320</v>
      </c>
      <c r="J14" s="178">
        <v>56320</v>
      </c>
      <c r="K14" s="178">
        <v>53461</v>
      </c>
      <c r="L14" s="205">
        <v>55867</v>
      </c>
      <c r="M14" s="71">
        <v>0</v>
      </c>
      <c r="N14" s="317">
        <f>SUM(L14:M14)</f>
        <v>55867</v>
      </c>
      <c r="O14" s="291">
        <f t="shared" si="3"/>
        <v>99.19566761363636</v>
      </c>
      <c r="P14" s="296">
        <f t="shared" si="1"/>
        <v>104.50047698322142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06"/>
      <c r="M15" s="94"/>
      <c r="N15" s="318"/>
      <c r="O15" s="291" t="str">
        <f t="shared" si="3"/>
        <v/>
      </c>
      <c r="P15" s="296" t="str">
        <f t="shared" si="1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:J16" si="6">SUM(I17:I26)</f>
        <v>77760</v>
      </c>
      <c r="J16" s="177">
        <f t="shared" si="6"/>
        <v>77760</v>
      </c>
      <c r="K16" s="177">
        <f>SUM(K17:K26)</f>
        <v>77349</v>
      </c>
      <c r="L16" s="207">
        <f>SUM(L17:L26)</f>
        <v>76469</v>
      </c>
      <c r="M16" s="107">
        <f>SUM(M17:M26)</f>
        <v>0</v>
      </c>
      <c r="N16" s="307">
        <f>SUM(N17:N26)</f>
        <v>76469</v>
      </c>
      <c r="O16" s="290">
        <f t="shared" si="3"/>
        <v>98.339763374485599</v>
      </c>
      <c r="P16" s="295">
        <f t="shared" si="1"/>
        <v>98.862299447956659</v>
      </c>
    </row>
    <row r="17" spans="1:18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7200</v>
      </c>
      <c r="J17" s="178">
        <v>6600</v>
      </c>
      <c r="K17" s="178">
        <v>7561</v>
      </c>
      <c r="L17" s="189">
        <v>6529</v>
      </c>
      <c r="M17" s="158">
        <v>0</v>
      </c>
      <c r="N17" s="317">
        <f t="shared" ref="N17:N26" si="7">SUM(L17:M17)</f>
        <v>6529</v>
      </c>
      <c r="O17" s="291">
        <f t="shared" si="3"/>
        <v>98.924242424242422</v>
      </c>
      <c r="P17" s="296">
        <f t="shared" si="1"/>
        <v>86.351011770929773</v>
      </c>
    </row>
    <row r="18" spans="1:18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400</v>
      </c>
      <c r="J18" s="178">
        <v>320</v>
      </c>
      <c r="K18" s="178">
        <v>0</v>
      </c>
      <c r="L18" s="189">
        <v>304</v>
      </c>
      <c r="M18" s="158">
        <v>0</v>
      </c>
      <c r="N18" s="317">
        <f t="shared" si="7"/>
        <v>304</v>
      </c>
      <c r="O18" s="291">
        <f t="shared" si="3"/>
        <v>95</v>
      </c>
      <c r="P18" s="296" t="str">
        <f t="shared" si="1"/>
        <v/>
      </c>
    </row>
    <row r="19" spans="1:18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7000</v>
      </c>
      <c r="J19" s="178">
        <v>6450</v>
      </c>
      <c r="K19" s="178">
        <v>4824</v>
      </c>
      <c r="L19" s="189">
        <v>6139</v>
      </c>
      <c r="M19" s="158">
        <v>0</v>
      </c>
      <c r="N19" s="317">
        <f t="shared" si="7"/>
        <v>6139</v>
      </c>
      <c r="O19" s="291">
        <f t="shared" si="3"/>
        <v>95.178294573643413</v>
      </c>
      <c r="P19" s="296">
        <f t="shared" si="1"/>
        <v>127.25953565505806</v>
      </c>
    </row>
    <row r="20" spans="1:18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4500</v>
      </c>
      <c r="J20" s="178">
        <v>4200</v>
      </c>
      <c r="K20" s="178">
        <v>2489</v>
      </c>
      <c r="L20" s="189">
        <v>4180</v>
      </c>
      <c r="M20" s="158">
        <v>0</v>
      </c>
      <c r="N20" s="317">
        <f t="shared" si="7"/>
        <v>4180</v>
      </c>
      <c r="O20" s="291">
        <f t="shared" si="3"/>
        <v>99.523809523809518</v>
      </c>
      <c r="P20" s="296">
        <f t="shared" si="1"/>
        <v>167.93893129770993</v>
      </c>
    </row>
    <row r="21" spans="1:18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110</v>
      </c>
      <c r="J21" s="178">
        <v>110</v>
      </c>
      <c r="K21" s="178">
        <v>94</v>
      </c>
      <c r="L21" s="189">
        <v>108</v>
      </c>
      <c r="M21" s="158">
        <v>0</v>
      </c>
      <c r="N21" s="317">
        <f t="shared" si="7"/>
        <v>108</v>
      </c>
      <c r="O21" s="291">
        <f t="shared" si="3"/>
        <v>98.181818181818187</v>
      </c>
      <c r="P21" s="296">
        <f t="shared" si="1"/>
        <v>114.89361702127661</v>
      </c>
    </row>
    <row r="22" spans="1:18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v>5500</v>
      </c>
      <c r="J22" s="178">
        <v>5450</v>
      </c>
      <c r="K22" s="178">
        <v>5004</v>
      </c>
      <c r="L22" s="189">
        <v>5004</v>
      </c>
      <c r="M22" s="158">
        <v>0</v>
      </c>
      <c r="N22" s="317">
        <f t="shared" si="7"/>
        <v>5004</v>
      </c>
      <c r="O22" s="291">
        <f t="shared" si="3"/>
        <v>91.816513761467888</v>
      </c>
      <c r="P22" s="296">
        <f t="shared" si="1"/>
        <v>100</v>
      </c>
    </row>
    <row r="23" spans="1:18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8000</v>
      </c>
      <c r="J23" s="178">
        <v>3850</v>
      </c>
      <c r="K23" s="178">
        <v>7466</v>
      </c>
      <c r="L23" s="189">
        <v>3833</v>
      </c>
      <c r="M23" s="158">
        <v>0</v>
      </c>
      <c r="N23" s="317">
        <f t="shared" si="7"/>
        <v>3833</v>
      </c>
      <c r="O23" s="291">
        <f t="shared" si="3"/>
        <v>99.558441558441558</v>
      </c>
      <c r="P23" s="296">
        <f t="shared" si="1"/>
        <v>51.339405304045002</v>
      </c>
    </row>
    <row r="24" spans="1:18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v>50</v>
      </c>
      <c r="J24" s="178">
        <v>50</v>
      </c>
      <c r="K24" s="178">
        <v>0</v>
      </c>
      <c r="L24" s="189">
        <v>46</v>
      </c>
      <c r="M24" s="158">
        <v>0</v>
      </c>
      <c r="N24" s="317">
        <f t="shared" si="7"/>
        <v>46</v>
      </c>
      <c r="O24" s="291">
        <f t="shared" si="3"/>
        <v>92</v>
      </c>
      <c r="P24" s="296" t="str">
        <f t="shared" si="1"/>
        <v/>
      </c>
    </row>
    <row r="25" spans="1:18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45000</v>
      </c>
      <c r="J25" s="178">
        <v>50730</v>
      </c>
      <c r="K25" s="178">
        <v>49911</v>
      </c>
      <c r="L25" s="189">
        <v>50326</v>
      </c>
      <c r="M25" s="158">
        <v>0</v>
      </c>
      <c r="N25" s="317">
        <f t="shared" si="7"/>
        <v>50326</v>
      </c>
      <c r="O25" s="291">
        <f t="shared" si="3"/>
        <v>99.203627045140934</v>
      </c>
      <c r="P25" s="296">
        <f t="shared" si="1"/>
        <v>100.83148003446134</v>
      </c>
      <c r="Q25" s="41"/>
    </row>
    <row r="26" spans="1:18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ref="I26:J26" si="8">SUM(G26:H26)</f>
        <v>0</v>
      </c>
      <c r="J26" s="178">
        <f t="shared" si="8"/>
        <v>0</v>
      </c>
      <c r="K26" s="178">
        <v>0</v>
      </c>
      <c r="L26" s="189">
        <v>0</v>
      </c>
      <c r="M26" s="158">
        <v>0</v>
      </c>
      <c r="N26" s="317">
        <f t="shared" si="7"/>
        <v>0</v>
      </c>
      <c r="O26" s="291" t="str">
        <f t="shared" si="3"/>
        <v/>
      </c>
      <c r="P26" s="296" t="str">
        <f t="shared" si="1"/>
        <v/>
      </c>
    </row>
    <row r="27" spans="1:18" ht="12.95" customHeight="1">
      <c r="B27" s="9"/>
      <c r="C27" s="10"/>
      <c r="D27" s="10"/>
      <c r="E27" s="101"/>
      <c r="F27" s="113"/>
      <c r="G27" s="126"/>
      <c r="H27" s="10"/>
      <c r="I27" s="177"/>
      <c r="J27" s="177"/>
      <c r="K27" s="177"/>
      <c r="L27" s="214"/>
      <c r="M27" s="108"/>
      <c r="N27" s="307"/>
      <c r="O27" s="291" t="str">
        <f t="shared" si="3"/>
        <v/>
      </c>
      <c r="P27" s="296" t="str">
        <f t="shared" si="1"/>
        <v/>
      </c>
    </row>
    <row r="28" spans="1:18" s="1" customFormat="1" ht="12.95" customHeight="1">
      <c r="A28" s="96"/>
      <c r="B28" s="11"/>
      <c r="C28" s="7"/>
      <c r="D28" s="7"/>
      <c r="E28" s="7"/>
      <c r="F28" s="112">
        <v>614000</v>
      </c>
      <c r="G28" s="125"/>
      <c r="H28" s="7" t="s">
        <v>80</v>
      </c>
      <c r="I28" s="177">
        <f t="shared" ref="I28:J28" si="9">SUM(I29:I32)</f>
        <v>1540000</v>
      </c>
      <c r="J28" s="177">
        <f t="shared" si="9"/>
        <v>1540000</v>
      </c>
      <c r="K28" s="177">
        <f>SUM(K29:K32)</f>
        <v>1864944</v>
      </c>
      <c r="L28" s="214">
        <f t="shared" ref="L28" si="10">SUM(L29:L32)</f>
        <v>1118638</v>
      </c>
      <c r="M28" s="108">
        <f t="shared" ref="M28:N28" si="11">SUM(M29:M32)</f>
        <v>419500</v>
      </c>
      <c r="N28" s="307">
        <f t="shared" si="11"/>
        <v>1538138</v>
      </c>
      <c r="O28" s="290">
        <f t="shared" si="3"/>
        <v>99.879090909090905</v>
      </c>
      <c r="P28" s="295">
        <f t="shared" si="1"/>
        <v>82.476363901543422</v>
      </c>
    </row>
    <row r="29" spans="1:18" s="1" customFormat="1" ht="12.95" customHeight="1">
      <c r="A29" s="96"/>
      <c r="B29" s="11"/>
      <c r="C29" s="7"/>
      <c r="D29" s="22"/>
      <c r="E29" s="22"/>
      <c r="F29" s="113">
        <v>614100</v>
      </c>
      <c r="G29" s="126" t="s">
        <v>139</v>
      </c>
      <c r="H29" s="12" t="s">
        <v>61</v>
      </c>
      <c r="I29" s="178">
        <v>120000</v>
      </c>
      <c r="J29" s="178">
        <v>120000</v>
      </c>
      <c r="K29" s="178">
        <v>149614</v>
      </c>
      <c r="L29" s="248">
        <v>0</v>
      </c>
      <c r="M29" s="109">
        <v>119946</v>
      </c>
      <c r="N29" s="317">
        <f t="shared" ref="N29:N32" si="12">SUM(L29:M29)</f>
        <v>119946</v>
      </c>
      <c r="O29" s="291">
        <f t="shared" si="3"/>
        <v>99.954999999999998</v>
      </c>
      <c r="P29" s="296">
        <f t="shared" si="1"/>
        <v>80.170304917988958</v>
      </c>
      <c r="Q29" s="96"/>
    </row>
    <row r="30" spans="1:18" ht="12.95" customHeight="1">
      <c r="B30" s="9"/>
      <c r="C30" s="10"/>
      <c r="D30" s="10"/>
      <c r="E30" s="101"/>
      <c r="F30" s="113">
        <v>614500</v>
      </c>
      <c r="G30" s="126" t="s">
        <v>138</v>
      </c>
      <c r="H30" s="20" t="s">
        <v>97</v>
      </c>
      <c r="I30" s="178">
        <v>1120000</v>
      </c>
      <c r="J30" s="178">
        <v>1120000</v>
      </c>
      <c r="K30" s="178">
        <v>1099800</v>
      </c>
      <c r="L30" s="248">
        <v>1118638</v>
      </c>
      <c r="M30" s="109">
        <v>0</v>
      </c>
      <c r="N30" s="317">
        <f t="shared" si="12"/>
        <v>1118638</v>
      </c>
      <c r="O30" s="291">
        <f t="shared" si="3"/>
        <v>99.878392857142856</v>
      </c>
      <c r="P30" s="296">
        <f t="shared" si="1"/>
        <v>101.71285688306966</v>
      </c>
      <c r="Q30" s="265"/>
    </row>
    <row r="31" spans="1:18" ht="12.95" customHeight="1">
      <c r="B31" s="9"/>
      <c r="C31" s="10"/>
      <c r="D31" s="10"/>
      <c r="E31" s="101"/>
      <c r="F31" s="116">
        <v>614500</v>
      </c>
      <c r="G31" s="126" t="s">
        <v>140</v>
      </c>
      <c r="H31" s="20" t="s">
        <v>98</v>
      </c>
      <c r="I31" s="178">
        <v>150000</v>
      </c>
      <c r="J31" s="178">
        <v>150000</v>
      </c>
      <c r="K31" s="178">
        <v>397482</v>
      </c>
      <c r="L31" s="248">
        <v>0</v>
      </c>
      <c r="M31" s="109">
        <v>149554</v>
      </c>
      <c r="N31" s="317">
        <f t="shared" si="12"/>
        <v>149554</v>
      </c>
      <c r="O31" s="291">
        <f t="shared" si="3"/>
        <v>99.702666666666659</v>
      </c>
      <c r="P31" s="296">
        <f t="shared" si="1"/>
        <v>37.625351588248023</v>
      </c>
      <c r="Q31" s="265"/>
      <c r="R31" s="268"/>
    </row>
    <row r="32" spans="1:18" ht="12.95" customHeight="1">
      <c r="B32" s="9"/>
      <c r="C32" s="10"/>
      <c r="D32" s="10"/>
      <c r="E32" s="101"/>
      <c r="F32" s="116">
        <v>614500</v>
      </c>
      <c r="G32" s="126" t="s">
        <v>141</v>
      </c>
      <c r="H32" s="20" t="s">
        <v>99</v>
      </c>
      <c r="I32" s="178">
        <v>150000</v>
      </c>
      <c r="J32" s="178">
        <v>150000</v>
      </c>
      <c r="K32" s="178">
        <v>218048</v>
      </c>
      <c r="L32" s="248"/>
      <c r="M32" s="109">
        <v>150000</v>
      </c>
      <c r="N32" s="317">
        <f t="shared" si="12"/>
        <v>150000</v>
      </c>
      <c r="O32" s="291">
        <f t="shared" si="3"/>
        <v>100</v>
      </c>
      <c r="P32" s="296">
        <f t="shared" si="1"/>
        <v>68.792192544760795</v>
      </c>
      <c r="Q32" s="265"/>
      <c r="R32" s="44"/>
    </row>
    <row r="33" spans="1:18" s="99" customFormat="1" ht="12.95" customHeight="1">
      <c r="B33" s="100"/>
      <c r="C33" s="101"/>
      <c r="D33" s="101"/>
      <c r="E33" s="101"/>
      <c r="F33" s="113"/>
      <c r="G33" s="126"/>
      <c r="H33" s="101"/>
      <c r="I33" s="177"/>
      <c r="J33" s="177"/>
      <c r="K33" s="177"/>
      <c r="L33" s="214"/>
      <c r="M33" s="108"/>
      <c r="N33" s="307"/>
      <c r="O33" s="291" t="str">
        <f t="shared" ref="O33:O36" si="13">IF(J33=0,"",N33/J33*100)</f>
        <v/>
      </c>
      <c r="P33" s="296" t="str">
        <f t="shared" si="1"/>
        <v/>
      </c>
      <c r="R33" s="44"/>
    </row>
    <row r="34" spans="1:18" s="96" customFormat="1" ht="12.95" customHeight="1">
      <c r="B34" s="102"/>
      <c r="C34" s="7"/>
      <c r="D34" s="7"/>
      <c r="E34" s="7"/>
      <c r="F34" s="112">
        <v>615000</v>
      </c>
      <c r="G34" s="125"/>
      <c r="H34" s="7" t="s">
        <v>11</v>
      </c>
      <c r="I34" s="177">
        <f>SUM(I35:I36)</f>
        <v>80000</v>
      </c>
      <c r="J34" s="177">
        <f>SUM(J35:J36)</f>
        <v>80000</v>
      </c>
      <c r="K34" s="177">
        <f>SUM(K35:K36)</f>
        <v>0</v>
      </c>
      <c r="L34" s="214">
        <f t="shared" ref="L34:N34" si="14">SUM(L35:L36)</f>
        <v>0</v>
      </c>
      <c r="M34" s="108">
        <f t="shared" si="14"/>
        <v>72980</v>
      </c>
      <c r="N34" s="307">
        <f t="shared" si="14"/>
        <v>72980</v>
      </c>
      <c r="O34" s="290">
        <f t="shared" si="13"/>
        <v>91.224999999999994</v>
      </c>
      <c r="P34" s="295" t="str">
        <f t="shared" si="1"/>
        <v/>
      </c>
    </row>
    <row r="35" spans="1:18" s="96" customFormat="1" ht="12.95" customHeight="1">
      <c r="B35" s="102"/>
      <c r="C35" s="7"/>
      <c r="D35" s="22"/>
      <c r="E35" s="22"/>
      <c r="F35" s="116">
        <v>615100</v>
      </c>
      <c r="G35" s="129" t="s">
        <v>235</v>
      </c>
      <c r="H35" s="47" t="s">
        <v>201</v>
      </c>
      <c r="I35" s="178">
        <v>30000</v>
      </c>
      <c r="J35" s="178">
        <v>30000</v>
      </c>
      <c r="K35" s="178">
        <v>0</v>
      </c>
      <c r="L35" s="248">
        <v>0</v>
      </c>
      <c r="M35" s="109">
        <v>30000</v>
      </c>
      <c r="N35" s="317">
        <f t="shared" ref="N35" si="15">SUM(L35:M35)</f>
        <v>30000</v>
      </c>
      <c r="O35" s="312">
        <f t="shared" ref="O35" si="16">IF(J35=0,"",N35/J35*100)</f>
        <v>100</v>
      </c>
      <c r="P35" s="140" t="str">
        <f t="shared" si="1"/>
        <v/>
      </c>
    </row>
    <row r="36" spans="1:18" s="96" customFormat="1" ht="12.95" customHeight="1">
      <c r="B36" s="102"/>
      <c r="C36" s="7"/>
      <c r="D36" s="22"/>
      <c r="E36" s="22"/>
      <c r="F36" s="116">
        <v>615100</v>
      </c>
      <c r="G36" s="129" t="s">
        <v>236</v>
      </c>
      <c r="H36" s="47" t="s">
        <v>200</v>
      </c>
      <c r="I36" s="178">
        <v>50000</v>
      </c>
      <c r="J36" s="178">
        <v>50000</v>
      </c>
      <c r="K36" s="178">
        <v>0</v>
      </c>
      <c r="L36" s="248">
        <v>0</v>
      </c>
      <c r="M36" s="109">
        <v>42980</v>
      </c>
      <c r="N36" s="317">
        <f t="shared" ref="N36" si="17">SUM(L36:M36)</f>
        <v>42980</v>
      </c>
      <c r="O36" s="312">
        <f t="shared" si="13"/>
        <v>85.960000000000008</v>
      </c>
      <c r="P36" s="140" t="str">
        <f t="shared" si="1"/>
        <v/>
      </c>
    </row>
    <row r="37" spans="1:18" ht="12.95" customHeight="1">
      <c r="B37" s="9"/>
      <c r="C37" s="10"/>
      <c r="D37" s="10"/>
      <c r="E37" s="101"/>
      <c r="F37" s="113"/>
      <c r="G37" s="126"/>
      <c r="H37" s="18"/>
      <c r="I37" s="178"/>
      <c r="J37" s="178"/>
      <c r="K37" s="178"/>
      <c r="L37" s="209"/>
      <c r="M37" s="95"/>
      <c r="N37" s="318"/>
      <c r="O37" s="312" t="str">
        <f t="shared" si="3"/>
        <v/>
      </c>
      <c r="P37" s="140" t="str">
        <f t="shared" si="1"/>
        <v/>
      </c>
    </row>
    <row r="38" spans="1:18" s="1" customFormat="1" ht="12.95" customHeight="1">
      <c r="A38" s="96"/>
      <c r="B38" s="11"/>
      <c r="C38" s="7"/>
      <c r="D38" s="7"/>
      <c r="E38" s="7"/>
      <c r="F38" s="112">
        <v>821000</v>
      </c>
      <c r="G38" s="125"/>
      <c r="H38" s="7" t="s">
        <v>12</v>
      </c>
      <c r="I38" s="177">
        <f>SUM(I39:I41)</f>
        <v>35000</v>
      </c>
      <c r="J38" s="177">
        <f>SUM(J39:J41)</f>
        <v>35000</v>
      </c>
      <c r="K38" s="177">
        <f>SUM(K39:K40)</f>
        <v>39865</v>
      </c>
      <c r="L38" s="214">
        <f>SUM(L39:L41)</f>
        <v>4958</v>
      </c>
      <c r="M38" s="108">
        <f>SUM(M39:M41)</f>
        <v>29723</v>
      </c>
      <c r="N38" s="307">
        <f>SUM(N39:N41)</f>
        <v>34681</v>
      </c>
      <c r="O38" s="311">
        <f t="shared" si="3"/>
        <v>99.088571428571427</v>
      </c>
      <c r="P38" s="139">
        <f t="shared" si="1"/>
        <v>86.996111877586856</v>
      </c>
    </row>
    <row r="39" spans="1:18" ht="12.95" customHeight="1">
      <c r="B39" s="9"/>
      <c r="C39" s="10"/>
      <c r="D39" s="10"/>
      <c r="E39" s="101"/>
      <c r="F39" s="113">
        <v>821200</v>
      </c>
      <c r="G39" s="126"/>
      <c r="H39" s="10" t="s">
        <v>13</v>
      </c>
      <c r="I39" s="178">
        <v>0</v>
      </c>
      <c r="J39" s="178">
        <v>0</v>
      </c>
      <c r="K39" s="178">
        <v>0</v>
      </c>
      <c r="L39" s="209">
        <v>0</v>
      </c>
      <c r="M39" s="95">
        <v>0</v>
      </c>
      <c r="N39" s="317">
        <f t="shared" ref="N39:N40" si="18">SUM(L39:M39)</f>
        <v>0</v>
      </c>
      <c r="O39" s="312" t="str">
        <f t="shared" si="3"/>
        <v/>
      </c>
      <c r="P39" s="140" t="str">
        <f t="shared" si="1"/>
        <v/>
      </c>
    </row>
    <row r="40" spans="1:18" ht="12.95" customHeight="1">
      <c r="B40" s="9"/>
      <c r="C40" s="10"/>
      <c r="D40" s="10"/>
      <c r="E40" s="101"/>
      <c r="F40" s="113">
        <v>821300</v>
      </c>
      <c r="G40" s="126"/>
      <c r="H40" s="10" t="s">
        <v>14</v>
      </c>
      <c r="I40" s="178">
        <v>35000</v>
      </c>
      <c r="J40" s="178">
        <v>35000</v>
      </c>
      <c r="K40" s="178">
        <v>39865</v>
      </c>
      <c r="L40" s="209">
        <v>4958</v>
      </c>
      <c r="M40" s="95">
        <v>29723</v>
      </c>
      <c r="N40" s="317">
        <f t="shared" si="18"/>
        <v>34681</v>
      </c>
      <c r="O40" s="312">
        <f t="shared" si="3"/>
        <v>99.088571428571427</v>
      </c>
      <c r="P40" s="140">
        <f t="shared" si="1"/>
        <v>86.996111877586856</v>
      </c>
    </row>
    <row r="41" spans="1:18" ht="12.95" customHeight="1">
      <c r="B41" s="9"/>
      <c r="C41" s="10"/>
      <c r="D41" s="10"/>
      <c r="E41" s="101"/>
      <c r="F41" s="113"/>
      <c r="G41" s="126"/>
      <c r="H41" s="18"/>
      <c r="I41" s="178"/>
      <c r="J41" s="178"/>
      <c r="K41" s="178"/>
      <c r="L41" s="209"/>
      <c r="M41" s="95"/>
      <c r="N41" s="318"/>
      <c r="O41" s="312" t="str">
        <f t="shared" si="3"/>
        <v/>
      </c>
      <c r="P41" s="140" t="str">
        <f t="shared" si="1"/>
        <v/>
      </c>
    </row>
    <row r="42" spans="1:18" s="1" customFormat="1" ht="12.95" customHeight="1">
      <c r="A42" s="96"/>
      <c r="B42" s="11"/>
      <c r="C42" s="7"/>
      <c r="D42" s="7"/>
      <c r="E42" s="7"/>
      <c r="F42" s="112"/>
      <c r="G42" s="125"/>
      <c r="H42" s="7" t="s">
        <v>15</v>
      </c>
      <c r="I42" s="179">
        <v>26</v>
      </c>
      <c r="J42" s="179"/>
      <c r="K42" s="177">
        <v>24</v>
      </c>
      <c r="L42" s="252"/>
      <c r="M42" s="93"/>
      <c r="N42" s="319"/>
      <c r="O42" s="312"/>
      <c r="P42" s="140"/>
    </row>
    <row r="43" spans="1:18" s="1" customFormat="1" ht="12.95" customHeight="1">
      <c r="A43" s="96"/>
      <c r="B43" s="11"/>
      <c r="C43" s="7"/>
      <c r="D43" s="7"/>
      <c r="E43" s="7"/>
      <c r="F43" s="112"/>
      <c r="G43" s="125"/>
      <c r="H43" s="7" t="s">
        <v>28</v>
      </c>
      <c r="I43" s="201">
        <f t="shared" ref="I43:N43" si="19">I8+I13+I16+I28+I34+I38</f>
        <v>2423400</v>
      </c>
      <c r="J43" s="103">
        <f t="shared" si="19"/>
        <v>2419400</v>
      </c>
      <c r="K43" s="201">
        <f t="shared" si="19"/>
        <v>2628354</v>
      </c>
      <c r="L43" s="208">
        <f t="shared" si="19"/>
        <v>1884994</v>
      </c>
      <c r="M43" s="103">
        <f t="shared" si="19"/>
        <v>522203</v>
      </c>
      <c r="N43" s="307">
        <f t="shared" si="19"/>
        <v>2407197</v>
      </c>
      <c r="O43" s="311">
        <f t="shared" si="3"/>
        <v>99.495618748450028</v>
      </c>
      <c r="P43" s="139">
        <f t="shared" si="1"/>
        <v>91.585722471173966</v>
      </c>
    </row>
    <row r="44" spans="1:18" s="1" customFormat="1" ht="12.95" customHeight="1">
      <c r="A44" s="96"/>
      <c r="B44" s="11"/>
      <c r="C44" s="7"/>
      <c r="D44" s="7"/>
      <c r="E44" s="7"/>
      <c r="F44" s="112"/>
      <c r="G44" s="125"/>
      <c r="H44" s="7" t="s">
        <v>16</v>
      </c>
      <c r="I44" s="14">
        <f>I43</f>
        <v>2423400</v>
      </c>
      <c r="J44" s="14">
        <f>J43</f>
        <v>2419400</v>
      </c>
      <c r="K44" s="201">
        <f t="shared" ref="K44" si="20">K43</f>
        <v>2628354</v>
      </c>
      <c r="L44" s="208">
        <f t="shared" ref="L44:N45" si="21">L43</f>
        <v>1884994</v>
      </c>
      <c r="M44" s="103">
        <f t="shared" si="21"/>
        <v>522203</v>
      </c>
      <c r="N44" s="307">
        <f t="shared" si="21"/>
        <v>2407197</v>
      </c>
      <c r="O44" s="311">
        <f t="shared" si="3"/>
        <v>99.495618748450028</v>
      </c>
      <c r="P44" s="139">
        <f t="shared" si="1"/>
        <v>91.585722471173966</v>
      </c>
    </row>
    <row r="45" spans="1:18" s="1" customFormat="1" ht="12.95" customHeight="1">
      <c r="A45" s="96"/>
      <c r="B45" s="11"/>
      <c r="C45" s="7"/>
      <c r="D45" s="7"/>
      <c r="E45" s="7"/>
      <c r="F45" s="112"/>
      <c r="G45" s="125"/>
      <c r="H45" s="7" t="s">
        <v>17</v>
      </c>
      <c r="I45" s="14">
        <f>I44</f>
        <v>2423400</v>
      </c>
      <c r="J45" s="14">
        <f>J44</f>
        <v>2419400</v>
      </c>
      <c r="K45" s="201">
        <f t="shared" ref="K45" si="22">K44</f>
        <v>2628354</v>
      </c>
      <c r="L45" s="208">
        <f t="shared" si="21"/>
        <v>1884994</v>
      </c>
      <c r="M45" s="103">
        <f t="shared" si="21"/>
        <v>522203</v>
      </c>
      <c r="N45" s="307">
        <f t="shared" si="21"/>
        <v>2407197</v>
      </c>
      <c r="O45" s="311">
        <f t="shared" si="3"/>
        <v>99.495618748450028</v>
      </c>
      <c r="P45" s="139">
        <f t="shared" si="1"/>
        <v>91.585722471173966</v>
      </c>
    </row>
    <row r="46" spans="1:18" ht="12.95" customHeight="1" thickBot="1">
      <c r="B46" s="15"/>
      <c r="C46" s="16"/>
      <c r="D46" s="16"/>
      <c r="E46" s="16"/>
      <c r="F46" s="114"/>
      <c r="G46" s="127"/>
      <c r="H46" s="16"/>
      <c r="I46" s="26"/>
      <c r="J46" s="26"/>
      <c r="K46" s="202"/>
      <c r="L46" s="211"/>
      <c r="M46" s="26"/>
      <c r="N46" s="320"/>
      <c r="O46" s="314"/>
      <c r="P46" s="142"/>
    </row>
    <row r="47" spans="1:18" ht="12.95" customHeight="1">
      <c r="F47" s="115"/>
      <c r="G47" s="128"/>
      <c r="N47" s="168"/>
    </row>
    <row r="48" spans="1:18" ht="12.95" customHeight="1">
      <c r="B48" s="33"/>
      <c r="F48" s="115"/>
      <c r="G48" s="128"/>
      <c r="N48" s="168"/>
    </row>
    <row r="49" spans="2:14" ht="12.95" customHeight="1">
      <c r="B49" s="33"/>
      <c r="F49" s="115"/>
      <c r="G49" s="128"/>
      <c r="N49" s="168"/>
    </row>
    <row r="50" spans="2:14" ht="12.95" customHeight="1">
      <c r="B50" s="33"/>
      <c r="F50" s="115"/>
      <c r="G50" s="128"/>
      <c r="N50" s="168"/>
    </row>
    <row r="51" spans="2:14" ht="12.95" customHeight="1">
      <c r="F51" s="115"/>
      <c r="G51" s="128"/>
      <c r="N51" s="168"/>
    </row>
    <row r="52" spans="2:14" ht="12.95" customHeight="1">
      <c r="F52" s="115"/>
      <c r="G52" s="128"/>
      <c r="N52" s="168"/>
    </row>
    <row r="53" spans="2:14" ht="12.95" customHeight="1">
      <c r="F53" s="115"/>
      <c r="G53" s="128"/>
      <c r="N53" s="168"/>
    </row>
    <row r="54" spans="2:14" ht="12.95" customHeight="1">
      <c r="F54" s="115"/>
      <c r="G54" s="128"/>
      <c r="N54" s="168"/>
    </row>
    <row r="55" spans="2:14" ht="12.95" customHeight="1">
      <c r="F55" s="115"/>
      <c r="G55" s="128"/>
      <c r="N55" s="168"/>
    </row>
    <row r="56" spans="2:14" ht="12.95" customHeight="1">
      <c r="F56" s="115"/>
      <c r="G56" s="128"/>
      <c r="N56" s="168"/>
    </row>
    <row r="57" spans="2:14" ht="12.95" customHeight="1">
      <c r="F57" s="115"/>
      <c r="G57" s="128"/>
      <c r="N57" s="168"/>
    </row>
    <row r="58" spans="2:14" ht="12.95" customHeight="1">
      <c r="F58" s="115"/>
      <c r="G58" s="128"/>
      <c r="N58" s="168"/>
    </row>
    <row r="59" spans="2:14" ht="12.95" customHeight="1">
      <c r="F59" s="115"/>
      <c r="G59" s="128"/>
      <c r="N59" s="168"/>
    </row>
    <row r="60" spans="2:14" ht="12.95" customHeight="1">
      <c r="F60" s="115"/>
      <c r="G60" s="128"/>
      <c r="N60" s="168"/>
    </row>
    <row r="61" spans="2:14" ht="12.95" customHeight="1">
      <c r="F61" s="115"/>
      <c r="G61" s="128"/>
      <c r="N61" s="168"/>
    </row>
    <row r="62" spans="2:14" ht="12.95" customHeight="1">
      <c r="F62" s="115"/>
      <c r="G62" s="128"/>
      <c r="N62" s="168"/>
    </row>
    <row r="63" spans="2:14" ht="12.95" customHeight="1">
      <c r="F63" s="115"/>
      <c r="G63" s="128"/>
      <c r="N63" s="168"/>
    </row>
    <row r="64" spans="2:14" ht="17.100000000000001" customHeight="1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28"/>
      <c r="N73" s="168"/>
    </row>
    <row r="74" spans="6:14" ht="14.25">
      <c r="F74" s="115"/>
      <c r="G74" s="128"/>
      <c r="N74" s="168"/>
    </row>
    <row r="75" spans="6:14" ht="14.25">
      <c r="F75" s="115"/>
      <c r="G75" s="128"/>
      <c r="N75" s="168"/>
    </row>
    <row r="76" spans="6:14" ht="14.25">
      <c r="F76" s="115"/>
      <c r="G76" s="128"/>
      <c r="N76" s="168"/>
    </row>
    <row r="77" spans="6:14" ht="14.25">
      <c r="F77" s="115"/>
      <c r="G77" s="128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 ht="14.25">
      <c r="F90" s="115"/>
      <c r="G90" s="115"/>
      <c r="N90" s="168"/>
    </row>
    <row r="91" spans="6:14" ht="14.25">
      <c r="F91" s="115"/>
      <c r="G91" s="115"/>
      <c r="N91" s="168"/>
    </row>
    <row r="92" spans="6:14" ht="14.25">
      <c r="F92" s="115"/>
      <c r="G92" s="115"/>
      <c r="N92" s="168"/>
    </row>
    <row r="93" spans="6:14" ht="14.25">
      <c r="F93" s="115"/>
      <c r="G93" s="115"/>
      <c r="N93" s="168"/>
    </row>
    <row r="94" spans="6:14" ht="14.25">
      <c r="F94" s="115"/>
      <c r="G94" s="115"/>
      <c r="N94" s="168"/>
    </row>
    <row r="95" spans="6:14">
      <c r="G95" s="115"/>
    </row>
    <row r="96" spans="6:14">
      <c r="G96" s="115"/>
    </row>
    <row r="97" spans="7:7">
      <c r="G97" s="115"/>
    </row>
    <row r="98" spans="7:7">
      <c r="G98" s="115"/>
    </row>
    <row r="99" spans="7:7">
      <c r="G99" s="115"/>
    </row>
    <row r="100" spans="7:7">
      <c r="G100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T96"/>
  <sheetViews>
    <sheetView tabSelected="1" zoomScaleNormal="100" workbookViewId="0">
      <selection activeCell="H41" sqref="H41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7" width="9.140625" style="8"/>
    <col min="18" max="18" width="9.5703125" style="8" bestFit="1" customWidth="1"/>
    <col min="19" max="16384" width="9.140625" style="8"/>
  </cols>
  <sheetData>
    <row r="1" spans="1:20" ht="13.5" thickBot="1"/>
    <row r="2" spans="1:20" s="61" customFormat="1" ht="20.100000000000001" customHeight="1" thickTop="1" thickBot="1">
      <c r="A2" s="166"/>
      <c r="B2" s="388" t="s">
        <v>30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90"/>
    </row>
    <row r="3" spans="1:20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20" s="1" customFormat="1" ht="39" customHeight="1">
      <c r="A4" s="96"/>
      <c r="B4" s="395" t="s">
        <v>0</v>
      </c>
      <c r="C4" s="397" t="s">
        <v>1</v>
      </c>
      <c r="D4" s="399" t="s">
        <v>25</v>
      </c>
      <c r="E4" s="399" t="s">
        <v>211</v>
      </c>
      <c r="F4" s="401" t="s">
        <v>108</v>
      </c>
      <c r="G4" s="400" t="s">
        <v>113</v>
      </c>
      <c r="H4" s="401" t="s">
        <v>2</v>
      </c>
      <c r="I4" s="403" t="s">
        <v>249</v>
      </c>
      <c r="J4" s="404" t="s">
        <v>250</v>
      </c>
      <c r="K4" s="405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20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03" t="s">
        <v>155</v>
      </c>
      <c r="M5" s="162" t="s">
        <v>156</v>
      </c>
      <c r="N5" s="299" t="s">
        <v>101</v>
      </c>
      <c r="O5" s="408"/>
      <c r="P5" s="387"/>
    </row>
    <row r="6" spans="1:20" s="2" customFormat="1" ht="12.7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20" s="2" customFormat="1" ht="12.95" customHeight="1">
      <c r="A7" s="97"/>
      <c r="B7" s="5">
        <v>10</v>
      </c>
      <c r="C7" s="6" t="s">
        <v>3</v>
      </c>
      <c r="D7" s="6" t="s">
        <v>4</v>
      </c>
      <c r="E7" s="279" t="s">
        <v>212</v>
      </c>
      <c r="F7" s="4"/>
      <c r="G7" s="98"/>
      <c r="H7" s="4"/>
      <c r="I7" s="4"/>
      <c r="J7" s="4"/>
      <c r="K7" s="200"/>
      <c r="L7" s="3"/>
      <c r="M7" s="98"/>
      <c r="N7" s="315"/>
      <c r="O7" s="289"/>
      <c r="P7" s="294"/>
    </row>
    <row r="8" spans="1:20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52">
        <f t="shared" ref="I8:J8" si="0">SUM(I9:I11)</f>
        <v>546030</v>
      </c>
      <c r="J8" s="152">
        <f t="shared" si="0"/>
        <v>545030</v>
      </c>
      <c r="K8" s="177">
        <f>SUM(K9:K11)</f>
        <v>568087</v>
      </c>
      <c r="L8" s="204">
        <f>SUM(L9:L11)</f>
        <v>543601</v>
      </c>
      <c r="M8" s="72">
        <f>SUM(M9:M11)</f>
        <v>0</v>
      </c>
      <c r="N8" s="316">
        <f>SUM(N9:N11)</f>
        <v>543601</v>
      </c>
      <c r="O8" s="290">
        <f>IF(J8=0,"",N8/J8*100)</f>
        <v>99.737812597471702</v>
      </c>
      <c r="P8" s="295">
        <f>IF(K8=0,"",N8/K8*100)</f>
        <v>95.689744704596308</v>
      </c>
      <c r="R8" s="35"/>
    </row>
    <row r="9" spans="1:20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55">
        <v>450340</v>
      </c>
      <c r="J9" s="155">
        <v>449340</v>
      </c>
      <c r="K9" s="178">
        <v>485200</v>
      </c>
      <c r="L9" s="205">
        <v>448912</v>
      </c>
      <c r="M9" s="71">
        <v>0</v>
      </c>
      <c r="N9" s="317">
        <f>SUM(L9:M9)</f>
        <v>448912</v>
      </c>
      <c r="O9" s="291">
        <f>IF(J9=0,"",N9/J9*100)</f>
        <v>99.904749187697519</v>
      </c>
      <c r="P9" s="296">
        <f t="shared" ref="P9:P35" si="1">IF(K9=0,"",N9/K9*100)</f>
        <v>92.521022258862331</v>
      </c>
      <c r="Q9" s="33"/>
      <c r="R9" s="35"/>
      <c r="S9" s="36"/>
      <c r="T9" s="36"/>
    </row>
    <row r="10" spans="1:20" ht="12.95" customHeight="1">
      <c r="B10" s="9"/>
      <c r="C10" s="10"/>
      <c r="D10" s="10"/>
      <c r="E10" s="101"/>
      <c r="F10" s="113">
        <v>611200</v>
      </c>
      <c r="G10" s="126"/>
      <c r="H10" s="18" t="s">
        <v>77</v>
      </c>
      <c r="I10" s="155">
        <v>95690</v>
      </c>
      <c r="J10" s="155">
        <v>95690</v>
      </c>
      <c r="K10" s="178">
        <v>82887</v>
      </c>
      <c r="L10" s="205">
        <v>94689</v>
      </c>
      <c r="M10" s="71">
        <v>0</v>
      </c>
      <c r="N10" s="317">
        <f t="shared" ref="N10:N11" si="2">SUM(L10:M10)</f>
        <v>94689</v>
      </c>
      <c r="O10" s="291">
        <f t="shared" ref="O10:O35" si="3">IF(J10=0,"",N10/J10*100)</f>
        <v>98.953913679590343</v>
      </c>
      <c r="P10" s="296">
        <f t="shared" si="1"/>
        <v>114.23866227514567</v>
      </c>
      <c r="R10" s="35"/>
    </row>
    <row r="11" spans="1:20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55">
        <f t="shared" ref="I11:J11" si="4">SUM(G11:H11)</f>
        <v>0</v>
      </c>
      <c r="J11" s="155">
        <f t="shared" si="4"/>
        <v>0</v>
      </c>
      <c r="K11" s="178">
        <v>0</v>
      </c>
      <c r="L11" s="205">
        <v>0</v>
      </c>
      <c r="M11" s="71">
        <v>0</v>
      </c>
      <c r="N11" s="317">
        <f t="shared" si="2"/>
        <v>0</v>
      </c>
      <c r="O11" s="291" t="str">
        <f t="shared" si="3"/>
        <v/>
      </c>
      <c r="P11" s="296" t="str">
        <f t="shared" si="1"/>
        <v/>
      </c>
      <c r="R11" s="35"/>
    </row>
    <row r="12" spans="1:20" ht="8.1" customHeight="1">
      <c r="B12" s="9"/>
      <c r="C12" s="10"/>
      <c r="D12" s="10"/>
      <c r="E12" s="101"/>
      <c r="F12" s="113"/>
      <c r="G12" s="126"/>
      <c r="H12" s="70"/>
      <c r="I12" s="155"/>
      <c r="J12" s="155"/>
      <c r="K12" s="178"/>
      <c r="L12" s="205"/>
      <c r="M12" s="71"/>
      <c r="N12" s="317"/>
      <c r="O12" s="291" t="str">
        <f t="shared" si="3"/>
        <v/>
      </c>
      <c r="P12" s="296" t="str">
        <f t="shared" si="1"/>
        <v/>
      </c>
      <c r="R12" s="35"/>
    </row>
    <row r="13" spans="1:20" ht="12.95" customHeight="1">
      <c r="B13" s="11"/>
      <c r="C13" s="7"/>
      <c r="D13" s="7"/>
      <c r="E13" s="7"/>
      <c r="F13" s="112">
        <v>612000</v>
      </c>
      <c r="G13" s="125"/>
      <c r="H13" s="7" t="s">
        <v>62</v>
      </c>
      <c r="I13" s="152">
        <f t="shared" ref="I13:J13" si="5">I14+I15</f>
        <v>47600</v>
      </c>
      <c r="J13" s="152">
        <f t="shared" si="5"/>
        <v>47600</v>
      </c>
      <c r="K13" s="177">
        <f>K14</f>
        <v>51433</v>
      </c>
      <c r="L13" s="204">
        <f>L14+L15</f>
        <v>47381</v>
      </c>
      <c r="M13" s="72">
        <f>M14+M15</f>
        <v>0</v>
      </c>
      <c r="N13" s="316">
        <f>N14+N15</f>
        <v>47381</v>
      </c>
      <c r="O13" s="290">
        <f t="shared" si="3"/>
        <v>99.539915966386545</v>
      </c>
      <c r="P13" s="295">
        <f t="shared" si="1"/>
        <v>92.121789512569748</v>
      </c>
      <c r="R13" s="35"/>
    </row>
    <row r="14" spans="1:20" s="1" customFormat="1" ht="12.95" customHeight="1">
      <c r="A14" s="96"/>
      <c r="B14" s="9"/>
      <c r="C14" s="10"/>
      <c r="D14" s="10"/>
      <c r="E14" s="101"/>
      <c r="F14" s="113">
        <v>612100</v>
      </c>
      <c r="G14" s="126"/>
      <c r="H14" s="12" t="s">
        <v>5</v>
      </c>
      <c r="I14" s="155">
        <v>47600</v>
      </c>
      <c r="J14" s="155">
        <v>47600</v>
      </c>
      <c r="K14" s="178">
        <v>51433</v>
      </c>
      <c r="L14" s="205">
        <v>47381</v>
      </c>
      <c r="M14" s="71">
        <v>0</v>
      </c>
      <c r="N14" s="317">
        <f>SUM(L14:M14)</f>
        <v>47381</v>
      </c>
      <c r="O14" s="291">
        <f t="shared" si="3"/>
        <v>99.539915966386545</v>
      </c>
      <c r="P14" s="296">
        <f t="shared" si="1"/>
        <v>92.121789512569748</v>
      </c>
      <c r="R14" s="35"/>
    </row>
    <row r="15" spans="1:20" ht="8.1" customHeight="1">
      <c r="B15" s="9"/>
      <c r="C15" s="10"/>
      <c r="D15" s="10"/>
      <c r="E15" s="101"/>
      <c r="F15" s="113"/>
      <c r="G15" s="126"/>
      <c r="H15" s="10"/>
      <c r="I15" s="155"/>
      <c r="J15" s="155"/>
      <c r="K15" s="178"/>
      <c r="L15" s="206"/>
      <c r="M15" s="94"/>
      <c r="N15" s="318"/>
      <c r="O15" s="291" t="str">
        <f t="shared" si="3"/>
        <v/>
      </c>
      <c r="P15" s="296" t="str">
        <f t="shared" si="1"/>
        <v/>
      </c>
      <c r="R15" s="35"/>
    </row>
    <row r="16" spans="1:20" ht="12.95" customHeight="1">
      <c r="B16" s="11"/>
      <c r="C16" s="7"/>
      <c r="D16" s="7"/>
      <c r="E16" s="7"/>
      <c r="F16" s="112">
        <v>613000</v>
      </c>
      <c r="G16" s="125"/>
      <c r="H16" s="7" t="s">
        <v>64</v>
      </c>
      <c r="I16" s="152">
        <f t="shared" ref="I16:J16" si="6">SUM(I17:I26)</f>
        <v>248820</v>
      </c>
      <c r="J16" s="152">
        <f t="shared" si="6"/>
        <v>248820</v>
      </c>
      <c r="K16" s="177">
        <f>SUM(K17:K26)</f>
        <v>241977</v>
      </c>
      <c r="L16" s="207">
        <f>SUM(L17:L26)</f>
        <v>230861</v>
      </c>
      <c r="M16" s="107">
        <f>SUM(M17:M26)</f>
        <v>0</v>
      </c>
      <c r="N16" s="307">
        <f>SUM(N17:N26)</f>
        <v>230861</v>
      </c>
      <c r="O16" s="290">
        <f t="shared" si="3"/>
        <v>92.782332609918811</v>
      </c>
      <c r="P16" s="295">
        <f t="shared" si="1"/>
        <v>95.406174967042318</v>
      </c>
      <c r="R16" s="35"/>
    </row>
    <row r="17" spans="1:19" s="1" customFormat="1" ht="12.95" customHeight="1">
      <c r="A17" s="96"/>
      <c r="B17" s="9"/>
      <c r="C17" s="10"/>
      <c r="D17" s="10"/>
      <c r="E17" s="101"/>
      <c r="F17" s="113">
        <v>613100</v>
      </c>
      <c r="G17" s="126"/>
      <c r="H17" s="10" t="s">
        <v>6</v>
      </c>
      <c r="I17" s="155">
        <v>5200</v>
      </c>
      <c r="J17" s="155">
        <v>5200</v>
      </c>
      <c r="K17" s="178">
        <v>5949</v>
      </c>
      <c r="L17" s="190">
        <v>4315</v>
      </c>
      <c r="M17" s="156">
        <v>0</v>
      </c>
      <c r="N17" s="317">
        <f t="shared" ref="N17:N26" si="7">SUM(L17:M17)</f>
        <v>4315</v>
      </c>
      <c r="O17" s="291">
        <f t="shared" si="3"/>
        <v>82.980769230769241</v>
      </c>
      <c r="P17" s="296">
        <f t="shared" si="1"/>
        <v>72.533198856950747</v>
      </c>
      <c r="R17" s="35"/>
    </row>
    <row r="18" spans="1:19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55">
        <v>5800</v>
      </c>
      <c r="J18" s="155">
        <v>5800</v>
      </c>
      <c r="K18" s="178">
        <v>8213</v>
      </c>
      <c r="L18" s="190">
        <v>5684</v>
      </c>
      <c r="M18" s="156">
        <v>0</v>
      </c>
      <c r="N18" s="317">
        <f t="shared" si="7"/>
        <v>5684</v>
      </c>
      <c r="O18" s="291">
        <f t="shared" si="3"/>
        <v>98</v>
      </c>
      <c r="P18" s="296">
        <f t="shared" si="1"/>
        <v>69.207354194569575</v>
      </c>
      <c r="R18" s="35"/>
    </row>
    <row r="19" spans="1:19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55">
        <v>7000</v>
      </c>
      <c r="J19" s="155">
        <v>7100</v>
      </c>
      <c r="K19" s="178">
        <v>6905</v>
      </c>
      <c r="L19" s="190">
        <v>7076</v>
      </c>
      <c r="M19" s="156">
        <v>0</v>
      </c>
      <c r="N19" s="317">
        <f t="shared" si="7"/>
        <v>7076</v>
      </c>
      <c r="O19" s="291">
        <f t="shared" si="3"/>
        <v>99.661971830985919</v>
      </c>
      <c r="P19" s="296">
        <f t="shared" si="1"/>
        <v>102.47646632874729</v>
      </c>
      <c r="R19" s="35"/>
    </row>
    <row r="20" spans="1:19" ht="12.95" customHeight="1">
      <c r="B20" s="9"/>
      <c r="C20" s="10"/>
      <c r="D20" s="10"/>
      <c r="E20" s="101"/>
      <c r="F20" s="113">
        <v>613400</v>
      </c>
      <c r="G20" s="126"/>
      <c r="H20" s="18" t="s">
        <v>65</v>
      </c>
      <c r="I20" s="155">
        <v>4000</v>
      </c>
      <c r="J20" s="155">
        <v>4000</v>
      </c>
      <c r="K20" s="178">
        <v>5478</v>
      </c>
      <c r="L20" s="189">
        <v>2191</v>
      </c>
      <c r="M20" s="158">
        <v>0</v>
      </c>
      <c r="N20" s="317">
        <f t="shared" si="7"/>
        <v>2191</v>
      </c>
      <c r="O20" s="291">
        <f t="shared" si="3"/>
        <v>54.774999999999999</v>
      </c>
      <c r="P20" s="296">
        <f t="shared" si="1"/>
        <v>39.996349032493612</v>
      </c>
      <c r="R20" s="35"/>
    </row>
    <row r="21" spans="1:19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55">
        <v>6500</v>
      </c>
      <c r="J21" s="155">
        <v>6500</v>
      </c>
      <c r="K21" s="178">
        <v>6814</v>
      </c>
      <c r="L21" s="189">
        <v>4294</v>
      </c>
      <c r="M21" s="158">
        <v>0</v>
      </c>
      <c r="N21" s="317">
        <f t="shared" si="7"/>
        <v>4294</v>
      </c>
      <c r="O21" s="291">
        <f t="shared" si="3"/>
        <v>66.061538461538461</v>
      </c>
      <c r="P21" s="296">
        <f t="shared" si="1"/>
        <v>63.017317287936606</v>
      </c>
      <c r="R21" s="35"/>
    </row>
    <row r="22" spans="1:19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55">
        <v>0</v>
      </c>
      <c r="J22" s="155">
        <v>0</v>
      </c>
      <c r="K22" s="178">
        <v>0</v>
      </c>
      <c r="L22" s="190">
        <v>0</v>
      </c>
      <c r="M22" s="156">
        <v>0</v>
      </c>
      <c r="N22" s="317">
        <f t="shared" si="7"/>
        <v>0</v>
      </c>
      <c r="O22" s="291" t="str">
        <f t="shared" si="3"/>
        <v/>
      </c>
      <c r="P22" s="296" t="str">
        <f t="shared" si="1"/>
        <v/>
      </c>
      <c r="R22" s="35"/>
    </row>
    <row r="23" spans="1:19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55">
        <v>5000</v>
      </c>
      <c r="J23" s="155">
        <v>5000</v>
      </c>
      <c r="K23" s="178">
        <v>5779</v>
      </c>
      <c r="L23" s="190">
        <v>4715</v>
      </c>
      <c r="M23" s="156">
        <v>0</v>
      </c>
      <c r="N23" s="317">
        <f t="shared" si="7"/>
        <v>4715</v>
      </c>
      <c r="O23" s="291">
        <f t="shared" si="3"/>
        <v>94.3</v>
      </c>
      <c r="P23" s="296">
        <f t="shared" si="1"/>
        <v>81.588510122858622</v>
      </c>
      <c r="R23" s="35"/>
    </row>
    <row r="24" spans="1:19" ht="12.95" customHeight="1">
      <c r="B24" s="9"/>
      <c r="C24" s="10"/>
      <c r="D24" s="10"/>
      <c r="E24" s="101"/>
      <c r="F24" s="113">
        <v>613800</v>
      </c>
      <c r="G24" s="126"/>
      <c r="H24" s="18" t="s">
        <v>66</v>
      </c>
      <c r="I24" s="155">
        <v>2320</v>
      </c>
      <c r="J24" s="155">
        <v>2320</v>
      </c>
      <c r="K24" s="178">
        <v>2279</v>
      </c>
      <c r="L24" s="190">
        <v>2231</v>
      </c>
      <c r="M24" s="156">
        <v>0</v>
      </c>
      <c r="N24" s="317">
        <f t="shared" si="7"/>
        <v>2231</v>
      </c>
      <c r="O24" s="291">
        <f t="shared" si="3"/>
        <v>96.163793103448285</v>
      </c>
      <c r="P24" s="296">
        <f t="shared" si="1"/>
        <v>97.893813075910487</v>
      </c>
      <c r="R24" s="35"/>
    </row>
    <row r="25" spans="1:19" ht="12.95" customHeight="1">
      <c r="B25" s="9"/>
      <c r="C25" s="10"/>
      <c r="D25" s="10"/>
      <c r="E25" s="101"/>
      <c r="F25" s="113">
        <v>613900</v>
      </c>
      <c r="G25" s="126"/>
      <c r="H25" s="18" t="s">
        <v>67</v>
      </c>
      <c r="I25" s="155">
        <v>213000</v>
      </c>
      <c r="J25" s="155">
        <v>212900</v>
      </c>
      <c r="K25" s="178">
        <v>200560</v>
      </c>
      <c r="L25" s="189">
        <v>200355</v>
      </c>
      <c r="M25" s="158">
        <v>0</v>
      </c>
      <c r="N25" s="317">
        <f t="shared" si="7"/>
        <v>200355</v>
      </c>
      <c r="O25" s="291">
        <f t="shared" si="3"/>
        <v>94.107562235791448</v>
      </c>
      <c r="P25" s="296">
        <f t="shared" si="1"/>
        <v>99.8977861986438</v>
      </c>
      <c r="Q25" s="41"/>
      <c r="R25" s="35"/>
    </row>
    <row r="26" spans="1:19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55">
        <f t="shared" ref="I26:J26" si="8">SUM(G26:H26)</f>
        <v>0</v>
      </c>
      <c r="J26" s="155">
        <f t="shared" si="8"/>
        <v>0</v>
      </c>
      <c r="K26" s="178">
        <v>0</v>
      </c>
      <c r="L26" s="190">
        <v>0</v>
      </c>
      <c r="M26" s="156">
        <v>0</v>
      </c>
      <c r="N26" s="317">
        <f t="shared" si="7"/>
        <v>0</v>
      </c>
      <c r="O26" s="291" t="str">
        <f t="shared" si="3"/>
        <v/>
      </c>
      <c r="P26" s="296" t="str">
        <f t="shared" si="1"/>
        <v/>
      </c>
      <c r="R26" s="35"/>
      <c r="S26" s="33"/>
    </row>
    <row r="27" spans="1:19" ht="8.1" customHeight="1">
      <c r="B27" s="9"/>
      <c r="C27" s="10"/>
      <c r="D27" s="10"/>
      <c r="E27" s="101"/>
      <c r="F27" s="113"/>
      <c r="G27" s="126"/>
      <c r="H27" s="10"/>
      <c r="I27" s="155"/>
      <c r="J27" s="155"/>
      <c r="K27" s="178"/>
      <c r="L27" s="206"/>
      <c r="M27" s="94"/>
      <c r="N27" s="318"/>
      <c r="O27" s="291" t="str">
        <f t="shared" si="3"/>
        <v/>
      </c>
      <c r="P27" s="296" t="str">
        <f t="shared" si="1"/>
        <v/>
      </c>
      <c r="R27" s="35"/>
    </row>
    <row r="28" spans="1:19" ht="12.95" customHeight="1">
      <c r="B28" s="11"/>
      <c r="C28" s="7"/>
      <c r="D28" s="7"/>
      <c r="E28" s="7"/>
      <c r="F28" s="112">
        <v>821000</v>
      </c>
      <c r="G28" s="125"/>
      <c r="H28" s="7" t="s">
        <v>12</v>
      </c>
      <c r="I28" s="152">
        <f t="shared" ref="I28:J28" si="9">SUM(I29:I30)</f>
        <v>3000</v>
      </c>
      <c r="J28" s="152">
        <f t="shared" si="9"/>
        <v>3000</v>
      </c>
      <c r="K28" s="177">
        <f>SUM(K29:K30)</f>
        <v>5973</v>
      </c>
      <c r="L28" s="208">
        <f>SUM(L29:L30)</f>
        <v>2982</v>
      </c>
      <c r="M28" s="103">
        <f>SUM(M29:M30)</f>
        <v>0</v>
      </c>
      <c r="N28" s="307">
        <f>SUM(N29:N30)</f>
        <v>2982</v>
      </c>
      <c r="O28" s="290">
        <f t="shared" si="3"/>
        <v>99.4</v>
      </c>
      <c r="P28" s="295">
        <f t="shared" si="1"/>
        <v>49.924660974384736</v>
      </c>
      <c r="R28" s="35"/>
    </row>
    <row r="29" spans="1:19" s="1" customFormat="1" ht="12.95" customHeight="1">
      <c r="A29" s="96"/>
      <c r="B29" s="9"/>
      <c r="C29" s="10"/>
      <c r="D29" s="10"/>
      <c r="E29" s="101"/>
      <c r="F29" s="113">
        <v>821200</v>
      </c>
      <c r="G29" s="126"/>
      <c r="H29" s="10" t="s">
        <v>13</v>
      </c>
      <c r="I29" s="155">
        <v>1000</v>
      </c>
      <c r="J29" s="155">
        <v>1000</v>
      </c>
      <c r="K29" s="178">
        <v>977</v>
      </c>
      <c r="L29" s="209">
        <v>996</v>
      </c>
      <c r="M29" s="95">
        <v>0</v>
      </c>
      <c r="N29" s="317">
        <f t="shared" ref="N29:N30" si="10">SUM(L29:M29)</f>
        <v>996</v>
      </c>
      <c r="O29" s="291">
        <f t="shared" si="3"/>
        <v>99.6</v>
      </c>
      <c r="P29" s="296">
        <f t="shared" si="1"/>
        <v>101.94472876151484</v>
      </c>
      <c r="R29" s="35"/>
    </row>
    <row r="30" spans="1:19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55">
        <v>2000</v>
      </c>
      <c r="J30" s="155">
        <v>2000</v>
      </c>
      <c r="K30" s="178">
        <v>4996</v>
      </c>
      <c r="L30" s="209">
        <v>1986</v>
      </c>
      <c r="M30" s="95">
        <v>0</v>
      </c>
      <c r="N30" s="317">
        <f t="shared" si="10"/>
        <v>1986</v>
      </c>
      <c r="O30" s="291">
        <f t="shared" si="3"/>
        <v>99.3</v>
      </c>
      <c r="P30" s="296">
        <f t="shared" si="1"/>
        <v>39.751801441152921</v>
      </c>
      <c r="Q30" s="33"/>
      <c r="R30" s="35"/>
    </row>
    <row r="31" spans="1:19" ht="8.1" customHeight="1">
      <c r="B31" s="9"/>
      <c r="C31" s="10"/>
      <c r="D31" s="10"/>
      <c r="E31" s="101"/>
      <c r="F31" s="113"/>
      <c r="G31" s="126"/>
      <c r="H31" s="10"/>
      <c r="I31" s="155"/>
      <c r="J31" s="155"/>
      <c r="K31" s="178"/>
      <c r="L31" s="206"/>
      <c r="M31" s="94"/>
      <c r="N31" s="318"/>
      <c r="O31" s="291" t="str">
        <f t="shared" si="3"/>
        <v/>
      </c>
      <c r="P31" s="296" t="str">
        <f t="shared" si="1"/>
        <v/>
      </c>
      <c r="R31" s="35"/>
    </row>
    <row r="32" spans="1:19" ht="12.95" customHeight="1">
      <c r="B32" s="11"/>
      <c r="C32" s="7"/>
      <c r="D32" s="7"/>
      <c r="E32" s="7"/>
      <c r="F32" s="112"/>
      <c r="G32" s="125"/>
      <c r="H32" s="7" t="s">
        <v>15</v>
      </c>
      <c r="I32" s="176">
        <v>22</v>
      </c>
      <c r="J32" s="176"/>
      <c r="K32" s="179">
        <v>21</v>
      </c>
      <c r="L32" s="210"/>
      <c r="M32" s="110"/>
      <c r="N32" s="319"/>
      <c r="O32" s="291"/>
      <c r="P32" s="296"/>
      <c r="R32" s="35"/>
    </row>
    <row r="33" spans="1:18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14">
        <f t="shared" ref="I33:N33" si="11">I8+I13+I16+I28</f>
        <v>845450</v>
      </c>
      <c r="J33" s="14">
        <f t="shared" si="11"/>
        <v>844450</v>
      </c>
      <c r="K33" s="201">
        <f t="shared" si="11"/>
        <v>867470</v>
      </c>
      <c r="L33" s="208">
        <f t="shared" si="11"/>
        <v>824825</v>
      </c>
      <c r="M33" s="103">
        <f t="shared" si="11"/>
        <v>0</v>
      </c>
      <c r="N33" s="307">
        <f t="shared" si="11"/>
        <v>824825</v>
      </c>
      <c r="O33" s="290">
        <f t="shared" si="3"/>
        <v>97.676002131564914</v>
      </c>
      <c r="P33" s="295">
        <f t="shared" si="1"/>
        <v>95.083979849447246</v>
      </c>
      <c r="R33" s="35"/>
    </row>
    <row r="34" spans="1:18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14">
        <f>I33</f>
        <v>845450</v>
      </c>
      <c r="J34" s="103">
        <f t="shared" ref="J34:L35" si="12">J33</f>
        <v>844450</v>
      </c>
      <c r="K34" s="201">
        <f t="shared" si="12"/>
        <v>867470</v>
      </c>
      <c r="L34" s="208">
        <f t="shared" si="12"/>
        <v>824825</v>
      </c>
      <c r="M34" s="103">
        <f>M33</f>
        <v>0</v>
      </c>
      <c r="N34" s="307">
        <f>N33</f>
        <v>824825</v>
      </c>
      <c r="O34" s="291">
        <f>IF(J34=0,"",N34/J34*100)</f>
        <v>97.676002131564914</v>
      </c>
      <c r="P34" s="296">
        <f t="shared" si="1"/>
        <v>95.083979849447246</v>
      </c>
    </row>
    <row r="35" spans="1:18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14">
        <f>I34</f>
        <v>845450</v>
      </c>
      <c r="J35" s="103">
        <f t="shared" si="12"/>
        <v>844450</v>
      </c>
      <c r="K35" s="201">
        <f t="shared" si="12"/>
        <v>867470</v>
      </c>
      <c r="L35" s="208">
        <f t="shared" si="12"/>
        <v>824825</v>
      </c>
      <c r="M35" s="103">
        <f>M34</f>
        <v>0</v>
      </c>
      <c r="N35" s="307">
        <f>N34</f>
        <v>824825</v>
      </c>
      <c r="O35" s="291">
        <f t="shared" si="3"/>
        <v>97.676002131564914</v>
      </c>
      <c r="P35" s="296">
        <f t="shared" si="1"/>
        <v>95.083979849447246</v>
      </c>
    </row>
    <row r="36" spans="1:18" s="1" customFormat="1" ht="8.1" customHeight="1" thickBot="1">
      <c r="A36" s="96"/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8" ht="12.95" customHeight="1">
      <c r="F37" s="115"/>
      <c r="G37" s="128"/>
      <c r="N37" s="168"/>
    </row>
    <row r="38" spans="1:18" ht="12.95" customHeight="1">
      <c r="B38" s="33"/>
      <c r="F38" s="115"/>
      <c r="G38" s="128"/>
      <c r="N38" s="168"/>
    </row>
    <row r="39" spans="1:18" ht="12.95" customHeight="1">
      <c r="F39" s="115"/>
      <c r="G39" s="128"/>
      <c r="N39" s="168"/>
    </row>
    <row r="40" spans="1:18" ht="12.95" customHeight="1">
      <c r="F40" s="115"/>
      <c r="G40" s="128"/>
      <c r="N40" s="168"/>
    </row>
    <row r="41" spans="1:18" ht="12.95" customHeight="1">
      <c r="F41" s="115"/>
      <c r="G41" s="128"/>
      <c r="N41" s="168"/>
    </row>
    <row r="42" spans="1:18" ht="12.95" customHeight="1">
      <c r="F42" s="115"/>
      <c r="G42" s="128"/>
      <c r="N42" s="168"/>
    </row>
    <row r="43" spans="1:18" ht="12.95" customHeight="1">
      <c r="F43" s="115"/>
      <c r="G43" s="128"/>
      <c r="N43" s="168"/>
    </row>
    <row r="44" spans="1:18" ht="12.95" customHeight="1">
      <c r="F44" s="115"/>
      <c r="G44" s="128"/>
      <c r="N44" s="168"/>
    </row>
    <row r="45" spans="1:18" ht="12.95" customHeight="1">
      <c r="F45" s="115"/>
      <c r="G45" s="128"/>
      <c r="N45" s="168"/>
    </row>
    <row r="46" spans="1:18" ht="12.95" customHeight="1">
      <c r="F46" s="115"/>
      <c r="G46" s="128"/>
      <c r="N46" s="168"/>
    </row>
    <row r="47" spans="1:18" ht="12.95" customHeight="1">
      <c r="F47" s="115"/>
      <c r="G47" s="128"/>
      <c r="N47" s="168"/>
    </row>
    <row r="48" spans="1:18" ht="12.95" customHeight="1">
      <c r="F48" s="115"/>
      <c r="G48" s="128"/>
      <c r="N48" s="168"/>
    </row>
    <row r="49" spans="6:14" ht="12.95" customHeight="1">
      <c r="F49" s="115"/>
      <c r="G49" s="128"/>
      <c r="N49" s="168"/>
    </row>
    <row r="50" spans="6:14" ht="12.95" customHeight="1">
      <c r="F50" s="115"/>
      <c r="G50" s="128"/>
      <c r="N50" s="168"/>
    </row>
    <row r="51" spans="6:14" ht="12.95" customHeight="1">
      <c r="F51" s="115"/>
      <c r="G51" s="128"/>
      <c r="N51" s="168"/>
    </row>
    <row r="52" spans="6:14" ht="12.95" customHeight="1">
      <c r="F52" s="115"/>
      <c r="G52" s="128"/>
      <c r="N52" s="168"/>
    </row>
    <row r="53" spans="6:14" ht="12.95" customHeight="1">
      <c r="F53" s="115"/>
      <c r="G53" s="128"/>
      <c r="N53" s="168"/>
    </row>
    <row r="54" spans="6:14" ht="12.95" customHeight="1">
      <c r="F54" s="115"/>
      <c r="G54" s="128"/>
      <c r="N54" s="168"/>
    </row>
    <row r="55" spans="6:14" ht="12.95" customHeight="1">
      <c r="F55" s="115"/>
      <c r="G55" s="128"/>
      <c r="N55" s="168"/>
    </row>
    <row r="56" spans="6:14" ht="12.95" customHeight="1">
      <c r="F56" s="115"/>
      <c r="G56" s="128"/>
      <c r="N56" s="168"/>
    </row>
    <row r="57" spans="6:14" ht="12.95" customHeight="1">
      <c r="F57" s="115"/>
      <c r="G57" s="128"/>
      <c r="N57" s="168"/>
    </row>
    <row r="58" spans="6:14" ht="12.95" customHeight="1">
      <c r="F58" s="115"/>
      <c r="G58" s="128"/>
      <c r="N58" s="168"/>
    </row>
    <row r="59" spans="6:14" ht="12.95" customHeight="1">
      <c r="F59" s="115"/>
      <c r="G59" s="128"/>
      <c r="N59" s="168"/>
    </row>
    <row r="60" spans="6:14" ht="17.100000000000001" customHeight="1">
      <c r="F60" s="115"/>
      <c r="G60" s="128"/>
      <c r="N60" s="168"/>
    </row>
    <row r="61" spans="6:14" ht="14.25">
      <c r="F61" s="115"/>
      <c r="G61" s="128"/>
      <c r="N61" s="168"/>
    </row>
    <row r="62" spans="6:14" ht="14.25">
      <c r="F62" s="115"/>
      <c r="G62" s="128"/>
      <c r="N62" s="168"/>
    </row>
    <row r="63" spans="6:14" ht="14.25">
      <c r="F63" s="115"/>
      <c r="G63" s="128"/>
      <c r="N63" s="168"/>
    </row>
    <row r="64" spans="6:14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28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 ht="14.25">
      <c r="F90" s="115"/>
      <c r="G90" s="115"/>
      <c r="N90" s="168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O4:O5"/>
    <mergeCell ref="H4:H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A1:S94"/>
  <sheetViews>
    <sheetView zoomScaleNormal="100" zoomScaleSheetLayoutView="100" workbookViewId="0">
      <selection activeCell="I34" sqref="I34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191</v>
      </c>
      <c r="C2" s="389"/>
      <c r="D2" s="389"/>
      <c r="E2" s="389"/>
      <c r="F2" s="389"/>
      <c r="G2" s="389"/>
      <c r="H2" s="389"/>
      <c r="I2" s="389"/>
      <c r="J2" s="409"/>
      <c r="K2" s="409"/>
      <c r="L2" s="409"/>
      <c r="M2" s="409"/>
      <c r="N2" s="409"/>
      <c r="O2" s="409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173" customFormat="1" ht="11.1" customHeight="1"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49</v>
      </c>
      <c r="C7" s="6" t="s">
        <v>3</v>
      </c>
      <c r="D7" s="6" t="s">
        <v>4</v>
      </c>
      <c r="E7" s="279" t="s">
        <v>222</v>
      </c>
      <c r="F7" s="4"/>
      <c r="G7" s="98"/>
      <c r="H7" s="4"/>
      <c r="I7" s="200"/>
      <c r="J7" s="98"/>
      <c r="K7" s="200"/>
      <c r="L7" s="3"/>
      <c r="M7" s="98"/>
      <c r="N7" s="315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307210</v>
      </c>
      <c r="J8" s="177">
        <f t="shared" ref="J8" si="1">SUM(J9:J12)</f>
        <v>306210</v>
      </c>
      <c r="K8" s="177">
        <f>SUM(K9:K11)</f>
        <v>304255</v>
      </c>
      <c r="L8" s="216">
        <f>SUM(L9:L12)</f>
        <v>305351</v>
      </c>
      <c r="M8" s="77">
        <f>SUM(M9:M12)</f>
        <v>0</v>
      </c>
      <c r="N8" s="316">
        <f>SUM(N9:N12)</f>
        <v>305351</v>
      </c>
      <c r="O8" s="290">
        <f>IF(J8=0,"",N8/J8*100)</f>
        <v>99.719473563894056</v>
      </c>
      <c r="P8" s="295">
        <f>IF(K8=0,"",N8/K8*100)</f>
        <v>100.36022415408128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267230</v>
      </c>
      <c r="J9" s="178">
        <v>267230</v>
      </c>
      <c r="K9" s="178">
        <v>260805</v>
      </c>
      <c r="L9" s="246">
        <v>266737</v>
      </c>
      <c r="M9" s="79">
        <v>0</v>
      </c>
      <c r="N9" s="317">
        <f>SUM(L9:M9)</f>
        <v>266737</v>
      </c>
      <c r="O9" s="291">
        <f>IF(J9=0,"",N9/J9*100)</f>
        <v>99.815514725143146</v>
      </c>
      <c r="P9" s="296">
        <f t="shared" ref="P9:P53" si="2">IF(K9=0,"",N9/K9*100)</f>
        <v>102.27449627116046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39980</v>
      </c>
      <c r="J10" s="178">
        <v>38980</v>
      </c>
      <c r="K10" s="178">
        <v>43450</v>
      </c>
      <c r="L10" s="246">
        <v>38614</v>
      </c>
      <c r="M10" s="79">
        <v>0</v>
      </c>
      <c r="N10" s="317">
        <f t="shared" ref="N10:N11" si="3">SUM(L10:M10)</f>
        <v>38614</v>
      </c>
      <c r="O10" s="291">
        <f t="shared" ref="O10:O53" si="4">IF(J10=0,"",N10/J10*100)</f>
        <v>99.061056952283224</v>
      </c>
      <c r="P10" s="296">
        <f t="shared" si="2"/>
        <v>88.869965477560413</v>
      </c>
      <c r="R10" s="36"/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17">
        <v>0</v>
      </c>
      <c r="M11" s="78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8.1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46"/>
      <c r="M12" s="79"/>
      <c r="N12" s="317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28350</v>
      </c>
      <c r="J13" s="177">
        <f t="shared" si="6"/>
        <v>28350</v>
      </c>
      <c r="K13" s="177">
        <f>K14</f>
        <v>27754</v>
      </c>
      <c r="L13" s="216">
        <f>L14</f>
        <v>28135</v>
      </c>
      <c r="M13" s="77">
        <f>M14</f>
        <v>0</v>
      </c>
      <c r="N13" s="316">
        <f>N14</f>
        <v>28135</v>
      </c>
      <c r="O13" s="290">
        <f t="shared" si="4"/>
        <v>99.241622574955912</v>
      </c>
      <c r="P13" s="295">
        <f t="shared" si="2"/>
        <v>101.37277509548173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28350</v>
      </c>
      <c r="J14" s="178">
        <v>28350</v>
      </c>
      <c r="K14" s="178">
        <v>27754</v>
      </c>
      <c r="L14" s="246">
        <v>28135</v>
      </c>
      <c r="M14" s="79">
        <v>0</v>
      </c>
      <c r="N14" s="317">
        <f>SUM(L14:M14)</f>
        <v>28135</v>
      </c>
      <c r="O14" s="291">
        <f t="shared" si="4"/>
        <v>99.241622574955912</v>
      </c>
      <c r="P14" s="296">
        <f t="shared" si="2"/>
        <v>101.37277509548173</v>
      </c>
    </row>
    <row r="15" spans="1:18" ht="8.1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48"/>
      <c r="M15" s="109"/>
      <c r="N15" s="318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SUM(I17:I28)</f>
        <v>97250</v>
      </c>
      <c r="J16" s="177">
        <f t="shared" ref="J16" si="8">SUM(J17:J28)</f>
        <v>97250</v>
      </c>
      <c r="K16" s="177">
        <f>SUM(K17:K28)</f>
        <v>84697</v>
      </c>
      <c r="L16" s="214">
        <f>SUM(L17:L28)</f>
        <v>86134</v>
      </c>
      <c r="M16" s="108">
        <f>SUM(M17:M28)</f>
        <v>7344</v>
      </c>
      <c r="N16" s="307">
        <f>SUM(N17:N28)</f>
        <v>93478</v>
      </c>
      <c r="O16" s="290">
        <f t="shared" si="4"/>
        <v>96.121336760925445</v>
      </c>
      <c r="P16" s="295">
        <f t="shared" si="2"/>
        <v>110.36754548567245</v>
      </c>
    </row>
    <row r="17" spans="1:17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4000</v>
      </c>
      <c r="J17" s="178">
        <v>4000</v>
      </c>
      <c r="K17" s="178">
        <v>4799</v>
      </c>
      <c r="L17" s="192">
        <v>3216</v>
      </c>
      <c r="M17" s="159">
        <v>0</v>
      </c>
      <c r="N17" s="317">
        <f t="shared" ref="N17:N28" si="9">SUM(L17:M17)</f>
        <v>3216</v>
      </c>
      <c r="O17" s="291">
        <f t="shared" si="4"/>
        <v>80.400000000000006</v>
      </c>
      <c r="P17" s="296">
        <f t="shared" si="2"/>
        <v>67.013961241925401</v>
      </c>
    </row>
    <row r="18" spans="1:17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f t="shared" ref="I18:J28" si="10">SUM(G18:H18)</f>
        <v>0</v>
      </c>
      <c r="J18" s="178">
        <f t="shared" si="10"/>
        <v>0</v>
      </c>
      <c r="K18" s="178">
        <v>0</v>
      </c>
      <c r="L18" s="192">
        <v>0</v>
      </c>
      <c r="M18" s="159">
        <v>0</v>
      </c>
      <c r="N18" s="317">
        <f t="shared" si="9"/>
        <v>0</v>
      </c>
      <c r="O18" s="291" t="str">
        <f t="shared" si="4"/>
        <v/>
      </c>
      <c r="P18" s="296" t="str">
        <f t="shared" si="2"/>
        <v/>
      </c>
    </row>
    <row r="19" spans="1:17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3700</v>
      </c>
      <c r="J19" s="178">
        <v>3650</v>
      </c>
      <c r="K19" s="178">
        <v>3298</v>
      </c>
      <c r="L19" s="192">
        <v>3273</v>
      </c>
      <c r="M19" s="159">
        <v>0</v>
      </c>
      <c r="N19" s="317">
        <f t="shared" si="9"/>
        <v>3273</v>
      </c>
      <c r="O19" s="291">
        <f t="shared" si="4"/>
        <v>89.671232876712324</v>
      </c>
      <c r="P19" s="296">
        <f t="shared" si="2"/>
        <v>99.241964827167976</v>
      </c>
    </row>
    <row r="20" spans="1:17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15050</v>
      </c>
      <c r="J20" s="178">
        <v>15050</v>
      </c>
      <c r="K20" s="178">
        <v>15353</v>
      </c>
      <c r="L20" s="192">
        <f>14983-7344</f>
        <v>7639</v>
      </c>
      <c r="M20" s="159">
        <v>7344</v>
      </c>
      <c r="N20" s="317">
        <f t="shared" si="9"/>
        <v>14983</v>
      </c>
      <c r="O20" s="291">
        <f t="shared" si="4"/>
        <v>99.55481727574751</v>
      </c>
      <c r="P20" s="296">
        <f t="shared" si="2"/>
        <v>97.59004754771054</v>
      </c>
    </row>
    <row r="21" spans="1:17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si="10"/>
        <v>0</v>
      </c>
      <c r="J21" s="178">
        <f t="shared" si="10"/>
        <v>0</v>
      </c>
      <c r="K21" s="178">
        <v>0</v>
      </c>
      <c r="L21" s="192">
        <v>0</v>
      </c>
      <c r="M21" s="159">
        <v>0</v>
      </c>
      <c r="N21" s="317">
        <f t="shared" si="9"/>
        <v>0</v>
      </c>
      <c r="O21" s="291" t="str">
        <f t="shared" si="4"/>
        <v/>
      </c>
      <c r="P21" s="296" t="str">
        <f t="shared" si="2"/>
        <v/>
      </c>
    </row>
    <row r="22" spans="1:17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10"/>
        <v>0</v>
      </c>
      <c r="J22" s="178">
        <f t="shared" si="10"/>
        <v>0</v>
      </c>
      <c r="K22" s="178">
        <v>0</v>
      </c>
      <c r="L22" s="192">
        <v>0</v>
      </c>
      <c r="M22" s="159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7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2000</v>
      </c>
      <c r="J23" s="178">
        <v>2050</v>
      </c>
      <c r="K23" s="178">
        <v>996</v>
      </c>
      <c r="L23" s="192">
        <v>2040</v>
      </c>
      <c r="M23" s="159">
        <v>0</v>
      </c>
      <c r="N23" s="317">
        <f t="shared" si="9"/>
        <v>2040</v>
      </c>
      <c r="O23" s="291">
        <f t="shared" si="4"/>
        <v>99.512195121951223</v>
      </c>
      <c r="P23" s="296">
        <f t="shared" si="2"/>
        <v>204.81927710843374</v>
      </c>
    </row>
    <row r="24" spans="1:17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2">
        <v>0</v>
      </c>
      <c r="M24" s="159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7" ht="12.95" customHeight="1">
      <c r="B25" s="9"/>
      <c r="C25" s="10"/>
      <c r="D25" s="10"/>
      <c r="E25" s="101"/>
      <c r="F25" s="113">
        <v>613800</v>
      </c>
      <c r="G25" s="126"/>
      <c r="H25" s="18" t="s">
        <v>74</v>
      </c>
      <c r="I25" s="178">
        <f t="shared" si="10"/>
        <v>0</v>
      </c>
      <c r="J25" s="178">
        <f t="shared" si="10"/>
        <v>0</v>
      </c>
      <c r="K25" s="178">
        <v>0</v>
      </c>
      <c r="L25" s="192">
        <v>0</v>
      </c>
      <c r="M25" s="159">
        <v>0</v>
      </c>
      <c r="N25" s="317">
        <f t="shared" si="9"/>
        <v>0</v>
      </c>
      <c r="O25" s="291" t="str">
        <f t="shared" si="4"/>
        <v/>
      </c>
      <c r="P25" s="296" t="str">
        <f t="shared" si="2"/>
        <v/>
      </c>
    </row>
    <row r="26" spans="1:17" ht="12.95" customHeight="1">
      <c r="B26" s="9"/>
      <c r="C26" s="10"/>
      <c r="D26" s="10"/>
      <c r="E26" s="101"/>
      <c r="F26" s="113">
        <v>613900</v>
      </c>
      <c r="G26" s="126"/>
      <c r="H26" s="18" t="s">
        <v>67</v>
      </c>
      <c r="I26" s="178">
        <v>32500</v>
      </c>
      <c r="J26" s="178">
        <v>32500</v>
      </c>
      <c r="K26" s="178">
        <v>14319</v>
      </c>
      <c r="L26" s="192">
        <v>31169</v>
      </c>
      <c r="M26" s="159">
        <v>0</v>
      </c>
      <c r="N26" s="317">
        <f t="shared" si="9"/>
        <v>31169</v>
      </c>
      <c r="O26" s="291">
        <f t="shared" si="4"/>
        <v>95.904615384615383</v>
      </c>
      <c r="P26" s="296">
        <f t="shared" si="2"/>
        <v>217.67581535023396</v>
      </c>
    </row>
    <row r="27" spans="1:17" ht="12.95" customHeight="1">
      <c r="B27" s="9"/>
      <c r="C27" s="10"/>
      <c r="D27" s="10"/>
      <c r="E27" s="101"/>
      <c r="F27" s="113">
        <v>613900</v>
      </c>
      <c r="G27" s="126" t="s">
        <v>142</v>
      </c>
      <c r="H27" s="18" t="s">
        <v>70</v>
      </c>
      <c r="I27" s="178">
        <v>40000</v>
      </c>
      <c r="J27" s="178">
        <v>40000</v>
      </c>
      <c r="K27" s="178">
        <v>45932</v>
      </c>
      <c r="L27" s="192">
        <v>38797</v>
      </c>
      <c r="M27" s="159">
        <v>0</v>
      </c>
      <c r="N27" s="317">
        <f t="shared" si="9"/>
        <v>38797</v>
      </c>
      <c r="O27" s="291">
        <f t="shared" si="4"/>
        <v>96.992500000000007</v>
      </c>
      <c r="P27" s="296">
        <f t="shared" si="2"/>
        <v>84.466167377862931</v>
      </c>
    </row>
    <row r="28" spans="1:17" ht="12.95" customHeight="1">
      <c r="B28" s="9"/>
      <c r="C28" s="10"/>
      <c r="D28" s="10"/>
      <c r="E28" s="101"/>
      <c r="F28" s="113">
        <v>613900</v>
      </c>
      <c r="G28" s="126"/>
      <c r="H28" s="70" t="s">
        <v>104</v>
      </c>
      <c r="I28" s="178">
        <f t="shared" si="10"/>
        <v>0</v>
      </c>
      <c r="J28" s="178">
        <f t="shared" si="10"/>
        <v>0</v>
      </c>
      <c r="K28" s="178">
        <v>0</v>
      </c>
      <c r="L28" s="192">
        <v>0</v>
      </c>
      <c r="M28" s="159">
        <v>0</v>
      </c>
      <c r="N28" s="317">
        <f t="shared" si="9"/>
        <v>0</v>
      </c>
      <c r="O28" s="291" t="str">
        <f t="shared" si="4"/>
        <v/>
      </c>
      <c r="P28" s="296" t="str">
        <f t="shared" si="2"/>
        <v/>
      </c>
    </row>
    <row r="29" spans="1:17" ht="8.1" customHeight="1">
      <c r="B29" s="9"/>
      <c r="C29" s="10"/>
      <c r="D29" s="10"/>
      <c r="E29" s="101"/>
      <c r="F29" s="113"/>
      <c r="G29" s="126"/>
      <c r="H29" s="10"/>
      <c r="I29" s="178"/>
      <c r="J29" s="178"/>
      <c r="K29" s="178"/>
      <c r="L29" s="248"/>
      <c r="M29" s="109"/>
      <c r="N29" s="318"/>
      <c r="O29" s="291" t="str">
        <f t="shared" si="4"/>
        <v/>
      </c>
      <c r="P29" s="296" t="str">
        <f t="shared" si="2"/>
        <v/>
      </c>
    </row>
    <row r="30" spans="1:17" s="1" customFormat="1" ht="12.95" customHeight="1">
      <c r="A30" s="96"/>
      <c r="B30" s="11"/>
      <c r="C30" s="7"/>
      <c r="D30" s="7"/>
      <c r="E30" s="281"/>
      <c r="F30" s="112">
        <v>614000</v>
      </c>
      <c r="G30" s="125"/>
      <c r="H30" s="7" t="s">
        <v>80</v>
      </c>
      <c r="I30" s="177">
        <f t="shared" ref="I30:J30" si="11">SUM(I31:I40)</f>
        <v>1158800</v>
      </c>
      <c r="J30" s="177">
        <f t="shared" si="11"/>
        <v>1158800</v>
      </c>
      <c r="K30" s="177">
        <f t="shared" ref="K30:N30" si="12">SUM(K31:K40)</f>
        <v>1242593</v>
      </c>
      <c r="L30" s="214">
        <f t="shared" si="12"/>
        <v>1151507</v>
      </c>
      <c r="M30" s="108">
        <f t="shared" si="12"/>
        <v>0</v>
      </c>
      <c r="N30" s="307">
        <f t="shared" si="12"/>
        <v>1151507</v>
      </c>
      <c r="O30" s="290">
        <f t="shared" si="4"/>
        <v>99.370642043493277</v>
      </c>
      <c r="P30" s="295">
        <f t="shared" si="2"/>
        <v>92.669683476407812</v>
      </c>
    </row>
    <row r="31" spans="1:17" s="61" customFormat="1" ht="28.5" customHeight="1">
      <c r="B31" s="56"/>
      <c r="C31" s="57"/>
      <c r="D31" s="58"/>
      <c r="E31" s="282" t="s">
        <v>223</v>
      </c>
      <c r="F31" s="117">
        <v>614100</v>
      </c>
      <c r="G31" s="130" t="s">
        <v>143</v>
      </c>
      <c r="H31" s="59" t="s">
        <v>90</v>
      </c>
      <c r="I31" s="198">
        <v>125000</v>
      </c>
      <c r="J31" s="198">
        <v>125000</v>
      </c>
      <c r="K31" s="198">
        <v>128996</v>
      </c>
      <c r="L31" s="256">
        <v>124820</v>
      </c>
      <c r="M31" s="91">
        <v>0</v>
      </c>
      <c r="N31" s="317">
        <f t="shared" ref="N31:N38" si="13">SUM(L31:M31)</f>
        <v>124820</v>
      </c>
      <c r="O31" s="291">
        <f t="shared" si="4"/>
        <v>99.855999999999995</v>
      </c>
      <c r="P31" s="296">
        <f t="shared" si="2"/>
        <v>96.762690315978801</v>
      </c>
      <c r="Q31" s="60"/>
    </row>
    <row r="32" spans="1:17" s="99" customFormat="1" ht="12.95" customHeight="1">
      <c r="B32" s="100"/>
      <c r="C32" s="101"/>
      <c r="D32" s="101"/>
      <c r="E32" s="283"/>
      <c r="F32" s="118">
        <v>614100</v>
      </c>
      <c r="G32" s="131" t="s">
        <v>163</v>
      </c>
      <c r="H32" s="175" t="s">
        <v>248</v>
      </c>
      <c r="I32" s="178">
        <v>0</v>
      </c>
      <c r="J32" s="178">
        <v>0</v>
      </c>
      <c r="K32" s="198">
        <v>280000</v>
      </c>
      <c r="L32" s="248">
        <v>0</v>
      </c>
      <c r="M32" s="109">
        <v>0</v>
      </c>
      <c r="N32" s="317">
        <f t="shared" si="13"/>
        <v>0</v>
      </c>
      <c r="O32" s="291" t="str">
        <f t="shared" si="4"/>
        <v/>
      </c>
      <c r="P32" s="296">
        <f t="shared" si="2"/>
        <v>0</v>
      </c>
    </row>
    <row r="33" spans="1:19" s="99" customFormat="1" ht="12.95" customHeight="1">
      <c r="B33" s="100"/>
      <c r="C33" s="101"/>
      <c r="D33" s="101"/>
      <c r="E33" s="283"/>
      <c r="F33" s="118">
        <v>614100</v>
      </c>
      <c r="G33" s="131" t="s">
        <v>164</v>
      </c>
      <c r="H33" s="80" t="s">
        <v>144</v>
      </c>
      <c r="I33" s="178">
        <v>0</v>
      </c>
      <c r="J33" s="178">
        <v>0</v>
      </c>
      <c r="K33" s="198">
        <v>70000</v>
      </c>
      <c r="L33" s="248">
        <v>0</v>
      </c>
      <c r="M33" s="109">
        <v>0</v>
      </c>
      <c r="N33" s="317">
        <f t="shared" si="13"/>
        <v>0</v>
      </c>
      <c r="O33" s="291" t="str">
        <f t="shared" si="4"/>
        <v/>
      </c>
      <c r="P33" s="296">
        <f t="shared" si="2"/>
        <v>0</v>
      </c>
    </row>
    <row r="34" spans="1:19" ht="12.95" customHeight="1">
      <c r="B34" s="9"/>
      <c r="C34" s="10"/>
      <c r="D34" s="10"/>
      <c r="E34" s="283"/>
      <c r="F34" s="118">
        <v>614100</v>
      </c>
      <c r="G34" s="131" t="s">
        <v>145</v>
      </c>
      <c r="H34" s="46" t="s">
        <v>100</v>
      </c>
      <c r="I34" s="178">
        <v>228800</v>
      </c>
      <c r="J34" s="178">
        <v>228800</v>
      </c>
      <c r="K34" s="198">
        <v>344897</v>
      </c>
      <c r="L34" s="248">
        <v>223767</v>
      </c>
      <c r="M34" s="109">
        <v>0</v>
      </c>
      <c r="N34" s="317">
        <f t="shared" si="13"/>
        <v>223767</v>
      </c>
      <c r="O34" s="291">
        <f t="shared" si="4"/>
        <v>97.80026223776224</v>
      </c>
      <c r="P34" s="296">
        <f t="shared" si="2"/>
        <v>64.87936978286271</v>
      </c>
    </row>
    <row r="35" spans="1:19" ht="12.95" customHeight="1">
      <c r="B35" s="9"/>
      <c r="C35" s="10"/>
      <c r="D35" s="10"/>
      <c r="E35" s="284" t="s">
        <v>223</v>
      </c>
      <c r="F35" s="113">
        <v>614200</v>
      </c>
      <c r="G35" s="126" t="s">
        <v>146</v>
      </c>
      <c r="H35" s="20" t="s">
        <v>27</v>
      </c>
      <c r="I35" s="178">
        <v>150000</v>
      </c>
      <c r="J35" s="178">
        <v>150000</v>
      </c>
      <c r="K35" s="198">
        <v>143700</v>
      </c>
      <c r="L35" s="248">
        <v>148800</v>
      </c>
      <c r="M35" s="109">
        <v>0</v>
      </c>
      <c r="N35" s="317">
        <f t="shared" si="13"/>
        <v>148800</v>
      </c>
      <c r="O35" s="291">
        <f t="shared" si="4"/>
        <v>99.2</v>
      </c>
      <c r="P35" s="296">
        <f t="shared" si="2"/>
        <v>103.54906054279749</v>
      </c>
    </row>
    <row r="36" spans="1:19" s="61" customFormat="1" ht="27.75" customHeight="1">
      <c r="B36" s="56"/>
      <c r="C36" s="57"/>
      <c r="D36" s="57"/>
      <c r="E36" s="285" t="s">
        <v>226</v>
      </c>
      <c r="F36" s="117">
        <v>614200</v>
      </c>
      <c r="G36" s="130" t="s">
        <v>147</v>
      </c>
      <c r="H36" s="62" t="s">
        <v>158</v>
      </c>
      <c r="I36" s="198">
        <v>15000</v>
      </c>
      <c r="J36" s="198">
        <v>15000</v>
      </c>
      <c r="K36" s="198">
        <v>15000</v>
      </c>
      <c r="L36" s="256">
        <v>15000</v>
      </c>
      <c r="M36" s="91">
        <v>0</v>
      </c>
      <c r="N36" s="317">
        <f t="shared" si="13"/>
        <v>15000</v>
      </c>
      <c r="O36" s="312">
        <f t="shared" si="4"/>
        <v>100</v>
      </c>
      <c r="P36" s="140">
        <f t="shared" si="2"/>
        <v>100</v>
      </c>
    </row>
    <row r="37" spans="1:19" ht="12.95" customHeight="1">
      <c r="B37" s="9"/>
      <c r="C37" s="10"/>
      <c r="D37" s="10"/>
      <c r="E37" s="284" t="s">
        <v>227</v>
      </c>
      <c r="F37" s="113">
        <v>614300</v>
      </c>
      <c r="G37" s="126" t="s">
        <v>148</v>
      </c>
      <c r="H37" s="20" t="s">
        <v>21</v>
      </c>
      <c r="I37" s="178">
        <v>100000</v>
      </c>
      <c r="J37" s="178">
        <v>100000</v>
      </c>
      <c r="K37" s="198">
        <v>40000</v>
      </c>
      <c r="L37" s="248">
        <v>100000</v>
      </c>
      <c r="M37" s="109">
        <v>0</v>
      </c>
      <c r="N37" s="317">
        <f t="shared" si="13"/>
        <v>100000</v>
      </c>
      <c r="O37" s="312">
        <f t="shared" si="4"/>
        <v>100</v>
      </c>
      <c r="P37" s="140">
        <f t="shared" si="2"/>
        <v>250</v>
      </c>
    </row>
    <row r="38" spans="1:19" ht="12.95" customHeight="1">
      <c r="B38" s="9"/>
      <c r="C38" s="10"/>
      <c r="D38" s="10"/>
      <c r="E38" s="284" t="s">
        <v>228</v>
      </c>
      <c r="F38" s="113">
        <v>614300</v>
      </c>
      <c r="G38" s="126" t="s">
        <v>149</v>
      </c>
      <c r="H38" s="20" t="s">
        <v>22</v>
      </c>
      <c r="I38" s="178">
        <v>220000</v>
      </c>
      <c r="J38" s="178">
        <v>220000</v>
      </c>
      <c r="K38" s="198">
        <v>220000</v>
      </c>
      <c r="L38" s="248">
        <v>219820</v>
      </c>
      <c r="M38" s="109">
        <v>0</v>
      </c>
      <c r="N38" s="317">
        <f t="shared" si="13"/>
        <v>219820</v>
      </c>
      <c r="O38" s="312">
        <f t="shared" si="4"/>
        <v>99.918181818181822</v>
      </c>
      <c r="P38" s="140">
        <f t="shared" si="2"/>
        <v>99.918181818181822</v>
      </c>
      <c r="Q38" s="41"/>
    </row>
    <row r="39" spans="1:19" s="99" customFormat="1" ht="12.95" customHeight="1">
      <c r="B39" s="100"/>
      <c r="C39" s="101"/>
      <c r="D39" s="101"/>
      <c r="E39" s="283" t="s">
        <v>225</v>
      </c>
      <c r="F39" s="118">
        <v>614300</v>
      </c>
      <c r="G39" s="131" t="s">
        <v>169</v>
      </c>
      <c r="H39" s="175" t="s">
        <v>167</v>
      </c>
      <c r="I39" s="178">
        <v>240000</v>
      </c>
      <c r="J39" s="178">
        <v>240000</v>
      </c>
      <c r="K39" s="198">
        <v>0</v>
      </c>
      <c r="L39" s="248">
        <v>240000</v>
      </c>
      <c r="M39" s="109">
        <v>0</v>
      </c>
      <c r="N39" s="317">
        <f t="shared" ref="N39:N40" si="14">SUM(L39:M39)</f>
        <v>240000</v>
      </c>
      <c r="O39" s="312">
        <f t="shared" ref="O39:O40" si="15">IF(J39=0,"",N39/J39*100)</f>
        <v>100</v>
      </c>
      <c r="P39" s="140" t="str">
        <f t="shared" si="2"/>
        <v/>
      </c>
    </row>
    <row r="40" spans="1:19" s="99" customFormat="1" ht="12.95" customHeight="1">
      <c r="B40" s="100"/>
      <c r="C40" s="101"/>
      <c r="D40" s="101"/>
      <c r="E40" s="283" t="s">
        <v>224</v>
      </c>
      <c r="F40" s="118">
        <v>614300</v>
      </c>
      <c r="G40" s="131" t="s">
        <v>170</v>
      </c>
      <c r="H40" s="175" t="s">
        <v>144</v>
      </c>
      <c r="I40" s="178">
        <v>80000</v>
      </c>
      <c r="J40" s="178">
        <v>80000</v>
      </c>
      <c r="K40" s="198">
        <v>0</v>
      </c>
      <c r="L40" s="248">
        <v>79300</v>
      </c>
      <c r="M40" s="109">
        <v>0</v>
      </c>
      <c r="N40" s="317">
        <f t="shared" si="14"/>
        <v>79300</v>
      </c>
      <c r="O40" s="312">
        <f t="shared" si="15"/>
        <v>99.125</v>
      </c>
      <c r="P40" s="140" t="str">
        <f t="shared" si="2"/>
        <v/>
      </c>
    </row>
    <row r="41" spans="1:19" ht="8.1" customHeight="1">
      <c r="B41" s="9"/>
      <c r="C41" s="10"/>
      <c r="D41" s="10"/>
      <c r="E41" s="284"/>
      <c r="F41" s="113"/>
      <c r="G41" s="126"/>
      <c r="H41" s="20"/>
      <c r="I41" s="178"/>
      <c r="J41" s="178"/>
      <c r="K41" s="178"/>
      <c r="L41" s="248"/>
      <c r="M41" s="109"/>
      <c r="N41" s="318"/>
      <c r="O41" s="312" t="str">
        <f t="shared" si="4"/>
        <v/>
      </c>
      <c r="P41" s="140" t="str">
        <f t="shared" si="2"/>
        <v/>
      </c>
      <c r="Q41" s="41"/>
    </row>
    <row r="42" spans="1:19" ht="12.95" customHeight="1">
      <c r="B42" s="9"/>
      <c r="C42" s="10"/>
      <c r="D42" s="10"/>
      <c r="E42" s="284"/>
      <c r="F42" s="112">
        <v>616000</v>
      </c>
      <c r="G42" s="125"/>
      <c r="H42" s="23" t="s">
        <v>81</v>
      </c>
      <c r="I42" s="177">
        <f t="shared" ref="I42:J42" si="16">I43</f>
        <v>0</v>
      </c>
      <c r="J42" s="177">
        <f t="shared" si="16"/>
        <v>0</v>
      </c>
      <c r="K42" s="177">
        <f>K43</f>
        <v>2415</v>
      </c>
      <c r="L42" s="214">
        <f>L43</f>
        <v>0</v>
      </c>
      <c r="M42" s="108">
        <f>M43</f>
        <v>0</v>
      </c>
      <c r="N42" s="307">
        <f>N43</f>
        <v>0</v>
      </c>
      <c r="O42" s="311" t="str">
        <f t="shared" si="4"/>
        <v/>
      </c>
      <c r="P42" s="139">
        <f t="shared" si="2"/>
        <v>0</v>
      </c>
    </row>
    <row r="43" spans="1:19" ht="12.95" customHeight="1">
      <c r="B43" s="9"/>
      <c r="C43" s="10"/>
      <c r="D43" s="10"/>
      <c r="E43" s="284"/>
      <c r="F43" s="113">
        <v>616300</v>
      </c>
      <c r="G43" s="126"/>
      <c r="H43" s="30" t="s">
        <v>87</v>
      </c>
      <c r="I43" s="178">
        <v>0</v>
      </c>
      <c r="J43" s="178">
        <v>0</v>
      </c>
      <c r="K43" s="178">
        <v>2415</v>
      </c>
      <c r="L43" s="248">
        <v>0</v>
      </c>
      <c r="M43" s="109">
        <v>0</v>
      </c>
      <c r="N43" s="317">
        <f>SUM(L43:M43)</f>
        <v>0</v>
      </c>
      <c r="O43" s="312" t="str">
        <f t="shared" si="4"/>
        <v/>
      </c>
      <c r="P43" s="140">
        <f t="shared" si="2"/>
        <v>0</v>
      </c>
    </row>
    <row r="44" spans="1:19" ht="8.1" customHeight="1">
      <c r="B44" s="9"/>
      <c r="C44" s="10"/>
      <c r="D44" s="10"/>
      <c r="E44" s="284"/>
      <c r="F44" s="113"/>
      <c r="G44" s="126"/>
      <c r="H44" s="10"/>
      <c r="I44" s="178"/>
      <c r="J44" s="178"/>
      <c r="K44" s="178"/>
      <c r="L44" s="209"/>
      <c r="M44" s="95"/>
      <c r="N44" s="318"/>
      <c r="O44" s="312" t="str">
        <f t="shared" si="4"/>
        <v/>
      </c>
      <c r="P44" s="140" t="str">
        <f t="shared" si="2"/>
        <v/>
      </c>
    </row>
    <row r="45" spans="1:19" s="1" customFormat="1" ht="12.95" customHeight="1">
      <c r="A45" s="96"/>
      <c r="B45" s="11"/>
      <c r="C45" s="7"/>
      <c r="D45" s="7"/>
      <c r="E45" s="281"/>
      <c r="F45" s="112">
        <v>821000</v>
      </c>
      <c r="G45" s="125"/>
      <c r="H45" s="7" t="s">
        <v>12</v>
      </c>
      <c r="I45" s="177">
        <f t="shared" ref="I45" si="17">SUM(I46:I47)</f>
        <v>503730</v>
      </c>
      <c r="J45" s="177">
        <f t="shared" ref="J45" si="18">SUM(J46:J47)</f>
        <v>503730</v>
      </c>
      <c r="K45" s="177">
        <f>SUM(K46:K47)</f>
        <v>68348</v>
      </c>
      <c r="L45" s="214">
        <f>SUM(L46:L47)</f>
        <v>152485</v>
      </c>
      <c r="M45" s="108">
        <f>SUM(M46:M47)</f>
        <v>351230</v>
      </c>
      <c r="N45" s="307">
        <f>SUM(N46:N47)</f>
        <v>503715</v>
      </c>
      <c r="O45" s="311">
        <f t="shared" si="4"/>
        <v>99.997022214281458</v>
      </c>
      <c r="P45" s="385">
        <f t="shared" si="2"/>
        <v>736.98572013811679</v>
      </c>
      <c r="R45" s="384"/>
      <c r="S45" s="45"/>
    </row>
    <row r="46" spans="1:19" ht="12.95" customHeight="1">
      <c r="B46" s="9"/>
      <c r="C46" s="10"/>
      <c r="D46" s="10"/>
      <c r="E46" s="284"/>
      <c r="F46" s="113">
        <v>821200</v>
      </c>
      <c r="G46" s="126"/>
      <c r="H46" s="10" t="s">
        <v>13</v>
      </c>
      <c r="I46" s="178">
        <v>483870</v>
      </c>
      <c r="J46" s="178">
        <v>483860</v>
      </c>
      <c r="K46" s="178">
        <v>64760</v>
      </c>
      <c r="L46" s="209">
        <f>483853-332950</f>
        <v>150903</v>
      </c>
      <c r="M46" s="95">
        <v>332950</v>
      </c>
      <c r="N46" s="317">
        <f t="shared" ref="N46:N47" si="19">SUM(L46:M46)</f>
        <v>483853</v>
      </c>
      <c r="O46" s="312">
        <f t="shared" si="4"/>
        <v>99.998553300541488</v>
      </c>
      <c r="P46" s="140">
        <f t="shared" si="2"/>
        <v>747.1479308214947</v>
      </c>
      <c r="R46" s="44"/>
      <c r="S46" s="44"/>
    </row>
    <row r="47" spans="1:19" ht="12.95" customHeight="1">
      <c r="B47" s="9"/>
      <c r="C47" s="10"/>
      <c r="D47" s="10"/>
      <c r="E47" s="284"/>
      <c r="F47" s="113">
        <v>821300</v>
      </c>
      <c r="G47" s="126"/>
      <c r="H47" s="10" t="s">
        <v>14</v>
      </c>
      <c r="I47" s="178">
        <v>19860</v>
      </c>
      <c r="J47" s="178">
        <v>19870</v>
      </c>
      <c r="K47" s="178">
        <v>3588</v>
      </c>
      <c r="L47" s="248">
        <f>19862-18280</f>
        <v>1582</v>
      </c>
      <c r="M47" s="109">
        <v>18280</v>
      </c>
      <c r="N47" s="317">
        <f t="shared" si="19"/>
        <v>19862</v>
      </c>
      <c r="O47" s="312">
        <f t="shared" si="4"/>
        <v>99.959738298943137</v>
      </c>
      <c r="P47" s="140">
        <f t="shared" si="2"/>
        <v>553.56744704570792</v>
      </c>
      <c r="R47" s="44"/>
      <c r="S47" s="44"/>
    </row>
    <row r="48" spans="1:19" ht="8.1" customHeight="1">
      <c r="B48" s="9"/>
      <c r="C48" s="10"/>
      <c r="D48" s="10"/>
      <c r="E48" s="101"/>
      <c r="F48" s="113"/>
      <c r="G48" s="126"/>
      <c r="H48" s="10"/>
      <c r="I48" s="178"/>
      <c r="J48" s="178"/>
      <c r="K48" s="178"/>
      <c r="L48" s="209"/>
      <c r="M48" s="95"/>
      <c r="N48" s="318"/>
      <c r="O48" s="312" t="str">
        <f t="shared" si="4"/>
        <v/>
      </c>
      <c r="P48" s="140" t="str">
        <f t="shared" si="2"/>
        <v/>
      </c>
      <c r="R48" s="44"/>
      <c r="S48" s="44"/>
    </row>
    <row r="49" spans="1:19" ht="12.95" customHeight="1">
      <c r="B49" s="9"/>
      <c r="C49" s="10"/>
      <c r="D49" s="10"/>
      <c r="E49" s="101"/>
      <c r="F49" s="112">
        <v>823000</v>
      </c>
      <c r="G49" s="125"/>
      <c r="H49" s="7" t="s">
        <v>82</v>
      </c>
      <c r="I49" s="177">
        <f t="shared" ref="I49:J49" si="20">I50</f>
        <v>0</v>
      </c>
      <c r="J49" s="177">
        <f t="shared" si="20"/>
        <v>0</v>
      </c>
      <c r="K49" s="177">
        <f>K50</f>
        <v>71318</v>
      </c>
      <c r="L49" s="214">
        <f>L50</f>
        <v>0</v>
      </c>
      <c r="M49" s="108">
        <f>M50</f>
        <v>0</v>
      </c>
      <c r="N49" s="307">
        <f>N50</f>
        <v>0</v>
      </c>
      <c r="O49" s="311" t="str">
        <f t="shared" si="4"/>
        <v/>
      </c>
      <c r="P49" s="139">
        <f t="shared" si="2"/>
        <v>0</v>
      </c>
      <c r="R49" s="44"/>
      <c r="S49" s="44"/>
    </row>
    <row r="50" spans="1:19" ht="12.95" customHeight="1">
      <c r="B50" s="9"/>
      <c r="C50" s="10"/>
      <c r="D50" s="10"/>
      <c r="E50" s="101"/>
      <c r="F50" s="113">
        <v>823300</v>
      </c>
      <c r="G50" s="126"/>
      <c r="H50" s="18" t="s">
        <v>73</v>
      </c>
      <c r="I50" s="178">
        <v>0</v>
      </c>
      <c r="J50" s="178">
        <v>0</v>
      </c>
      <c r="K50" s="178">
        <v>71318</v>
      </c>
      <c r="L50" s="248">
        <v>0</v>
      </c>
      <c r="M50" s="109">
        <v>0</v>
      </c>
      <c r="N50" s="317">
        <f>SUM(L50:M50)</f>
        <v>0</v>
      </c>
      <c r="O50" s="312" t="str">
        <f t="shared" si="4"/>
        <v/>
      </c>
      <c r="P50" s="140">
        <f t="shared" si="2"/>
        <v>0</v>
      </c>
      <c r="R50" s="44"/>
      <c r="S50" s="44"/>
    </row>
    <row r="51" spans="1:19" ht="8.1" customHeight="1">
      <c r="B51" s="9"/>
      <c r="C51" s="10"/>
      <c r="D51" s="10"/>
      <c r="E51" s="101"/>
      <c r="F51" s="113"/>
      <c r="G51" s="126"/>
      <c r="H51" s="18"/>
      <c r="I51" s="178"/>
      <c r="J51" s="178"/>
      <c r="K51" s="178"/>
      <c r="L51" s="209"/>
      <c r="M51" s="95"/>
      <c r="N51" s="318"/>
      <c r="O51" s="312" t="str">
        <f t="shared" si="4"/>
        <v/>
      </c>
      <c r="P51" s="140" t="str">
        <f t="shared" si="2"/>
        <v/>
      </c>
      <c r="R51" s="44"/>
      <c r="S51" s="44"/>
    </row>
    <row r="52" spans="1:19" s="1" customFormat="1" ht="12.95" customHeight="1">
      <c r="A52" s="96"/>
      <c r="B52" s="11"/>
      <c r="C52" s="7"/>
      <c r="D52" s="7"/>
      <c r="E52" s="7"/>
      <c r="F52" s="112"/>
      <c r="G52" s="125"/>
      <c r="H52" s="7" t="s">
        <v>15</v>
      </c>
      <c r="I52" s="177">
        <v>11</v>
      </c>
      <c r="J52" s="177"/>
      <c r="K52" s="177">
        <v>11</v>
      </c>
      <c r="L52" s="208"/>
      <c r="M52" s="103"/>
      <c r="N52" s="307"/>
      <c r="O52" s="312"/>
      <c r="P52" s="140"/>
      <c r="R52" s="45"/>
      <c r="S52" s="45"/>
    </row>
    <row r="53" spans="1:19" s="1" customFormat="1" ht="12.95" customHeight="1">
      <c r="A53" s="96"/>
      <c r="B53" s="11"/>
      <c r="C53" s="7"/>
      <c r="D53" s="7"/>
      <c r="E53" s="7"/>
      <c r="F53" s="112"/>
      <c r="G53" s="125"/>
      <c r="H53" s="7" t="s">
        <v>28</v>
      </c>
      <c r="I53" s="201">
        <f t="shared" ref="I53:N53" si="21">I8+I13+I16+I30+I42+I45+I49</f>
        <v>2095340</v>
      </c>
      <c r="J53" s="103">
        <f t="shared" si="21"/>
        <v>2094340</v>
      </c>
      <c r="K53" s="201">
        <f t="shared" si="21"/>
        <v>1801380</v>
      </c>
      <c r="L53" s="208">
        <f t="shared" si="21"/>
        <v>1723612</v>
      </c>
      <c r="M53" s="103">
        <f t="shared" si="21"/>
        <v>358574</v>
      </c>
      <c r="N53" s="307">
        <f t="shared" si="21"/>
        <v>2082186</v>
      </c>
      <c r="O53" s="311">
        <f t="shared" si="4"/>
        <v>99.419673978437118</v>
      </c>
      <c r="P53" s="139">
        <f t="shared" si="2"/>
        <v>115.58838224028246</v>
      </c>
      <c r="R53" s="45"/>
      <c r="S53" s="45"/>
    </row>
    <row r="54" spans="1:19" s="1" customFormat="1" ht="12.95" customHeight="1">
      <c r="A54" s="96"/>
      <c r="B54" s="11"/>
      <c r="C54" s="7"/>
      <c r="D54" s="7"/>
      <c r="E54" s="7"/>
      <c r="F54" s="112"/>
      <c r="G54" s="125"/>
      <c r="H54" s="7" t="s">
        <v>16</v>
      </c>
      <c r="I54" s="10"/>
      <c r="J54" s="10"/>
      <c r="K54" s="21"/>
      <c r="L54" s="100"/>
      <c r="M54" s="101"/>
      <c r="N54" s="309"/>
      <c r="O54" s="313"/>
      <c r="P54" s="141"/>
      <c r="R54" s="45"/>
      <c r="S54" s="45"/>
    </row>
    <row r="55" spans="1:19" s="1" customFormat="1" ht="12.95" customHeight="1">
      <c r="A55" s="96"/>
      <c r="B55" s="11"/>
      <c r="C55" s="7"/>
      <c r="D55" s="7"/>
      <c r="E55" s="7"/>
      <c r="F55" s="112"/>
      <c r="G55" s="125"/>
      <c r="H55" s="7" t="s">
        <v>17</v>
      </c>
      <c r="I55" s="10"/>
      <c r="J55" s="10"/>
      <c r="K55" s="21"/>
      <c r="L55" s="100"/>
      <c r="M55" s="101"/>
      <c r="N55" s="309"/>
      <c r="O55" s="313"/>
      <c r="P55" s="141"/>
      <c r="R55" s="45"/>
      <c r="S55" s="45"/>
    </row>
    <row r="56" spans="1:19" ht="8.1" customHeight="1" thickBot="1">
      <c r="B56" s="15"/>
      <c r="C56" s="16"/>
      <c r="D56" s="16"/>
      <c r="E56" s="16"/>
      <c r="F56" s="114"/>
      <c r="G56" s="127"/>
      <c r="H56" s="16"/>
      <c r="I56" s="16"/>
      <c r="J56" s="16"/>
      <c r="K56" s="24"/>
      <c r="L56" s="15"/>
      <c r="M56" s="16"/>
      <c r="N56" s="310"/>
      <c r="O56" s="314"/>
      <c r="P56" s="142"/>
    </row>
    <row r="57" spans="1:19" ht="12.95" customHeight="1">
      <c r="F57" s="115"/>
      <c r="G57" s="128"/>
      <c r="N57" s="168"/>
    </row>
    <row r="58" spans="1:19" ht="17.100000000000001" customHeight="1">
      <c r="F58" s="115"/>
      <c r="G58" s="128"/>
      <c r="N58" s="168"/>
    </row>
    <row r="59" spans="1:19" ht="17.100000000000001" customHeight="1">
      <c r="B59" s="33"/>
      <c r="F59" s="115"/>
      <c r="G59" s="128"/>
      <c r="N59" s="168"/>
    </row>
    <row r="60" spans="1:19" ht="17.100000000000001" customHeight="1">
      <c r="B60" s="33"/>
      <c r="F60" s="115"/>
      <c r="G60" s="128"/>
      <c r="N60" s="168"/>
    </row>
    <row r="61" spans="1:19" ht="14.25">
      <c r="B61" s="33"/>
      <c r="F61" s="115"/>
      <c r="G61" s="128"/>
      <c r="N61" s="168"/>
    </row>
    <row r="62" spans="1:19" ht="14.25">
      <c r="B62" s="33"/>
      <c r="F62" s="115"/>
      <c r="G62" s="128"/>
      <c r="N62" s="168"/>
    </row>
    <row r="63" spans="1:19" ht="14.25">
      <c r="F63" s="115"/>
      <c r="G63" s="128"/>
      <c r="N63" s="168"/>
    </row>
    <row r="64" spans="1:19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15"/>
      <c r="N72" s="168"/>
    </row>
    <row r="73" spans="6:14" ht="14.25">
      <c r="F73" s="115"/>
      <c r="G73" s="115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>
      <c r="G89" s="115"/>
    </row>
    <row r="90" spans="6:14">
      <c r="G90" s="115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/>
  <dimension ref="A1:S96"/>
  <sheetViews>
    <sheetView zoomScaleNormal="100" zoomScaleSheetLayoutView="100" workbookViewId="0">
      <selection activeCell="L21" sqref="L21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7" width="9.140625" style="8"/>
    <col min="18" max="18" width="10.140625" style="8" bestFit="1" customWidth="1"/>
    <col min="19" max="16384" width="9.140625" style="8"/>
  </cols>
  <sheetData>
    <row r="1" spans="1:19" ht="13.5" thickBot="1"/>
    <row r="2" spans="1:19" s="61" customFormat="1" ht="20.100000000000001" customHeight="1" thickTop="1" thickBot="1">
      <c r="B2" s="388" t="s">
        <v>204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390"/>
      <c r="R2" s="166"/>
    </row>
    <row r="3" spans="1:19" s="1" customFormat="1" ht="8.1" customHeight="1" thickTop="1" thickBot="1">
      <c r="A3" s="96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9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7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9" s="96" customFormat="1" ht="27" customHeight="1">
      <c r="B5" s="396"/>
      <c r="C5" s="398"/>
      <c r="D5" s="398"/>
      <c r="E5" s="398"/>
      <c r="F5" s="402"/>
      <c r="G5" s="398"/>
      <c r="H5" s="402"/>
      <c r="I5" s="406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9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72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9" s="2" customFormat="1" ht="12.95" customHeight="1">
      <c r="A7" s="97"/>
      <c r="B7" s="5" t="s">
        <v>49</v>
      </c>
      <c r="C7" s="6" t="s">
        <v>42</v>
      </c>
      <c r="D7" s="6" t="s">
        <v>31</v>
      </c>
      <c r="E7" s="279" t="s">
        <v>229</v>
      </c>
      <c r="F7" s="4"/>
      <c r="G7" s="98"/>
      <c r="H7" s="4"/>
      <c r="I7" s="218"/>
      <c r="J7" s="52"/>
      <c r="K7" s="218"/>
      <c r="L7" s="245"/>
      <c r="M7" s="52"/>
      <c r="N7" s="337"/>
      <c r="O7" s="289"/>
      <c r="P7" s="294"/>
    </row>
    <row r="8" spans="1:19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1041690</v>
      </c>
      <c r="J8" s="177">
        <f t="shared" ref="J8" si="1">SUM(J9:J12)</f>
        <v>1020190</v>
      </c>
      <c r="K8" s="177">
        <f>SUM(K9:K11)</f>
        <v>1030109</v>
      </c>
      <c r="L8" s="204">
        <f>SUM(L9:L12)</f>
        <v>1017773</v>
      </c>
      <c r="M8" s="72">
        <f>SUM(M9:M12)</f>
        <v>0</v>
      </c>
      <c r="N8" s="316">
        <f>SUM(N9:N12)</f>
        <v>1017773</v>
      </c>
      <c r="O8" s="290">
        <f>IF(J8=0,"",N8/J8*100)</f>
        <v>99.763083347219634</v>
      </c>
      <c r="P8" s="295">
        <f>IF(K8=0,"",N8/K8*100)</f>
        <v>98.80245682738429</v>
      </c>
      <c r="R8" s="37"/>
      <c r="S8" s="37"/>
    </row>
    <row r="9" spans="1:19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864880</v>
      </c>
      <c r="J9" s="178">
        <v>852880</v>
      </c>
      <c r="K9" s="178">
        <v>845105</v>
      </c>
      <c r="L9" s="251">
        <v>850643</v>
      </c>
      <c r="M9" s="74">
        <v>0</v>
      </c>
      <c r="N9" s="317">
        <f>SUM(L9:M9)</f>
        <v>850643</v>
      </c>
      <c r="O9" s="291">
        <f>IF(J9=0,"",N9/J9*100)</f>
        <v>99.737712222118006</v>
      </c>
      <c r="P9" s="296">
        <f t="shared" ref="P9:P33" si="2">IF(K9=0,"",N9/K9*100)</f>
        <v>100.65530318717792</v>
      </c>
    </row>
    <row r="10" spans="1:19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176810</v>
      </c>
      <c r="J10" s="178">
        <v>167310</v>
      </c>
      <c r="K10" s="178">
        <v>185004</v>
      </c>
      <c r="L10" s="251">
        <v>167130</v>
      </c>
      <c r="M10" s="74">
        <v>0</v>
      </c>
      <c r="N10" s="317">
        <f t="shared" ref="N10:N11" si="3">SUM(L10:M10)</f>
        <v>167130</v>
      </c>
      <c r="O10" s="291">
        <f t="shared" ref="O10:P35" si="4">IF(J10=0,"",N10/J10*100)</f>
        <v>99.892415277030665</v>
      </c>
      <c r="P10" s="296">
        <f t="shared" si="2"/>
        <v>90.338587273788676</v>
      </c>
      <c r="R10" s="36"/>
    </row>
    <row r="11" spans="1:19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9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51"/>
      <c r="M12" s="74"/>
      <c r="N12" s="317"/>
      <c r="O12" s="291" t="str">
        <f t="shared" si="4"/>
        <v/>
      </c>
      <c r="P12" s="296" t="str">
        <f t="shared" si="2"/>
        <v/>
      </c>
    </row>
    <row r="13" spans="1:19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93330</v>
      </c>
      <c r="J13" s="177">
        <f t="shared" si="6"/>
        <v>91830</v>
      </c>
      <c r="K13" s="177">
        <f>K14</f>
        <v>92960</v>
      </c>
      <c r="L13" s="204">
        <f>L14</f>
        <v>91394</v>
      </c>
      <c r="M13" s="72">
        <f>M14</f>
        <v>0</v>
      </c>
      <c r="N13" s="316">
        <f>N14</f>
        <v>91394</v>
      </c>
      <c r="O13" s="290">
        <f t="shared" si="4"/>
        <v>99.525209626483729</v>
      </c>
      <c r="P13" s="295">
        <f t="shared" si="2"/>
        <v>98.315404475043039</v>
      </c>
    </row>
    <row r="14" spans="1:19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93330</v>
      </c>
      <c r="J14" s="178">
        <v>91830</v>
      </c>
      <c r="K14" s="178">
        <v>92960</v>
      </c>
      <c r="L14" s="251">
        <v>91394</v>
      </c>
      <c r="M14" s="74">
        <v>0</v>
      </c>
      <c r="N14" s="317">
        <f>SUM(L14:M14)</f>
        <v>91394</v>
      </c>
      <c r="O14" s="291">
        <f t="shared" si="4"/>
        <v>99.525209626483729</v>
      </c>
      <c r="P14" s="296">
        <f t="shared" si="2"/>
        <v>98.315404475043039</v>
      </c>
    </row>
    <row r="15" spans="1:19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47"/>
      <c r="M15" s="106"/>
      <c r="N15" s="318"/>
      <c r="O15" s="291" t="str">
        <f t="shared" si="4"/>
        <v/>
      </c>
      <c r="P15" s="296" t="str">
        <f t="shared" si="2"/>
        <v/>
      </c>
    </row>
    <row r="16" spans="1:19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161800</v>
      </c>
      <c r="J16" s="177">
        <f t="shared" ref="J16" si="8">SUM(J17:J26)</f>
        <v>155700</v>
      </c>
      <c r="K16" s="177">
        <f>SUM(K17:K26)</f>
        <v>171154</v>
      </c>
      <c r="L16" s="207">
        <f>SUM(L17:L26)</f>
        <v>153201</v>
      </c>
      <c r="M16" s="107">
        <f>SUM(M17:M26)</f>
        <v>0</v>
      </c>
      <c r="N16" s="307">
        <f>SUM(N17:N26)</f>
        <v>153201</v>
      </c>
      <c r="O16" s="290">
        <f t="shared" si="4"/>
        <v>98.394990366088635</v>
      </c>
      <c r="P16" s="295">
        <f t="shared" si="2"/>
        <v>89.510616170232666</v>
      </c>
    </row>
    <row r="17" spans="1:17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1300</v>
      </c>
      <c r="J17" s="178">
        <v>1300</v>
      </c>
      <c r="K17" s="178">
        <v>5480</v>
      </c>
      <c r="L17" s="191">
        <v>761</v>
      </c>
      <c r="M17" s="157">
        <v>0</v>
      </c>
      <c r="N17" s="317">
        <f t="shared" ref="N17:N26" si="9">SUM(L17:M17)</f>
        <v>761</v>
      </c>
      <c r="O17" s="291">
        <f t="shared" si="4"/>
        <v>58.53846153846154</v>
      </c>
      <c r="P17" s="296">
        <f t="shared" si="2"/>
        <v>13.886861313868613</v>
      </c>
    </row>
    <row r="18" spans="1:17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80000</v>
      </c>
      <c r="J18" s="178">
        <v>73900</v>
      </c>
      <c r="K18" s="178">
        <v>88574</v>
      </c>
      <c r="L18" s="191">
        <v>73727</v>
      </c>
      <c r="M18" s="157">
        <v>0</v>
      </c>
      <c r="N18" s="317">
        <f t="shared" si="9"/>
        <v>73727</v>
      </c>
      <c r="O18" s="291">
        <f t="shared" si="4"/>
        <v>99.765899864682012</v>
      </c>
      <c r="P18" s="296">
        <f t="shared" si="2"/>
        <v>83.237744710637429</v>
      </c>
    </row>
    <row r="19" spans="1:17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8500</v>
      </c>
      <c r="J19" s="178">
        <v>8030</v>
      </c>
      <c r="K19" s="178">
        <v>8305</v>
      </c>
      <c r="L19" s="191">
        <v>6734</v>
      </c>
      <c r="M19" s="157">
        <v>0</v>
      </c>
      <c r="N19" s="317">
        <f t="shared" si="9"/>
        <v>6734</v>
      </c>
      <c r="O19" s="291">
        <f t="shared" si="4"/>
        <v>83.860523038605223</v>
      </c>
      <c r="P19" s="296">
        <f t="shared" si="2"/>
        <v>81.083684527393146</v>
      </c>
    </row>
    <row r="20" spans="1:17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18000</v>
      </c>
      <c r="J20" s="178">
        <v>19350</v>
      </c>
      <c r="K20" s="178">
        <v>21987</v>
      </c>
      <c r="L20" s="191">
        <v>19318</v>
      </c>
      <c r="M20" s="157">
        <v>0</v>
      </c>
      <c r="N20" s="317">
        <f t="shared" si="9"/>
        <v>19318</v>
      </c>
      <c r="O20" s="291">
        <f t="shared" si="4"/>
        <v>99.834625322997411</v>
      </c>
      <c r="P20" s="296">
        <f t="shared" si="2"/>
        <v>87.861008777914222</v>
      </c>
    </row>
    <row r="21" spans="1:17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2000</v>
      </c>
      <c r="J21" s="178">
        <v>2170</v>
      </c>
      <c r="K21" s="178">
        <v>1991</v>
      </c>
      <c r="L21" s="192">
        <v>2035</v>
      </c>
      <c r="M21" s="159">
        <v>0</v>
      </c>
      <c r="N21" s="317">
        <f t="shared" si="9"/>
        <v>2035</v>
      </c>
      <c r="O21" s="291">
        <f t="shared" si="4"/>
        <v>93.778801843317979</v>
      </c>
      <c r="P21" s="296">
        <f t="shared" si="2"/>
        <v>102.20994475138122</v>
      </c>
    </row>
    <row r="22" spans="1:17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10">SUM(G22:H22)</f>
        <v>0</v>
      </c>
      <c r="J22" s="178">
        <f t="shared" si="10"/>
        <v>0</v>
      </c>
      <c r="K22" s="178">
        <v>0</v>
      </c>
      <c r="L22" s="191">
        <v>0</v>
      </c>
      <c r="M22" s="157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7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15000</v>
      </c>
      <c r="J23" s="178">
        <v>15000</v>
      </c>
      <c r="K23" s="178">
        <v>14977</v>
      </c>
      <c r="L23" s="191">
        <v>14961</v>
      </c>
      <c r="M23" s="157">
        <v>0</v>
      </c>
      <c r="N23" s="317">
        <f t="shared" si="9"/>
        <v>14961</v>
      </c>
      <c r="O23" s="291">
        <f t="shared" si="4"/>
        <v>99.74</v>
      </c>
      <c r="P23" s="296">
        <f t="shared" si="2"/>
        <v>99.893169526607466</v>
      </c>
    </row>
    <row r="24" spans="1:17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1">
        <v>0</v>
      </c>
      <c r="M24" s="157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7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37000</v>
      </c>
      <c r="J25" s="178">
        <v>35950</v>
      </c>
      <c r="K25" s="178">
        <v>29840</v>
      </c>
      <c r="L25" s="192">
        <v>35665</v>
      </c>
      <c r="M25" s="159">
        <v>0</v>
      </c>
      <c r="N25" s="317">
        <f t="shared" si="9"/>
        <v>35665</v>
      </c>
      <c r="O25" s="291">
        <f t="shared" si="4"/>
        <v>99.207232267037554</v>
      </c>
      <c r="P25" s="296">
        <f t="shared" si="2"/>
        <v>119.52077747989276</v>
      </c>
    </row>
    <row r="26" spans="1:17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9">
        <v>0</v>
      </c>
      <c r="M26" s="153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7" s="1" customFormat="1" ht="12.95" customHeight="1">
      <c r="A27" s="96"/>
      <c r="B27" s="11"/>
      <c r="C27" s="7"/>
      <c r="D27" s="7"/>
      <c r="E27" s="7"/>
      <c r="F27" s="112"/>
      <c r="G27" s="125"/>
      <c r="H27" s="7"/>
      <c r="I27" s="178"/>
      <c r="J27" s="178"/>
      <c r="K27" s="178"/>
      <c r="L27" s="247"/>
      <c r="M27" s="106"/>
      <c r="N27" s="318"/>
      <c r="O27" s="291" t="str">
        <f t="shared" si="4"/>
        <v/>
      </c>
      <c r="P27" s="296" t="str">
        <f t="shared" si="2"/>
        <v/>
      </c>
    </row>
    <row r="28" spans="1:17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SUM(I29:I31)</f>
        <v>5000</v>
      </c>
      <c r="J28" s="177">
        <f t="shared" ref="J28" si="12">SUM(J29:J31)</f>
        <v>5000</v>
      </c>
      <c r="K28" s="177">
        <f>SUM(K29:K30)</f>
        <v>26809</v>
      </c>
      <c r="L28" s="208">
        <f>SUM(L29:L31)</f>
        <v>4912</v>
      </c>
      <c r="M28" s="103">
        <f>SUM(M29:M31)</f>
        <v>0</v>
      </c>
      <c r="N28" s="307">
        <f>SUM(N29:N31)</f>
        <v>4912</v>
      </c>
      <c r="O28" s="290">
        <f t="shared" si="4"/>
        <v>98.240000000000009</v>
      </c>
      <c r="P28" s="295">
        <f t="shared" si="2"/>
        <v>18.32220522958708</v>
      </c>
    </row>
    <row r="29" spans="1:17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v>0</v>
      </c>
      <c r="J29" s="178">
        <v>0</v>
      </c>
      <c r="K29" s="178">
        <v>4953</v>
      </c>
      <c r="L29" s="248">
        <v>0</v>
      </c>
      <c r="M29" s="109">
        <v>0</v>
      </c>
      <c r="N29" s="317">
        <f t="shared" ref="N29:N30" si="13">SUM(L29:M29)</f>
        <v>0</v>
      </c>
      <c r="O29" s="291" t="str">
        <f t="shared" si="4"/>
        <v/>
      </c>
      <c r="P29" s="296">
        <f t="shared" si="2"/>
        <v>0</v>
      </c>
      <c r="Q29" s="33"/>
    </row>
    <row r="30" spans="1:17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5000</v>
      </c>
      <c r="J30" s="178">
        <v>5000</v>
      </c>
      <c r="K30" s="178">
        <v>21856</v>
      </c>
      <c r="L30" s="248">
        <v>4912</v>
      </c>
      <c r="M30" s="109">
        <v>0</v>
      </c>
      <c r="N30" s="317">
        <f t="shared" si="13"/>
        <v>4912</v>
      </c>
      <c r="O30" s="291">
        <f t="shared" si="4"/>
        <v>98.240000000000009</v>
      </c>
      <c r="P30" s="296">
        <f t="shared" si="2"/>
        <v>22.474377745241579</v>
      </c>
    </row>
    <row r="31" spans="1:17" ht="12.95" customHeight="1">
      <c r="B31" s="9"/>
      <c r="C31" s="10"/>
      <c r="D31" s="10"/>
      <c r="E31" s="101"/>
      <c r="F31" s="113"/>
      <c r="G31" s="126"/>
      <c r="H31" s="18"/>
      <c r="I31" s="178"/>
      <c r="J31" s="178"/>
      <c r="K31" s="178"/>
      <c r="L31" s="247"/>
      <c r="M31" s="106"/>
      <c r="N31" s="318"/>
      <c r="O31" s="291" t="str">
        <f t="shared" si="4"/>
        <v/>
      </c>
      <c r="P31" s="296" t="str">
        <f t="shared" si="2"/>
        <v/>
      </c>
    </row>
    <row r="32" spans="1:17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9" t="s">
        <v>259</v>
      </c>
      <c r="J32" s="179"/>
      <c r="K32" s="179" t="s">
        <v>266</v>
      </c>
      <c r="L32" s="252"/>
      <c r="M32" s="93"/>
      <c r="N32" s="319"/>
      <c r="O32" s="291"/>
      <c r="P32" s="296"/>
    </row>
    <row r="33" spans="1:19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1301820</v>
      </c>
      <c r="J33" s="103">
        <f>J8+J13+J16+J28</f>
        <v>1272720</v>
      </c>
      <c r="K33" s="201">
        <f t="shared" ref="K33" si="14">K8+K13+K16+K28</f>
        <v>1321032</v>
      </c>
      <c r="L33" s="208">
        <f>L8+L13+L16+L28</f>
        <v>1267280</v>
      </c>
      <c r="M33" s="103">
        <f>M8+M13+M16+M28</f>
        <v>0</v>
      </c>
      <c r="N33" s="307">
        <f>N8+N13+N16+N28</f>
        <v>1267280</v>
      </c>
      <c r="O33" s="290">
        <f t="shared" si="4"/>
        <v>99.572568986108493</v>
      </c>
      <c r="P33" s="295">
        <f t="shared" si="2"/>
        <v>95.931059959183429</v>
      </c>
    </row>
    <row r="34" spans="1:19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/>
      <c r="J34" s="103"/>
      <c r="K34" s="201"/>
      <c r="L34" s="208"/>
      <c r="M34" s="103"/>
      <c r="N34" s="307"/>
      <c r="O34" s="291" t="str">
        <f>IF(J34=0,"",N34/J34*100)</f>
        <v/>
      </c>
      <c r="P34" s="296" t="str">
        <f>IF(K34=0,"",O34/K34*100)</f>
        <v/>
      </c>
      <c r="S34" s="1" t="s">
        <v>68</v>
      </c>
    </row>
    <row r="35" spans="1:19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212"/>
      <c r="J35" s="94"/>
      <c r="K35" s="212"/>
      <c r="L35" s="206"/>
      <c r="M35" s="94"/>
      <c r="N35" s="318"/>
      <c r="O35" s="291" t="str">
        <f t="shared" si="4"/>
        <v/>
      </c>
      <c r="P35" s="296" t="str">
        <f t="shared" si="4"/>
        <v/>
      </c>
    </row>
    <row r="36" spans="1:19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9" ht="12.95" customHeight="1">
      <c r="F37" s="115"/>
      <c r="G37" s="128"/>
      <c r="N37" s="169"/>
    </row>
    <row r="38" spans="1:19" ht="12.95" customHeight="1">
      <c r="B38" s="33"/>
      <c r="F38" s="115"/>
      <c r="G38" s="128"/>
      <c r="N38" s="169"/>
    </row>
    <row r="39" spans="1:19" ht="12.95" customHeight="1">
      <c r="B39" s="33"/>
      <c r="F39" s="115"/>
      <c r="G39" s="128"/>
      <c r="N39" s="169"/>
    </row>
    <row r="40" spans="1:19" ht="12.95" customHeight="1">
      <c r="B40" s="33"/>
      <c r="F40" s="115"/>
      <c r="G40" s="128"/>
      <c r="N40" s="169"/>
    </row>
    <row r="41" spans="1:19" ht="12.95" customHeight="1">
      <c r="B41" s="33"/>
      <c r="F41" s="115"/>
      <c r="G41" s="128"/>
      <c r="N41" s="169"/>
    </row>
    <row r="42" spans="1:19" ht="12.95" customHeight="1">
      <c r="B42" s="33"/>
      <c r="F42" s="115"/>
      <c r="G42" s="128"/>
      <c r="N42" s="169"/>
    </row>
    <row r="43" spans="1:19" ht="12.95" customHeight="1">
      <c r="B43" s="33"/>
      <c r="F43" s="115"/>
      <c r="G43" s="128"/>
      <c r="N43" s="169"/>
    </row>
    <row r="44" spans="1:19" ht="12.95" customHeight="1">
      <c r="B44" s="33"/>
      <c r="F44" s="115"/>
      <c r="G44" s="128"/>
      <c r="N44" s="169"/>
    </row>
    <row r="45" spans="1:19" ht="12.95" customHeight="1">
      <c r="B45" s="33"/>
      <c r="F45" s="115"/>
      <c r="G45" s="128"/>
      <c r="N45" s="169"/>
    </row>
    <row r="46" spans="1:19" ht="12.95" customHeight="1">
      <c r="B46" s="33"/>
      <c r="F46" s="115"/>
      <c r="G46" s="128"/>
      <c r="N46" s="169"/>
    </row>
    <row r="47" spans="1:19" ht="12.95" customHeight="1">
      <c r="B47" s="33"/>
      <c r="F47" s="115"/>
      <c r="G47" s="128"/>
      <c r="N47" s="169"/>
    </row>
    <row r="48" spans="1:19" ht="12.95" customHeight="1">
      <c r="B48" s="33"/>
      <c r="F48" s="115"/>
      <c r="G48" s="128"/>
      <c r="N48" s="169"/>
    </row>
    <row r="49" spans="2:14" ht="12.95" customHeight="1">
      <c r="B49" s="33"/>
      <c r="F49" s="115"/>
      <c r="G49" s="128"/>
      <c r="N49" s="169"/>
    </row>
    <row r="50" spans="2:14" ht="12.95" customHeight="1">
      <c r="B50" s="33"/>
      <c r="F50" s="115"/>
      <c r="G50" s="128"/>
      <c r="N50" s="169"/>
    </row>
    <row r="51" spans="2:14" ht="12.95" customHeight="1">
      <c r="B51" s="33"/>
      <c r="F51" s="115"/>
      <c r="G51" s="128"/>
      <c r="N51" s="169"/>
    </row>
    <row r="52" spans="2:14" ht="12.95" customHeight="1">
      <c r="F52" s="115"/>
      <c r="G52" s="128"/>
      <c r="N52" s="169"/>
    </row>
    <row r="53" spans="2:14" ht="12.95" customHeight="1">
      <c r="F53" s="115"/>
      <c r="G53" s="128"/>
      <c r="N53" s="169"/>
    </row>
    <row r="54" spans="2:14" ht="12.95" customHeight="1">
      <c r="F54" s="115"/>
      <c r="G54" s="128"/>
      <c r="N54" s="169"/>
    </row>
    <row r="55" spans="2:14" ht="12.95" customHeight="1">
      <c r="F55" s="115"/>
      <c r="G55" s="128"/>
      <c r="N55" s="169"/>
    </row>
    <row r="56" spans="2:14" ht="12.95" customHeight="1">
      <c r="F56" s="115"/>
      <c r="G56" s="128"/>
      <c r="N56" s="169"/>
    </row>
    <row r="57" spans="2:14" ht="12.95" customHeight="1">
      <c r="F57" s="115"/>
      <c r="G57" s="128"/>
      <c r="N57" s="169"/>
    </row>
    <row r="58" spans="2:14" ht="12.95" customHeight="1">
      <c r="F58" s="115"/>
      <c r="G58" s="128"/>
      <c r="N58" s="169"/>
    </row>
    <row r="59" spans="2:14" ht="12.95" customHeight="1">
      <c r="F59" s="115"/>
      <c r="G59" s="128"/>
      <c r="N59" s="169"/>
    </row>
    <row r="60" spans="2:14" ht="17.100000000000001" customHeight="1">
      <c r="F60" s="115"/>
      <c r="G60" s="128"/>
      <c r="N60" s="169"/>
    </row>
    <row r="61" spans="2:14" ht="14.25">
      <c r="F61" s="115"/>
      <c r="G61" s="128"/>
      <c r="N61" s="169"/>
    </row>
    <row r="62" spans="2:14" ht="14.25">
      <c r="F62" s="115"/>
      <c r="G62" s="128"/>
      <c r="N62" s="169"/>
    </row>
    <row r="63" spans="2:14" ht="14.25">
      <c r="F63" s="115"/>
      <c r="G63" s="128"/>
      <c r="N63" s="169"/>
    </row>
    <row r="64" spans="2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4">
    <mergeCell ref="P4:P5"/>
    <mergeCell ref="B2:P2"/>
    <mergeCell ref="O4:O5"/>
    <mergeCell ref="H4:H5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R96"/>
  <sheetViews>
    <sheetView zoomScaleNormal="100" zoomScaleSheetLayoutView="100" workbookViewId="0">
      <selection activeCell="L30" sqref="L30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203</v>
      </c>
      <c r="C2" s="389"/>
      <c r="D2" s="389"/>
      <c r="E2" s="389"/>
      <c r="F2" s="389"/>
      <c r="G2" s="389"/>
      <c r="H2" s="389"/>
      <c r="I2" s="389"/>
      <c r="J2" s="418"/>
      <c r="K2" s="418"/>
      <c r="L2" s="418"/>
      <c r="M2" s="418"/>
      <c r="N2" s="418"/>
      <c r="O2" s="418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49" t="s">
        <v>49</v>
      </c>
      <c r="C7" s="50" t="s">
        <v>42</v>
      </c>
      <c r="D7" s="50" t="s">
        <v>36</v>
      </c>
      <c r="E7" s="280" t="s">
        <v>229</v>
      </c>
      <c r="F7" s="4"/>
      <c r="G7" s="98"/>
      <c r="H7" s="4"/>
      <c r="I7" s="200"/>
      <c r="J7" s="98"/>
      <c r="K7" s="200"/>
      <c r="L7" s="3"/>
      <c r="M7" s="98"/>
      <c r="N7" s="315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1053340</v>
      </c>
      <c r="J8" s="177">
        <f t="shared" ref="J8" si="1">SUM(J9:J12)</f>
        <v>1031340</v>
      </c>
      <c r="K8" s="177">
        <f>SUM(K9:K11)</f>
        <v>1038120</v>
      </c>
      <c r="L8" s="204">
        <f>SUM(L9:L12)</f>
        <v>1030739</v>
      </c>
      <c r="M8" s="72">
        <f>SUM(M9:M12)</f>
        <v>0</v>
      </c>
      <c r="N8" s="316">
        <f>SUM(N9:N12)</f>
        <v>1030739</v>
      </c>
      <c r="O8" s="290">
        <f>IF(J8=0,"",N8/J8*100)</f>
        <v>99.941726297826122</v>
      </c>
      <c r="P8" s="295">
        <f>IF(K8=0,"",N8/K8*100)</f>
        <v>99.289003198088849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855600</v>
      </c>
      <c r="J9" s="178">
        <v>843600</v>
      </c>
      <c r="K9" s="178">
        <v>836326</v>
      </c>
      <c r="L9" s="251">
        <v>843376</v>
      </c>
      <c r="M9" s="74">
        <v>0</v>
      </c>
      <c r="N9" s="317">
        <f>SUM(L9:M9)</f>
        <v>843376</v>
      </c>
      <c r="O9" s="291">
        <f>IF(J9=0,"",N9/J9*100)</f>
        <v>99.973447131341857</v>
      </c>
      <c r="P9" s="296">
        <f t="shared" ref="P9:P33" si="2">IF(K9=0,"",N9/K9*100)</f>
        <v>100.84297271638094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197740</v>
      </c>
      <c r="J10" s="178">
        <v>187740</v>
      </c>
      <c r="K10" s="178">
        <v>201794</v>
      </c>
      <c r="L10" s="251">
        <v>187363</v>
      </c>
      <c r="M10" s="74">
        <v>0</v>
      </c>
      <c r="N10" s="317">
        <f t="shared" ref="N10:N11" si="3">SUM(L10:M10)</f>
        <v>187363</v>
      </c>
      <c r="O10" s="291">
        <f t="shared" ref="O10:P35" si="4">IF(J10=0,"",N10/J10*100)</f>
        <v>99.799190369660167</v>
      </c>
      <c r="P10" s="296">
        <f t="shared" si="2"/>
        <v>92.848647630752154</v>
      </c>
      <c r="R10" s="33"/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51"/>
      <c r="M12" s="74"/>
      <c r="N12" s="317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90220</v>
      </c>
      <c r="J13" s="177">
        <f t="shared" si="6"/>
        <v>89220</v>
      </c>
      <c r="K13" s="177">
        <f>K14</f>
        <v>89863</v>
      </c>
      <c r="L13" s="204">
        <f>L14</f>
        <v>89076</v>
      </c>
      <c r="M13" s="72">
        <f>M14</f>
        <v>0</v>
      </c>
      <c r="N13" s="316">
        <f>N14</f>
        <v>89076</v>
      </c>
      <c r="O13" s="290">
        <f t="shared" si="4"/>
        <v>99.838601210490921</v>
      </c>
      <c r="P13" s="295">
        <f t="shared" si="2"/>
        <v>99.12422242747293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90220</v>
      </c>
      <c r="J14" s="178">
        <v>89220</v>
      </c>
      <c r="K14" s="178">
        <v>89863</v>
      </c>
      <c r="L14" s="251">
        <v>89076</v>
      </c>
      <c r="M14" s="74">
        <v>0</v>
      </c>
      <c r="N14" s="317">
        <f>SUM(L14:M14)</f>
        <v>89076</v>
      </c>
      <c r="O14" s="291">
        <f t="shared" si="4"/>
        <v>99.838601210490921</v>
      </c>
      <c r="P14" s="296">
        <f t="shared" si="2"/>
        <v>99.12422242747293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47"/>
      <c r="M15" s="106"/>
      <c r="N15" s="318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160450</v>
      </c>
      <c r="J16" s="177">
        <f t="shared" ref="J16" si="8">SUM(J17:J26)</f>
        <v>166550</v>
      </c>
      <c r="K16" s="177">
        <f>SUM(K17:K26)</f>
        <v>212399</v>
      </c>
      <c r="L16" s="207">
        <f>SUM(L17:L26)</f>
        <v>166256</v>
      </c>
      <c r="M16" s="107">
        <f>SUM(M17:M26)</f>
        <v>0</v>
      </c>
      <c r="N16" s="307">
        <f>SUM(N17:N26)</f>
        <v>166256</v>
      </c>
      <c r="O16" s="290">
        <f t="shared" si="4"/>
        <v>99.823476433503458</v>
      </c>
      <c r="P16" s="295">
        <f t="shared" si="2"/>
        <v>78.275321446899468</v>
      </c>
    </row>
    <row r="17" spans="1:17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1300</v>
      </c>
      <c r="J17" s="178">
        <v>800</v>
      </c>
      <c r="K17" s="178">
        <v>5683</v>
      </c>
      <c r="L17" s="192">
        <v>775</v>
      </c>
      <c r="M17" s="159">
        <v>0</v>
      </c>
      <c r="N17" s="317">
        <f t="shared" ref="N17:N26" si="9">SUM(L17:M17)</f>
        <v>775</v>
      </c>
      <c r="O17" s="291">
        <f t="shared" si="4"/>
        <v>96.875</v>
      </c>
      <c r="P17" s="296">
        <f t="shared" si="2"/>
        <v>13.63716346999824</v>
      </c>
    </row>
    <row r="18" spans="1:17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80000</v>
      </c>
      <c r="J18" s="178">
        <v>89300</v>
      </c>
      <c r="K18" s="178">
        <v>123691</v>
      </c>
      <c r="L18" s="191">
        <v>89215</v>
      </c>
      <c r="M18" s="157">
        <v>0</v>
      </c>
      <c r="N18" s="317">
        <f t="shared" si="9"/>
        <v>89215</v>
      </c>
      <c r="O18" s="291">
        <f t="shared" si="4"/>
        <v>99.904815229563269</v>
      </c>
      <c r="P18" s="296">
        <f t="shared" si="2"/>
        <v>72.127317266413883</v>
      </c>
    </row>
    <row r="19" spans="1:17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15000</v>
      </c>
      <c r="J19" s="178">
        <v>13500</v>
      </c>
      <c r="K19" s="178">
        <v>11979</v>
      </c>
      <c r="L19" s="192">
        <v>13492</v>
      </c>
      <c r="M19" s="159">
        <v>0</v>
      </c>
      <c r="N19" s="317">
        <f t="shared" si="9"/>
        <v>13492</v>
      </c>
      <c r="O19" s="291">
        <f t="shared" si="4"/>
        <v>99.940740740740736</v>
      </c>
      <c r="P19" s="296">
        <f t="shared" si="2"/>
        <v>112.63043659737875</v>
      </c>
    </row>
    <row r="20" spans="1:17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21000</v>
      </c>
      <c r="J20" s="178">
        <v>21500</v>
      </c>
      <c r="K20" s="178">
        <v>28750</v>
      </c>
      <c r="L20" s="192">
        <v>21422</v>
      </c>
      <c r="M20" s="159">
        <v>0</v>
      </c>
      <c r="N20" s="317">
        <f t="shared" si="9"/>
        <v>21422</v>
      </c>
      <c r="O20" s="291">
        <f t="shared" si="4"/>
        <v>99.637209302325573</v>
      </c>
      <c r="P20" s="296">
        <f t="shared" si="2"/>
        <v>74.511304347826098</v>
      </c>
    </row>
    <row r="21" spans="1:17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150</v>
      </c>
      <c r="J21" s="178">
        <v>150</v>
      </c>
      <c r="K21" s="178">
        <v>204</v>
      </c>
      <c r="L21" s="192">
        <v>125</v>
      </c>
      <c r="M21" s="159">
        <v>0</v>
      </c>
      <c r="N21" s="317">
        <f t="shared" si="9"/>
        <v>125</v>
      </c>
      <c r="O21" s="291">
        <f t="shared" si="4"/>
        <v>83.333333333333343</v>
      </c>
      <c r="P21" s="296">
        <f t="shared" si="2"/>
        <v>61.274509803921575</v>
      </c>
    </row>
    <row r="22" spans="1:17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10">SUM(G22:H22)</f>
        <v>0</v>
      </c>
      <c r="J22" s="178">
        <f t="shared" si="10"/>
        <v>0</v>
      </c>
      <c r="K22" s="178">
        <v>0</v>
      </c>
      <c r="L22" s="192">
        <v>0</v>
      </c>
      <c r="M22" s="159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7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29000</v>
      </c>
      <c r="J23" s="178">
        <v>27300</v>
      </c>
      <c r="K23" s="178">
        <v>28855</v>
      </c>
      <c r="L23" s="192">
        <v>27295</v>
      </c>
      <c r="M23" s="159">
        <v>0</v>
      </c>
      <c r="N23" s="317">
        <f t="shared" si="9"/>
        <v>27295</v>
      </c>
      <c r="O23" s="291">
        <f t="shared" si="4"/>
        <v>99.981684981684978</v>
      </c>
      <c r="P23" s="296">
        <f t="shared" si="2"/>
        <v>94.593657944896904</v>
      </c>
    </row>
    <row r="24" spans="1:17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2">
        <v>0</v>
      </c>
      <c r="M24" s="159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7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14000</v>
      </c>
      <c r="J25" s="178">
        <v>14000</v>
      </c>
      <c r="K25" s="178">
        <v>13237</v>
      </c>
      <c r="L25" s="192">
        <v>13932</v>
      </c>
      <c r="M25" s="159">
        <v>0</v>
      </c>
      <c r="N25" s="317">
        <f t="shared" si="9"/>
        <v>13932</v>
      </c>
      <c r="O25" s="291">
        <f t="shared" si="4"/>
        <v>99.514285714285705</v>
      </c>
      <c r="P25" s="296">
        <f t="shared" si="2"/>
        <v>105.2504343884566</v>
      </c>
    </row>
    <row r="26" spans="1:17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3">
        <v>0</v>
      </c>
      <c r="M26" s="155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7" s="1" customFormat="1" ht="12.95" customHeight="1">
      <c r="A27" s="96"/>
      <c r="B27" s="11"/>
      <c r="C27" s="7"/>
      <c r="D27" s="7"/>
      <c r="E27" s="7"/>
      <c r="F27" s="112"/>
      <c r="G27" s="125"/>
      <c r="H27" s="7"/>
      <c r="I27" s="178"/>
      <c r="J27" s="178"/>
      <c r="K27" s="178"/>
      <c r="L27" s="248"/>
      <c r="M27" s="109"/>
      <c r="N27" s="318"/>
      <c r="O27" s="291" t="str">
        <f t="shared" si="4"/>
        <v/>
      </c>
      <c r="P27" s="296" t="str">
        <f t="shared" si="2"/>
        <v/>
      </c>
    </row>
    <row r="28" spans="1:17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21750</v>
      </c>
      <c r="J28" s="177">
        <f t="shared" ref="J28" si="12">SUM(J29:J30)</f>
        <v>21750</v>
      </c>
      <c r="K28" s="177">
        <f>SUM(K29:K30)</f>
        <v>9938</v>
      </c>
      <c r="L28" s="214">
        <f>SUM(L29:L30)</f>
        <v>20871</v>
      </c>
      <c r="M28" s="108">
        <f>SUM(M29:M30)</f>
        <v>0</v>
      </c>
      <c r="N28" s="307">
        <f>SUM(N29:N30)</f>
        <v>20871</v>
      </c>
      <c r="O28" s="290">
        <f t="shared" si="4"/>
        <v>95.958620689655177</v>
      </c>
      <c r="P28" s="295">
        <f t="shared" si="2"/>
        <v>210.01207486415777</v>
      </c>
    </row>
    <row r="29" spans="1:17" ht="12.95" customHeight="1">
      <c r="B29" s="9"/>
      <c r="C29" s="10"/>
      <c r="D29" s="10"/>
      <c r="E29" s="101"/>
      <c r="F29" s="116">
        <v>821200</v>
      </c>
      <c r="G29" s="129"/>
      <c r="H29" s="13" t="s">
        <v>13</v>
      </c>
      <c r="I29" s="178">
        <v>0</v>
      </c>
      <c r="J29" s="178">
        <v>0</v>
      </c>
      <c r="K29" s="178">
        <v>4938</v>
      </c>
      <c r="L29" s="248">
        <v>0</v>
      </c>
      <c r="M29" s="109">
        <v>0</v>
      </c>
      <c r="N29" s="317">
        <f t="shared" ref="N29:N30" si="13">SUM(L29:M29)</f>
        <v>0</v>
      </c>
      <c r="O29" s="291" t="str">
        <f t="shared" si="4"/>
        <v/>
      </c>
      <c r="P29" s="296">
        <f t="shared" si="2"/>
        <v>0</v>
      </c>
      <c r="Q29" s="33"/>
    </row>
    <row r="30" spans="1:17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21750</v>
      </c>
      <c r="J30" s="178">
        <v>21750</v>
      </c>
      <c r="K30" s="178">
        <v>5000</v>
      </c>
      <c r="L30" s="248">
        <v>20871</v>
      </c>
      <c r="M30" s="109">
        <v>0</v>
      </c>
      <c r="N30" s="317">
        <f t="shared" si="13"/>
        <v>20871</v>
      </c>
      <c r="O30" s="291">
        <f t="shared" si="4"/>
        <v>95.958620689655177</v>
      </c>
      <c r="P30" s="296">
        <f t="shared" si="2"/>
        <v>417.42</v>
      </c>
    </row>
    <row r="31" spans="1:17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48"/>
      <c r="M31" s="109"/>
      <c r="N31" s="318"/>
      <c r="O31" s="291" t="str">
        <f t="shared" si="4"/>
        <v/>
      </c>
      <c r="P31" s="296" t="str">
        <f t="shared" si="2"/>
        <v/>
      </c>
    </row>
    <row r="32" spans="1:17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9" t="s">
        <v>260</v>
      </c>
      <c r="J32" s="179"/>
      <c r="K32" s="179" t="s">
        <v>267</v>
      </c>
      <c r="L32" s="210"/>
      <c r="M32" s="93"/>
      <c r="N32" s="319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1325760</v>
      </c>
      <c r="J33" s="103">
        <f>J8+J13+J16+J28</f>
        <v>1308860</v>
      </c>
      <c r="K33" s="201">
        <f t="shared" ref="K33" si="14">K8+K13+K16+K28</f>
        <v>1350320</v>
      </c>
      <c r="L33" s="208">
        <f>L8+L13+L16+L28</f>
        <v>1306942</v>
      </c>
      <c r="M33" s="103">
        <f>M8+M13+M16+M28</f>
        <v>0</v>
      </c>
      <c r="N33" s="307">
        <f>N8+N13+N16+N28</f>
        <v>1306942</v>
      </c>
      <c r="O33" s="290">
        <f t="shared" si="4"/>
        <v>99.853460263129747</v>
      </c>
      <c r="P33" s="295">
        <f t="shared" si="2"/>
        <v>96.787576278215539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14"/>
      <c r="J34" s="14"/>
      <c r="K34" s="201"/>
      <c r="L34" s="208"/>
      <c r="M34" s="103"/>
      <c r="N34" s="307"/>
      <c r="O34" s="291" t="str">
        <f>IF(J34=0,"",N34/J34*100)</f>
        <v/>
      </c>
      <c r="P34" s="296" t="str">
        <f>IF(K34=0,"",O34/K34*100)</f>
        <v/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25"/>
      <c r="J35" s="25"/>
      <c r="K35" s="212"/>
      <c r="L35" s="206"/>
      <c r="M35" s="94"/>
      <c r="N35" s="318"/>
      <c r="O35" s="291" t="str">
        <f t="shared" si="4"/>
        <v/>
      </c>
      <c r="P35" s="296" t="str">
        <f t="shared" si="4"/>
        <v/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N37" s="168"/>
    </row>
    <row r="38" spans="1:16" ht="12.95" customHeight="1">
      <c r="B38" s="33"/>
      <c r="F38" s="115"/>
      <c r="G38" s="128"/>
      <c r="N38" s="168"/>
    </row>
    <row r="39" spans="1:16" ht="12.95" customHeight="1">
      <c r="B39" s="33"/>
      <c r="F39" s="115"/>
      <c r="G39" s="128"/>
      <c r="N39" s="168"/>
    </row>
    <row r="40" spans="1:16" ht="12.95" customHeight="1">
      <c r="B40" s="33"/>
      <c r="F40" s="115"/>
      <c r="G40" s="128"/>
      <c r="N40" s="168"/>
    </row>
    <row r="41" spans="1:16" ht="12.95" customHeight="1">
      <c r="B41" s="33"/>
      <c r="F41" s="115"/>
      <c r="G41" s="128"/>
      <c r="N41" s="168"/>
    </row>
    <row r="42" spans="1:16" ht="12.95" customHeight="1">
      <c r="B42" s="33"/>
      <c r="F42" s="115"/>
      <c r="G42" s="128"/>
      <c r="N42" s="168"/>
    </row>
    <row r="43" spans="1:16" ht="12.95" customHeight="1">
      <c r="F43" s="115"/>
      <c r="G43" s="128"/>
      <c r="N43" s="168"/>
    </row>
    <row r="44" spans="1:16" ht="12.95" customHeight="1">
      <c r="F44" s="115"/>
      <c r="G44" s="128"/>
      <c r="N44" s="168"/>
    </row>
    <row r="45" spans="1:16" ht="12.95" customHeight="1">
      <c r="F45" s="115"/>
      <c r="G45" s="128"/>
      <c r="N45" s="168"/>
    </row>
    <row r="46" spans="1:16" ht="12.95" customHeight="1">
      <c r="F46" s="115"/>
      <c r="G46" s="128"/>
      <c r="N46" s="168"/>
    </row>
    <row r="47" spans="1:16" ht="12.95" customHeight="1">
      <c r="F47" s="115"/>
      <c r="G47" s="128"/>
      <c r="N47" s="168"/>
    </row>
    <row r="48" spans="1:16" ht="12.95" customHeight="1">
      <c r="F48" s="115"/>
      <c r="G48" s="128"/>
      <c r="N48" s="168"/>
    </row>
    <row r="49" spans="6:14" ht="12.95" customHeight="1">
      <c r="F49" s="115"/>
      <c r="G49" s="128"/>
      <c r="N49" s="168"/>
    </row>
    <row r="50" spans="6:14" ht="12.95" customHeight="1">
      <c r="F50" s="115"/>
      <c r="G50" s="128"/>
      <c r="N50" s="168"/>
    </row>
    <row r="51" spans="6:14" ht="12.95" customHeight="1">
      <c r="F51" s="115"/>
      <c r="G51" s="128"/>
      <c r="N51" s="168"/>
    </row>
    <row r="52" spans="6:14" ht="12.95" customHeight="1">
      <c r="F52" s="115"/>
      <c r="G52" s="128"/>
      <c r="N52" s="168"/>
    </row>
    <row r="53" spans="6:14" ht="12.95" customHeight="1">
      <c r="F53" s="115"/>
      <c r="G53" s="128"/>
      <c r="N53" s="168"/>
    </row>
    <row r="54" spans="6:14" ht="12.95" customHeight="1">
      <c r="F54" s="115"/>
      <c r="G54" s="128"/>
      <c r="N54" s="168"/>
    </row>
    <row r="55" spans="6:14" ht="12.95" customHeight="1">
      <c r="F55" s="115"/>
      <c r="G55" s="128"/>
      <c r="N55" s="168"/>
    </row>
    <row r="56" spans="6:14" ht="12.95" customHeight="1">
      <c r="F56" s="115"/>
      <c r="G56" s="128"/>
      <c r="N56" s="168"/>
    </row>
    <row r="57" spans="6:14" ht="12.95" customHeight="1">
      <c r="F57" s="115"/>
      <c r="G57" s="128"/>
      <c r="N57" s="168"/>
    </row>
    <row r="58" spans="6:14" ht="12.95" customHeight="1">
      <c r="F58" s="115"/>
      <c r="G58" s="128"/>
      <c r="N58" s="168"/>
    </row>
    <row r="59" spans="6:14" ht="12.95" customHeight="1">
      <c r="F59" s="115"/>
      <c r="G59" s="128"/>
      <c r="N59" s="168"/>
    </row>
    <row r="60" spans="6:14" ht="17.100000000000001" customHeight="1">
      <c r="F60" s="115"/>
      <c r="G60" s="128"/>
      <c r="N60" s="168"/>
    </row>
    <row r="61" spans="6:14" ht="14.25">
      <c r="F61" s="115"/>
      <c r="G61" s="128"/>
      <c r="N61" s="168"/>
    </row>
    <row r="62" spans="6:14" ht="14.25">
      <c r="F62" s="115"/>
      <c r="G62" s="128"/>
      <c r="N62" s="168"/>
    </row>
    <row r="63" spans="6:14" ht="14.25">
      <c r="F63" s="115"/>
      <c r="G63" s="128"/>
      <c r="N63" s="168"/>
    </row>
    <row r="64" spans="6:14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28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 ht="14.25">
      <c r="F90" s="115"/>
      <c r="G90" s="115"/>
      <c r="N90" s="168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/>
  <dimension ref="A1:R95"/>
  <sheetViews>
    <sheetView zoomScaleNormal="100" zoomScaleSheetLayoutView="100" workbookViewId="0">
      <selection activeCell="L15" sqref="L15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7" width="9.140625" style="8"/>
    <col min="18" max="18" width="9.5703125" style="8" bestFit="1" customWidth="1"/>
    <col min="19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202</v>
      </c>
      <c r="C2" s="389"/>
      <c r="D2" s="389"/>
      <c r="E2" s="389"/>
      <c r="F2" s="389"/>
      <c r="G2" s="389"/>
      <c r="H2" s="389"/>
      <c r="I2" s="389"/>
      <c r="J2" s="418"/>
      <c r="K2" s="418"/>
      <c r="L2" s="418"/>
      <c r="M2" s="418"/>
      <c r="N2" s="418"/>
      <c r="O2" s="418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49" t="s">
        <v>49</v>
      </c>
      <c r="C7" s="50" t="s">
        <v>42</v>
      </c>
      <c r="D7" s="50" t="s">
        <v>37</v>
      </c>
      <c r="E7" s="280" t="s">
        <v>229</v>
      </c>
      <c r="F7" s="4"/>
      <c r="G7" s="98"/>
      <c r="H7" s="4"/>
      <c r="I7" s="200"/>
      <c r="J7" s="98"/>
      <c r="K7" s="200"/>
      <c r="L7" s="3"/>
      <c r="M7" s="98"/>
      <c r="N7" s="315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852030</v>
      </c>
      <c r="J8" s="177">
        <f t="shared" ref="J8" si="1">SUM(J9:J12)</f>
        <v>843030</v>
      </c>
      <c r="K8" s="177">
        <f>SUM(K9:K11)</f>
        <v>835673</v>
      </c>
      <c r="L8" s="204">
        <f>SUM(L9:L12)</f>
        <v>842822</v>
      </c>
      <c r="M8" s="72">
        <f>SUM(M9:M12)</f>
        <v>0</v>
      </c>
      <c r="N8" s="316">
        <f>SUM(N9:N12)</f>
        <v>842822</v>
      </c>
      <c r="O8" s="290">
        <f>IF(J8=0,"",N8/J8*100)</f>
        <v>99.975327093934979</v>
      </c>
      <c r="P8" s="295">
        <f>IF(K8=0,"",N8/K8*100)</f>
        <v>100.85547815951934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705900</v>
      </c>
      <c r="J9" s="178">
        <v>699400</v>
      </c>
      <c r="K9" s="178">
        <v>689970</v>
      </c>
      <c r="L9" s="251">
        <v>699286</v>
      </c>
      <c r="M9" s="74">
        <v>0</v>
      </c>
      <c r="N9" s="317">
        <f>SUM(L9:M9)</f>
        <v>699286</v>
      </c>
      <c r="O9" s="291">
        <f>IF(J9=0,"",N9/J9*100)</f>
        <v>99.983700314555335</v>
      </c>
      <c r="P9" s="296">
        <f t="shared" ref="P9:P34" si="2">IF(K9=0,"",N9/K9*100)</f>
        <v>101.35020363204197</v>
      </c>
      <c r="Q9" s="33"/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146130</v>
      </c>
      <c r="J10" s="178">
        <v>143630</v>
      </c>
      <c r="K10" s="178">
        <v>145703</v>
      </c>
      <c r="L10" s="251">
        <v>143536</v>
      </c>
      <c r="M10" s="74">
        <v>0</v>
      </c>
      <c r="N10" s="317">
        <f t="shared" ref="N10:N11" si="3">SUM(L10:M10)</f>
        <v>143536</v>
      </c>
      <c r="O10" s="291">
        <f t="shared" ref="O10:O34" si="4">IF(J10=0,"",N10/J10*100)</f>
        <v>99.934554062521755</v>
      </c>
      <c r="P10" s="296">
        <f t="shared" si="2"/>
        <v>98.512727946576248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/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51"/>
      <c r="M12" s="74"/>
      <c r="N12" s="317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76500</v>
      </c>
      <c r="J13" s="177">
        <f t="shared" si="6"/>
        <v>76500</v>
      </c>
      <c r="K13" s="177">
        <f>K14</f>
        <v>74198</v>
      </c>
      <c r="L13" s="204">
        <f>L14</f>
        <v>75772</v>
      </c>
      <c r="M13" s="72">
        <f>M14</f>
        <v>0</v>
      </c>
      <c r="N13" s="316">
        <f>N14</f>
        <v>75772</v>
      </c>
      <c r="O13" s="290">
        <f t="shared" si="4"/>
        <v>99.048366013071899</v>
      </c>
      <c r="P13" s="295">
        <f t="shared" si="2"/>
        <v>102.12135097981077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76500</v>
      </c>
      <c r="J14" s="178">
        <v>76500</v>
      </c>
      <c r="K14" s="178">
        <v>74198</v>
      </c>
      <c r="L14" s="251">
        <v>75772</v>
      </c>
      <c r="M14" s="74">
        <v>0</v>
      </c>
      <c r="N14" s="317">
        <f>SUM(L14:M14)</f>
        <v>75772</v>
      </c>
      <c r="O14" s="291">
        <f t="shared" si="4"/>
        <v>99.048366013071899</v>
      </c>
      <c r="P14" s="296">
        <f t="shared" si="2"/>
        <v>102.12135097981077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47"/>
      <c r="M15" s="106"/>
      <c r="N15" s="318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:J16" si="7">SUM(I17:I26)</f>
        <v>119100</v>
      </c>
      <c r="J16" s="177">
        <f t="shared" si="7"/>
        <v>119100</v>
      </c>
      <c r="K16" s="177">
        <f t="shared" ref="K16:N16" si="8">SUM(K17:K26)</f>
        <v>120915</v>
      </c>
      <c r="L16" s="207">
        <f t="shared" si="8"/>
        <v>111217</v>
      </c>
      <c r="M16" s="107">
        <f t="shared" si="8"/>
        <v>0</v>
      </c>
      <c r="N16" s="307">
        <f t="shared" si="8"/>
        <v>111217</v>
      </c>
      <c r="O16" s="290">
        <f t="shared" si="4"/>
        <v>93.381192275398831</v>
      </c>
      <c r="P16" s="295">
        <f t="shared" si="2"/>
        <v>91.979489724186408</v>
      </c>
    </row>
    <row r="17" spans="1:17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1000</v>
      </c>
      <c r="J17" s="178">
        <v>1000</v>
      </c>
      <c r="K17" s="178">
        <v>3930</v>
      </c>
      <c r="L17" s="192">
        <v>773</v>
      </c>
      <c r="M17" s="159">
        <v>0</v>
      </c>
      <c r="N17" s="317">
        <f t="shared" ref="N17:N26" si="9">SUM(L17:M17)</f>
        <v>773</v>
      </c>
      <c r="O17" s="291">
        <f t="shared" si="4"/>
        <v>77.3</v>
      </c>
      <c r="P17" s="296">
        <f t="shared" si="2"/>
        <v>19.669211195928753</v>
      </c>
    </row>
    <row r="18" spans="1:17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50000</v>
      </c>
      <c r="J18" s="178">
        <v>52600</v>
      </c>
      <c r="K18" s="178">
        <v>54371</v>
      </c>
      <c r="L18" s="191">
        <v>52111</v>
      </c>
      <c r="M18" s="157">
        <v>0</v>
      </c>
      <c r="N18" s="317">
        <f t="shared" si="9"/>
        <v>52111</v>
      </c>
      <c r="O18" s="291">
        <f t="shared" si="4"/>
        <v>99.070342205323186</v>
      </c>
      <c r="P18" s="296">
        <f t="shared" si="2"/>
        <v>95.843372386014607</v>
      </c>
    </row>
    <row r="19" spans="1:17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6200</v>
      </c>
      <c r="J19" s="178">
        <v>6200</v>
      </c>
      <c r="K19" s="178">
        <v>6158</v>
      </c>
      <c r="L19" s="191">
        <v>6001</v>
      </c>
      <c r="M19" s="157">
        <v>0</v>
      </c>
      <c r="N19" s="317">
        <f t="shared" si="9"/>
        <v>6001</v>
      </c>
      <c r="O19" s="291">
        <f t="shared" si="4"/>
        <v>96.790322580645167</v>
      </c>
      <c r="P19" s="296">
        <f t="shared" si="2"/>
        <v>97.450470932120808</v>
      </c>
    </row>
    <row r="20" spans="1:17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15000</v>
      </c>
      <c r="J20" s="178">
        <v>15000</v>
      </c>
      <c r="K20" s="178">
        <v>16082</v>
      </c>
      <c r="L20" s="191">
        <v>12491</v>
      </c>
      <c r="M20" s="157">
        <v>0</v>
      </c>
      <c r="N20" s="317">
        <f t="shared" si="9"/>
        <v>12491</v>
      </c>
      <c r="O20" s="291">
        <f t="shared" si="4"/>
        <v>83.273333333333326</v>
      </c>
      <c r="P20" s="296">
        <f t="shared" si="2"/>
        <v>77.670687725407277</v>
      </c>
    </row>
    <row r="21" spans="1:17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1400</v>
      </c>
      <c r="J21" s="178">
        <v>1400</v>
      </c>
      <c r="K21" s="178">
        <v>2992</v>
      </c>
      <c r="L21" s="192">
        <v>1126</v>
      </c>
      <c r="M21" s="159">
        <v>0</v>
      </c>
      <c r="N21" s="317">
        <f t="shared" si="9"/>
        <v>1126</v>
      </c>
      <c r="O21" s="291">
        <f t="shared" si="4"/>
        <v>80.428571428571431</v>
      </c>
      <c r="P21" s="296">
        <f t="shared" si="2"/>
        <v>37.633689839572192</v>
      </c>
    </row>
    <row r="22" spans="1:17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10">SUM(G22:H22)</f>
        <v>0</v>
      </c>
      <c r="J22" s="178">
        <f t="shared" si="10"/>
        <v>0</v>
      </c>
      <c r="K22" s="178">
        <v>0</v>
      </c>
      <c r="L22" s="192">
        <v>0</v>
      </c>
      <c r="M22" s="159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7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12000</v>
      </c>
      <c r="J23" s="178">
        <v>9400</v>
      </c>
      <c r="K23" s="178">
        <v>13880</v>
      </c>
      <c r="L23" s="192">
        <v>8430</v>
      </c>
      <c r="M23" s="159">
        <v>0</v>
      </c>
      <c r="N23" s="317">
        <f t="shared" si="9"/>
        <v>8430</v>
      </c>
      <c r="O23" s="291">
        <f t="shared" si="4"/>
        <v>89.680851063829792</v>
      </c>
      <c r="P23" s="296">
        <f t="shared" si="2"/>
        <v>60.734870317002887</v>
      </c>
    </row>
    <row r="24" spans="1:17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2">
        <v>0</v>
      </c>
      <c r="M24" s="159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7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33500</v>
      </c>
      <c r="J25" s="178">
        <v>33500</v>
      </c>
      <c r="K25" s="178">
        <v>23502</v>
      </c>
      <c r="L25" s="194">
        <v>30285</v>
      </c>
      <c r="M25" s="154">
        <v>0</v>
      </c>
      <c r="N25" s="317">
        <f t="shared" si="9"/>
        <v>30285</v>
      </c>
      <c r="O25" s="291">
        <f t="shared" si="4"/>
        <v>90.402985074626869</v>
      </c>
      <c r="P25" s="296">
        <f t="shared" si="2"/>
        <v>128.86137350012766</v>
      </c>
    </row>
    <row r="26" spans="1:17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3">
        <v>0</v>
      </c>
      <c r="M26" s="155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7" s="1" customFormat="1" ht="12.95" customHeight="1">
      <c r="A27" s="96"/>
      <c r="B27" s="11"/>
      <c r="C27" s="7"/>
      <c r="D27" s="7"/>
      <c r="E27" s="7"/>
      <c r="F27" s="112"/>
      <c r="G27" s="125"/>
      <c r="H27" s="7"/>
      <c r="I27" s="178"/>
      <c r="J27" s="178"/>
      <c r="K27" s="178"/>
      <c r="L27" s="248"/>
      <c r="M27" s="109"/>
      <c r="N27" s="318"/>
      <c r="O27" s="291" t="str">
        <f t="shared" si="4"/>
        <v/>
      </c>
      <c r="P27" s="296" t="str">
        <f t="shared" si="2"/>
        <v/>
      </c>
    </row>
    <row r="28" spans="1:17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4960</v>
      </c>
      <c r="J28" s="177">
        <f t="shared" ref="J28" si="12">SUM(J29:J30)</f>
        <v>4960</v>
      </c>
      <c r="K28" s="177">
        <f>SUM(K29:K30)</f>
        <v>36837</v>
      </c>
      <c r="L28" s="214">
        <f>SUM(L29:L30)</f>
        <v>4953</v>
      </c>
      <c r="M28" s="108">
        <f>SUM(M29:M30)</f>
        <v>0</v>
      </c>
      <c r="N28" s="307">
        <f>SUM(N29:N30)</f>
        <v>4953</v>
      </c>
      <c r="O28" s="290">
        <f t="shared" si="4"/>
        <v>99.858870967741936</v>
      </c>
      <c r="P28" s="295">
        <f t="shared" si="2"/>
        <v>13.44572033553221</v>
      </c>
    </row>
    <row r="29" spans="1:17" ht="12.95" customHeight="1">
      <c r="B29" s="9"/>
      <c r="C29" s="10"/>
      <c r="D29" s="10"/>
      <c r="E29" s="101"/>
      <c r="F29" s="116">
        <v>821200</v>
      </c>
      <c r="G29" s="129"/>
      <c r="H29" s="13" t="s">
        <v>13</v>
      </c>
      <c r="I29" s="178">
        <f t="shared" ref="I29:J29" si="13">SUM(G29:H29)</f>
        <v>0</v>
      </c>
      <c r="J29" s="178">
        <f t="shared" si="13"/>
        <v>0</v>
      </c>
      <c r="K29" s="178">
        <v>1521</v>
      </c>
      <c r="L29" s="248"/>
      <c r="M29" s="109">
        <v>0</v>
      </c>
      <c r="N29" s="317">
        <f t="shared" ref="N29:N30" si="14">SUM(L29:M29)</f>
        <v>0</v>
      </c>
      <c r="O29" s="291" t="str">
        <f t="shared" si="4"/>
        <v/>
      </c>
      <c r="P29" s="296">
        <f t="shared" si="2"/>
        <v>0</v>
      </c>
      <c r="Q29" s="33"/>
    </row>
    <row r="30" spans="1:17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4960</v>
      </c>
      <c r="J30" s="178">
        <v>4960</v>
      </c>
      <c r="K30" s="178">
        <v>35316</v>
      </c>
      <c r="L30" s="248">
        <v>4953</v>
      </c>
      <c r="M30" s="109">
        <v>0</v>
      </c>
      <c r="N30" s="317">
        <f t="shared" si="14"/>
        <v>4953</v>
      </c>
      <c r="O30" s="291">
        <f t="shared" si="4"/>
        <v>99.858870967741936</v>
      </c>
      <c r="P30" s="296">
        <f t="shared" si="2"/>
        <v>14.024804621134896</v>
      </c>
    </row>
    <row r="31" spans="1:17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47"/>
      <c r="M31" s="106"/>
      <c r="N31" s="318"/>
      <c r="O31" s="291" t="str">
        <f t="shared" si="4"/>
        <v/>
      </c>
      <c r="P31" s="296" t="str">
        <f t="shared" si="2"/>
        <v/>
      </c>
    </row>
    <row r="32" spans="1:17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9" t="s">
        <v>261</v>
      </c>
      <c r="J32" s="179"/>
      <c r="K32" s="179" t="s">
        <v>268</v>
      </c>
      <c r="L32" s="210"/>
      <c r="M32" s="93"/>
      <c r="N32" s="319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 t="shared" ref="I33:N33" si="15">I8+I13+I16+I28</f>
        <v>1052590</v>
      </c>
      <c r="J33" s="103">
        <f t="shared" si="15"/>
        <v>1043590</v>
      </c>
      <c r="K33" s="201">
        <f t="shared" si="15"/>
        <v>1067623</v>
      </c>
      <c r="L33" s="208">
        <f t="shared" si="15"/>
        <v>1034764</v>
      </c>
      <c r="M33" s="103">
        <f t="shared" si="15"/>
        <v>0</v>
      </c>
      <c r="N33" s="307">
        <f t="shared" si="15"/>
        <v>1034764</v>
      </c>
      <c r="O33" s="290">
        <f>IF(J33=0,"",N33/J33*100)</f>
        <v>99.154265564062513</v>
      </c>
      <c r="P33" s="295">
        <f t="shared" si="2"/>
        <v>96.922228164810988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>
        <f>I33+'21'!I33+'20'!I33</f>
        <v>3680170</v>
      </c>
      <c r="J34" s="103">
        <f>J33+'21'!J33+'20'!J33</f>
        <v>3625170</v>
      </c>
      <c r="K34" s="201">
        <f>K33+'21'!K33+'20'!K33</f>
        <v>3738975</v>
      </c>
      <c r="L34" s="208">
        <f>L33+'21'!L33+'20'!L33</f>
        <v>3608986</v>
      </c>
      <c r="M34" s="103">
        <f>M33+'21'!M33+'20'!M33</f>
        <v>0</v>
      </c>
      <c r="N34" s="307">
        <f>N33+'21'!N33+'20'!N33</f>
        <v>3608986</v>
      </c>
      <c r="O34" s="290">
        <f t="shared" si="4"/>
        <v>99.553565763812458</v>
      </c>
      <c r="P34" s="295">
        <f t="shared" si="2"/>
        <v>96.523405478774265</v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25"/>
      <c r="J35" s="25"/>
      <c r="K35" s="212"/>
      <c r="L35" s="206"/>
      <c r="M35" s="94"/>
      <c r="N35" s="318"/>
      <c r="O35" s="293"/>
      <c r="P35" s="298"/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N37" s="168"/>
    </row>
    <row r="38" spans="1:16" ht="12.95" customHeight="1">
      <c r="B38" s="33"/>
      <c r="F38" s="115"/>
      <c r="G38" s="128"/>
      <c r="N38" s="168"/>
    </row>
    <row r="39" spans="1:16" ht="12.95" customHeight="1">
      <c r="B39" s="33"/>
      <c r="F39" s="115"/>
      <c r="G39" s="128"/>
      <c r="N39" s="168"/>
    </row>
    <row r="40" spans="1:16" ht="12.95" customHeight="1">
      <c r="B40" s="33"/>
      <c r="F40" s="115"/>
      <c r="G40" s="128"/>
      <c r="N40" s="168"/>
    </row>
    <row r="41" spans="1:16" ht="12.95" customHeight="1">
      <c r="B41" s="33"/>
      <c r="F41" s="115"/>
      <c r="G41" s="128"/>
      <c r="N41" s="168"/>
    </row>
    <row r="42" spans="1:16" ht="12.95" customHeight="1">
      <c r="B42" s="33"/>
      <c r="F42" s="115"/>
      <c r="G42" s="128"/>
      <c r="N42" s="168"/>
    </row>
    <row r="43" spans="1:16" ht="12.95" customHeight="1">
      <c r="F43" s="115"/>
      <c r="G43" s="128"/>
      <c r="N43" s="168"/>
    </row>
    <row r="44" spans="1:16" ht="12.95" customHeight="1">
      <c r="F44" s="115"/>
      <c r="G44" s="128"/>
      <c r="N44" s="168"/>
    </row>
    <row r="45" spans="1:16" ht="12.95" customHeight="1">
      <c r="F45" s="115"/>
      <c r="G45" s="128"/>
      <c r="N45" s="168"/>
    </row>
    <row r="46" spans="1:16" ht="12.95" customHeight="1">
      <c r="F46" s="115"/>
      <c r="G46" s="128"/>
      <c r="N46" s="168"/>
    </row>
    <row r="47" spans="1:16" ht="12.95" customHeight="1">
      <c r="F47" s="115"/>
      <c r="G47" s="128"/>
      <c r="N47" s="168"/>
    </row>
    <row r="48" spans="1:16" ht="12.95" customHeight="1">
      <c r="F48" s="115"/>
      <c r="G48" s="128"/>
      <c r="N48" s="168"/>
    </row>
    <row r="49" spans="6:14" ht="12.95" customHeight="1">
      <c r="F49" s="115"/>
      <c r="G49" s="128"/>
      <c r="N49" s="168"/>
    </row>
    <row r="50" spans="6:14" ht="12.95" customHeight="1">
      <c r="F50" s="115"/>
      <c r="G50" s="128"/>
      <c r="N50" s="168"/>
    </row>
    <row r="51" spans="6:14" ht="12.95" customHeight="1">
      <c r="F51" s="115"/>
      <c r="G51" s="128"/>
      <c r="N51" s="168"/>
    </row>
    <row r="52" spans="6:14" ht="12.95" customHeight="1">
      <c r="F52" s="115"/>
      <c r="G52" s="128"/>
      <c r="N52" s="168"/>
    </row>
    <row r="53" spans="6:14" ht="12.95" customHeight="1">
      <c r="F53" s="115"/>
      <c r="G53" s="128"/>
      <c r="N53" s="168"/>
    </row>
    <row r="54" spans="6:14" ht="12.95" customHeight="1">
      <c r="F54" s="115"/>
      <c r="G54" s="128"/>
      <c r="N54" s="168"/>
    </row>
    <row r="55" spans="6:14" ht="12.95" customHeight="1">
      <c r="F55" s="115"/>
      <c r="G55" s="128"/>
      <c r="N55" s="168"/>
    </row>
    <row r="56" spans="6:14" ht="12.95" customHeight="1">
      <c r="F56" s="115"/>
      <c r="G56" s="128"/>
      <c r="N56" s="168"/>
    </row>
    <row r="57" spans="6:14" ht="12.95" customHeight="1">
      <c r="F57" s="115"/>
      <c r="G57" s="128"/>
      <c r="N57" s="168"/>
    </row>
    <row r="58" spans="6:14" ht="12.95" customHeight="1">
      <c r="F58" s="115"/>
      <c r="G58" s="128"/>
      <c r="N58" s="168"/>
    </row>
    <row r="59" spans="6:14" ht="17.100000000000001" customHeight="1">
      <c r="F59" s="115"/>
      <c r="G59" s="128"/>
      <c r="N59" s="168"/>
    </row>
    <row r="60" spans="6:14" ht="14.25">
      <c r="F60" s="115"/>
      <c r="G60" s="128"/>
      <c r="N60" s="168"/>
    </row>
    <row r="61" spans="6:14" ht="14.25">
      <c r="F61" s="115"/>
      <c r="G61" s="128"/>
      <c r="N61" s="168"/>
    </row>
    <row r="62" spans="6:14" ht="14.25">
      <c r="F62" s="115"/>
      <c r="G62" s="128"/>
      <c r="N62" s="168"/>
    </row>
    <row r="63" spans="6:14" ht="14.25">
      <c r="F63" s="115"/>
      <c r="G63" s="128"/>
      <c r="N63" s="168"/>
    </row>
    <row r="64" spans="6:14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15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>
      <c r="G90" s="115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R96"/>
  <sheetViews>
    <sheetView zoomScaleNormal="100" zoomScaleSheetLayoutView="100" workbookViewId="0">
      <selection activeCell="L31" sqref="L31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196</v>
      </c>
      <c r="C2" s="389"/>
      <c r="D2" s="389"/>
      <c r="E2" s="389"/>
      <c r="F2" s="389"/>
      <c r="G2" s="389"/>
      <c r="H2" s="389"/>
      <c r="I2" s="389"/>
      <c r="J2" s="418"/>
      <c r="K2" s="418"/>
      <c r="L2" s="418"/>
      <c r="M2" s="418"/>
      <c r="N2" s="418"/>
      <c r="O2" s="418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72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49</v>
      </c>
      <c r="C7" s="6" t="s">
        <v>50</v>
      </c>
      <c r="D7" s="6" t="s">
        <v>4</v>
      </c>
      <c r="E7" s="279" t="s">
        <v>230</v>
      </c>
      <c r="F7" s="4"/>
      <c r="G7" s="98"/>
      <c r="H7" s="4"/>
      <c r="I7" s="218"/>
      <c r="J7" s="52"/>
      <c r="K7" s="218"/>
      <c r="L7" s="245"/>
      <c r="M7" s="52"/>
      <c r="N7" s="337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1077850</v>
      </c>
      <c r="J8" s="177">
        <f t="shared" ref="J8" si="1">SUM(J9:J12)</f>
        <v>1067850</v>
      </c>
      <c r="K8" s="177">
        <f>SUM(K9:K11)</f>
        <v>1010450</v>
      </c>
      <c r="L8" s="204">
        <f>SUM(L9:L12)</f>
        <v>1067432</v>
      </c>
      <c r="M8" s="72">
        <f>SUM(M9:M12)</f>
        <v>0</v>
      </c>
      <c r="N8" s="316">
        <f>SUM(N9:N12)</f>
        <v>1067432</v>
      </c>
      <c r="O8" s="290">
        <f>IF(J8=0,"",N8/J8*100)</f>
        <v>99.960855925457693</v>
      </c>
      <c r="P8" s="295">
        <f>IF(K8=0,"",N8/K8*100)</f>
        <v>105.63926963234202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904810</v>
      </c>
      <c r="J9" s="178">
        <v>902310</v>
      </c>
      <c r="K9" s="178">
        <v>834984</v>
      </c>
      <c r="L9" s="251">
        <v>902068</v>
      </c>
      <c r="M9" s="74">
        <v>0</v>
      </c>
      <c r="N9" s="317">
        <f>SUM(L9:M9)</f>
        <v>902068</v>
      </c>
      <c r="O9" s="291">
        <f>IF(J9=0,"",N9/J9*100)</f>
        <v>99.973179949241384</v>
      </c>
      <c r="P9" s="296">
        <f t="shared" ref="P9:P33" si="2">IF(K9=0,"",N9/K9*100)</f>
        <v>108.03416592413745</v>
      </c>
      <c r="Q9" s="41"/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173040</v>
      </c>
      <c r="J10" s="178">
        <v>165540</v>
      </c>
      <c r="K10" s="178">
        <v>175466</v>
      </c>
      <c r="L10" s="251">
        <v>165364</v>
      </c>
      <c r="M10" s="74">
        <v>0</v>
      </c>
      <c r="N10" s="317">
        <f t="shared" ref="N10:N11" si="3">SUM(L10:M10)</f>
        <v>165364</v>
      </c>
      <c r="O10" s="291">
        <f t="shared" ref="O10:P35" si="4">IF(J10=0,"",N10/J10*100)</f>
        <v>99.893681285489905</v>
      </c>
      <c r="P10" s="296">
        <f t="shared" si="2"/>
        <v>94.242759281000303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51"/>
      <c r="M12" s="74"/>
      <c r="N12" s="317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96510</v>
      </c>
      <c r="J13" s="177">
        <f t="shared" si="6"/>
        <v>96510</v>
      </c>
      <c r="K13" s="177">
        <f>K14</f>
        <v>90385</v>
      </c>
      <c r="L13" s="204">
        <f>L14</f>
        <v>95569</v>
      </c>
      <c r="M13" s="72">
        <f>M14</f>
        <v>0</v>
      </c>
      <c r="N13" s="316">
        <f>N14</f>
        <v>95569</v>
      </c>
      <c r="O13" s="290">
        <f t="shared" si="4"/>
        <v>99.024971505543462</v>
      </c>
      <c r="P13" s="295">
        <f t="shared" si="2"/>
        <v>105.73546495546829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96510</v>
      </c>
      <c r="J14" s="178">
        <v>96510</v>
      </c>
      <c r="K14" s="178">
        <v>90385</v>
      </c>
      <c r="L14" s="251">
        <v>95569</v>
      </c>
      <c r="M14" s="74">
        <v>0</v>
      </c>
      <c r="N14" s="317">
        <f>SUM(L14:M14)</f>
        <v>95569</v>
      </c>
      <c r="O14" s="291">
        <f t="shared" si="4"/>
        <v>99.024971505543462</v>
      </c>
      <c r="P14" s="296">
        <f t="shared" si="2"/>
        <v>105.73546495546829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47"/>
      <c r="M15" s="106"/>
      <c r="N15" s="318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88540</v>
      </c>
      <c r="J16" s="177">
        <f t="shared" ref="J16" si="8">SUM(J17:J26)</f>
        <v>88540</v>
      </c>
      <c r="K16" s="177">
        <f>SUM(K17:K26)</f>
        <v>97035</v>
      </c>
      <c r="L16" s="207">
        <f>SUM(L17:L26)</f>
        <v>84729</v>
      </c>
      <c r="M16" s="107">
        <f>SUM(M17:M26)</f>
        <v>0</v>
      </c>
      <c r="N16" s="307">
        <f>SUM(N17:N26)</f>
        <v>84729</v>
      </c>
      <c r="O16" s="290">
        <f t="shared" si="4"/>
        <v>95.695730743166934</v>
      </c>
      <c r="P16" s="295">
        <f t="shared" si="2"/>
        <v>87.317978049157517</v>
      </c>
    </row>
    <row r="17" spans="1:16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50</v>
      </c>
      <c r="J17" s="178">
        <v>50</v>
      </c>
      <c r="K17" s="178">
        <v>3630</v>
      </c>
      <c r="L17" s="192">
        <v>13</v>
      </c>
      <c r="M17" s="159">
        <v>0</v>
      </c>
      <c r="N17" s="317">
        <f t="shared" ref="N17:N26" si="9">SUM(L17:M17)</f>
        <v>13</v>
      </c>
      <c r="O17" s="291">
        <f t="shared" si="4"/>
        <v>26</v>
      </c>
      <c r="P17" s="296">
        <f t="shared" si="2"/>
        <v>0.35812672176308541</v>
      </c>
    </row>
    <row r="18" spans="1:16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36000</v>
      </c>
      <c r="J18" s="178">
        <v>36000</v>
      </c>
      <c r="K18" s="178">
        <v>36268</v>
      </c>
      <c r="L18" s="192">
        <v>35867</v>
      </c>
      <c r="M18" s="159">
        <v>0</v>
      </c>
      <c r="N18" s="317">
        <f t="shared" si="9"/>
        <v>35867</v>
      </c>
      <c r="O18" s="291">
        <f t="shared" si="4"/>
        <v>99.63055555555556</v>
      </c>
      <c r="P18" s="296">
        <f t="shared" si="2"/>
        <v>98.894342119775004</v>
      </c>
    </row>
    <row r="19" spans="1:16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6800</v>
      </c>
      <c r="J19" s="178">
        <v>6800</v>
      </c>
      <c r="K19" s="178">
        <v>5200</v>
      </c>
      <c r="L19" s="192">
        <v>6713</v>
      </c>
      <c r="M19" s="159">
        <v>0</v>
      </c>
      <c r="N19" s="317">
        <f t="shared" si="9"/>
        <v>6713</v>
      </c>
      <c r="O19" s="291">
        <f t="shared" si="4"/>
        <v>98.720588235294116</v>
      </c>
      <c r="P19" s="296">
        <f t="shared" si="2"/>
        <v>129.09615384615384</v>
      </c>
    </row>
    <row r="20" spans="1:16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13290</v>
      </c>
      <c r="J20" s="178">
        <v>13290</v>
      </c>
      <c r="K20" s="178">
        <v>13029</v>
      </c>
      <c r="L20" s="192">
        <v>12167</v>
      </c>
      <c r="M20" s="159">
        <v>0</v>
      </c>
      <c r="N20" s="317">
        <f t="shared" si="9"/>
        <v>12167</v>
      </c>
      <c r="O20" s="291">
        <f t="shared" si="4"/>
        <v>91.550037622272384</v>
      </c>
      <c r="P20" s="296">
        <f t="shared" si="2"/>
        <v>93.383989561746873</v>
      </c>
    </row>
    <row r="21" spans="1:16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200</v>
      </c>
      <c r="J21" s="178">
        <v>200</v>
      </c>
      <c r="K21" s="178">
        <v>152</v>
      </c>
      <c r="L21" s="192">
        <v>114</v>
      </c>
      <c r="M21" s="159">
        <v>0</v>
      </c>
      <c r="N21" s="317">
        <f t="shared" si="9"/>
        <v>114</v>
      </c>
      <c r="O21" s="291">
        <f t="shared" si="4"/>
        <v>56.999999999999993</v>
      </c>
      <c r="P21" s="296">
        <f t="shared" si="2"/>
        <v>75</v>
      </c>
    </row>
    <row r="22" spans="1:16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10">SUM(G22:H22)</f>
        <v>0</v>
      </c>
      <c r="J22" s="178">
        <f t="shared" si="10"/>
        <v>0</v>
      </c>
      <c r="K22" s="178">
        <v>0</v>
      </c>
      <c r="L22" s="192">
        <v>0</v>
      </c>
      <c r="M22" s="159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6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6700</v>
      </c>
      <c r="J23" s="178">
        <v>6700</v>
      </c>
      <c r="K23" s="178">
        <v>4758</v>
      </c>
      <c r="L23" s="192">
        <v>5295</v>
      </c>
      <c r="M23" s="159">
        <v>0</v>
      </c>
      <c r="N23" s="317">
        <f t="shared" si="9"/>
        <v>5295</v>
      </c>
      <c r="O23" s="291">
        <f t="shared" si="4"/>
        <v>79.029850746268664</v>
      </c>
      <c r="P23" s="296">
        <f t="shared" si="2"/>
        <v>111.28625472887768</v>
      </c>
    </row>
    <row r="24" spans="1:16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2">
        <v>0</v>
      </c>
      <c r="M24" s="159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6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25500</v>
      </c>
      <c r="J25" s="178">
        <v>25500</v>
      </c>
      <c r="K25" s="178">
        <v>33998</v>
      </c>
      <c r="L25" s="192">
        <v>24560</v>
      </c>
      <c r="M25" s="159">
        <v>0</v>
      </c>
      <c r="N25" s="317">
        <f t="shared" si="9"/>
        <v>24560</v>
      </c>
      <c r="O25" s="291">
        <f t="shared" si="4"/>
        <v>96.313725490196077</v>
      </c>
      <c r="P25" s="296">
        <f t="shared" si="2"/>
        <v>72.239543502558973</v>
      </c>
    </row>
    <row r="26" spans="1:16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2">
        <v>0</v>
      </c>
      <c r="M26" s="159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6" s="1" customFormat="1" ht="12.95" customHeight="1">
      <c r="A27" s="96"/>
      <c r="B27" s="11"/>
      <c r="C27" s="7"/>
      <c r="D27" s="7"/>
      <c r="E27" s="7"/>
      <c r="F27" s="112"/>
      <c r="G27" s="125"/>
      <c r="H27" s="7"/>
      <c r="I27" s="178"/>
      <c r="J27" s="178"/>
      <c r="K27" s="178"/>
      <c r="L27" s="192"/>
      <c r="M27" s="159"/>
      <c r="N27" s="339"/>
      <c r="O27" s="291" t="str">
        <f t="shared" si="4"/>
        <v/>
      </c>
      <c r="P27" s="296" t="str">
        <f t="shared" si="2"/>
        <v/>
      </c>
    </row>
    <row r="28" spans="1:16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5000</v>
      </c>
      <c r="J28" s="177">
        <f t="shared" ref="J28" si="12">SUM(J29:J30)</f>
        <v>5000</v>
      </c>
      <c r="K28" s="177">
        <f>SUM(K29:K30)</f>
        <v>4847</v>
      </c>
      <c r="L28" s="214">
        <f>SUM(L29:L30)</f>
        <v>4899</v>
      </c>
      <c r="M28" s="108">
        <f>SUM(M29:M30)</f>
        <v>0</v>
      </c>
      <c r="N28" s="307">
        <f>SUM(N29:N30)</f>
        <v>4899</v>
      </c>
      <c r="O28" s="290">
        <f t="shared" si="4"/>
        <v>97.98</v>
      </c>
      <c r="P28" s="295">
        <f t="shared" si="2"/>
        <v>101.07282855374457</v>
      </c>
    </row>
    <row r="29" spans="1:16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v>0</v>
      </c>
      <c r="J29" s="178">
        <v>0</v>
      </c>
      <c r="K29" s="178">
        <v>0</v>
      </c>
      <c r="L29" s="248">
        <v>0</v>
      </c>
      <c r="M29" s="109">
        <v>0</v>
      </c>
      <c r="N29" s="317">
        <f t="shared" ref="N29:N30" si="13">SUM(L29:M29)</f>
        <v>0</v>
      </c>
      <c r="O29" s="291" t="str">
        <f t="shared" si="4"/>
        <v/>
      </c>
      <c r="P29" s="296" t="str">
        <f t="shared" si="2"/>
        <v/>
      </c>
    </row>
    <row r="30" spans="1:16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5000</v>
      </c>
      <c r="J30" s="178">
        <v>5000</v>
      </c>
      <c r="K30" s="178">
        <v>4847</v>
      </c>
      <c r="L30" s="248">
        <v>4899</v>
      </c>
      <c r="M30" s="109">
        <v>0</v>
      </c>
      <c r="N30" s="317">
        <f t="shared" si="13"/>
        <v>4899</v>
      </c>
      <c r="O30" s="291">
        <f t="shared" si="4"/>
        <v>97.98</v>
      </c>
      <c r="P30" s="296">
        <f t="shared" si="2"/>
        <v>101.07282855374457</v>
      </c>
    </row>
    <row r="31" spans="1:16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48"/>
      <c r="M31" s="109"/>
      <c r="N31" s="318"/>
      <c r="O31" s="291" t="str">
        <f t="shared" si="4"/>
        <v/>
      </c>
      <c r="P31" s="296" t="str">
        <f t="shared" si="2"/>
        <v/>
      </c>
    </row>
    <row r="32" spans="1:16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9" t="s">
        <v>260</v>
      </c>
      <c r="J32" s="179"/>
      <c r="K32" s="179" t="s">
        <v>260</v>
      </c>
      <c r="L32" s="210"/>
      <c r="M32" s="93"/>
      <c r="N32" s="319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1267900</v>
      </c>
      <c r="J33" s="103">
        <f>J8+J13+J16+J28</f>
        <v>1257900</v>
      </c>
      <c r="K33" s="201">
        <f t="shared" ref="K33" si="14">K8+K13+K16+K28</f>
        <v>1202717</v>
      </c>
      <c r="L33" s="208">
        <f>L8+L13+L16+L28</f>
        <v>1252629</v>
      </c>
      <c r="M33" s="103">
        <f>M8+M13+M16+M28</f>
        <v>0</v>
      </c>
      <c r="N33" s="307">
        <f>N8+N13+N16+N28</f>
        <v>1252629</v>
      </c>
      <c r="O33" s="290">
        <f t="shared" si="4"/>
        <v>99.580968280467445</v>
      </c>
      <c r="P33" s="295">
        <f t="shared" si="2"/>
        <v>104.1499371838928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/>
      <c r="J34" s="103"/>
      <c r="K34" s="201"/>
      <c r="L34" s="208"/>
      <c r="M34" s="103"/>
      <c r="N34" s="307"/>
      <c r="O34" s="291" t="str">
        <f>IF(J34=0,"",N34/J34*100)</f>
        <v/>
      </c>
      <c r="P34" s="296" t="str">
        <f>IF(K34=0,"",O34/K34*100)</f>
        <v/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25"/>
      <c r="J35" s="25"/>
      <c r="K35" s="212"/>
      <c r="L35" s="206"/>
      <c r="M35" s="94"/>
      <c r="N35" s="318"/>
      <c r="O35" s="291" t="str">
        <f t="shared" si="4"/>
        <v/>
      </c>
      <c r="P35" s="296" t="str">
        <f t="shared" si="4"/>
        <v/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N37" s="169"/>
    </row>
    <row r="38" spans="1:16" ht="12.95" customHeight="1">
      <c r="F38" s="115"/>
      <c r="G38" s="128"/>
      <c r="N38" s="169"/>
    </row>
    <row r="39" spans="1:16" ht="12.95" customHeight="1">
      <c r="B39" s="33"/>
      <c r="F39" s="115"/>
      <c r="G39" s="128"/>
      <c r="N39" s="169"/>
    </row>
    <row r="40" spans="1:16" ht="12.95" customHeight="1">
      <c r="B40" s="33"/>
      <c r="F40" s="115"/>
      <c r="G40" s="128"/>
      <c r="N40" s="169"/>
    </row>
    <row r="41" spans="1:16" ht="12.95" customHeight="1">
      <c r="B41" s="33"/>
      <c r="F41" s="115"/>
      <c r="G41" s="128"/>
      <c r="N41" s="169"/>
    </row>
    <row r="42" spans="1:16" ht="12.95" customHeight="1">
      <c r="B42" s="33"/>
      <c r="F42" s="115"/>
      <c r="G42" s="128"/>
      <c r="N42" s="169"/>
    </row>
    <row r="43" spans="1:16" ht="12.95" customHeight="1">
      <c r="B43" s="33"/>
      <c r="F43" s="115"/>
      <c r="G43" s="128"/>
      <c r="N43" s="169"/>
    </row>
    <row r="44" spans="1:16" ht="12.95" customHeight="1">
      <c r="B44" s="33"/>
      <c r="F44" s="115"/>
      <c r="G44" s="128"/>
      <c r="N44" s="169"/>
    </row>
    <row r="45" spans="1:16" ht="12.95" customHeight="1">
      <c r="B45" s="33"/>
      <c r="F45" s="115"/>
      <c r="G45" s="128"/>
      <c r="N45" s="169"/>
    </row>
    <row r="46" spans="1:16" ht="12.95" customHeight="1">
      <c r="F46" s="115"/>
      <c r="G46" s="128"/>
      <c r="N46" s="169"/>
    </row>
    <row r="47" spans="1:16" ht="12.95" customHeight="1">
      <c r="F47" s="115"/>
      <c r="G47" s="128"/>
      <c r="N47" s="169"/>
    </row>
    <row r="48" spans="1:16" ht="12.95" customHeight="1"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7.100000000000001" customHeight="1">
      <c r="F60" s="115"/>
      <c r="G60" s="128"/>
      <c r="N60" s="169"/>
    </row>
    <row r="61" spans="6:14" ht="14.25">
      <c r="F61" s="115"/>
      <c r="G61" s="128"/>
      <c r="N61" s="169"/>
    </row>
    <row r="62" spans="6:14" ht="14.25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R96"/>
  <sheetViews>
    <sheetView zoomScaleNormal="100" workbookViewId="0">
      <selection activeCell="Q43" sqref="Q43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205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409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49</v>
      </c>
      <c r="C7" s="6" t="s">
        <v>50</v>
      </c>
      <c r="D7" s="6" t="s">
        <v>31</v>
      </c>
      <c r="E7" s="279" t="s">
        <v>230</v>
      </c>
      <c r="F7" s="4"/>
      <c r="G7" s="98"/>
      <c r="H7" s="4"/>
      <c r="I7" s="200"/>
      <c r="J7" s="98"/>
      <c r="K7" s="200"/>
      <c r="L7" s="3"/>
      <c r="M7" s="98"/>
      <c r="N7" s="315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2309800</v>
      </c>
      <c r="J8" s="177">
        <f t="shared" ref="J8" si="1">SUM(J9:J12)</f>
        <v>2290300</v>
      </c>
      <c r="K8" s="177">
        <f>SUM(K9:K11)</f>
        <v>2177447</v>
      </c>
      <c r="L8" s="204">
        <f>SUM(L9:L12)</f>
        <v>2289635</v>
      </c>
      <c r="M8" s="72">
        <f>SUM(M9:M12)</f>
        <v>0</v>
      </c>
      <c r="N8" s="316">
        <f>SUM(N9:N12)</f>
        <v>2289635</v>
      </c>
      <c r="O8" s="290">
        <f>IF(J8=0,"",N8/J8*100)</f>
        <v>99.970964502466927</v>
      </c>
      <c r="P8" s="295">
        <f>IF(K8=0,"",N8/K8*100)</f>
        <v>105.15227236300126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1907880</v>
      </c>
      <c r="J9" s="178">
        <v>1895880</v>
      </c>
      <c r="K9" s="178">
        <v>1792429</v>
      </c>
      <c r="L9" s="205">
        <v>1895408</v>
      </c>
      <c r="M9" s="71">
        <v>0</v>
      </c>
      <c r="N9" s="317">
        <f>SUM(L9:M9)</f>
        <v>1895408</v>
      </c>
      <c r="O9" s="291">
        <f>IF(J9=0,"",N9/J9*100)</f>
        <v>99.975103909530134</v>
      </c>
      <c r="P9" s="296">
        <f t="shared" ref="P9:P33" si="2">IF(K9=0,"",N9/K9*100)</f>
        <v>105.74522059172217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401920</v>
      </c>
      <c r="J10" s="178">
        <v>394420</v>
      </c>
      <c r="K10" s="178">
        <v>385018</v>
      </c>
      <c r="L10" s="205">
        <v>394227</v>
      </c>
      <c r="M10" s="71">
        <v>0</v>
      </c>
      <c r="N10" s="317">
        <f t="shared" ref="N10:N11" si="3">SUM(L10:M10)</f>
        <v>394227</v>
      </c>
      <c r="O10" s="291">
        <f t="shared" ref="O10:P35" si="4">IF(J10=0,"",N10/J10*100)</f>
        <v>99.951067390091779</v>
      </c>
      <c r="P10" s="296">
        <f t="shared" si="2"/>
        <v>102.39183622583879</v>
      </c>
      <c r="R10" s="36"/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05"/>
      <c r="M12" s="71"/>
      <c r="N12" s="317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205910</v>
      </c>
      <c r="J13" s="177">
        <f t="shared" si="6"/>
        <v>202910</v>
      </c>
      <c r="K13" s="177">
        <f>K14</f>
        <v>195651</v>
      </c>
      <c r="L13" s="204">
        <f>L14</f>
        <v>202816</v>
      </c>
      <c r="M13" s="72">
        <f>M14</f>
        <v>0</v>
      </c>
      <c r="N13" s="316">
        <f>N14</f>
        <v>202816</v>
      </c>
      <c r="O13" s="290">
        <f t="shared" si="4"/>
        <v>99.953674042679026</v>
      </c>
      <c r="P13" s="295">
        <f t="shared" si="2"/>
        <v>103.66213308390961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205910</v>
      </c>
      <c r="J14" s="178">
        <v>202910</v>
      </c>
      <c r="K14" s="178">
        <v>195651</v>
      </c>
      <c r="L14" s="205">
        <v>202816</v>
      </c>
      <c r="M14" s="71">
        <v>0</v>
      </c>
      <c r="N14" s="317">
        <f>SUM(L14:M14)</f>
        <v>202816</v>
      </c>
      <c r="O14" s="291">
        <f t="shared" si="4"/>
        <v>99.953674042679026</v>
      </c>
      <c r="P14" s="296">
        <f t="shared" si="2"/>
        <v>103.66213308390961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09"/>
      <c r="M15" s="95"/>
      <c r="N15" s="318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176900</v>
      </c>
      <c r="J16" s="177">
        <f t="shared" ref="J16" si="8">SUM(J17:J26)</f>
        <v>176900</v>
      </c>
      <c r="K16" s="177">
        <f>SUM(K17:K26)</f>
        <v>195033</v>
      </c>
      <c r="L16" s="207">
        <f>SUM(L17:L26)</f>
        <v>169783</v>
      </c>
      <c r="M16" s="107">
        <f>SUM(M17:M26)</f>
        <v>0</v>
      </c>
      <c r="N16" s="307">
        <f>SUM(N17:N26)</f>
        <v>169783</v>
      </c>
      <c r="O16" s="290">
        <f t="shared" si="4"/>
        <v>95.976823063877887</v>
      </c>
      <c r="P16" s="295">
        <f t="shared" si="2"/>
        <v>87.053473002004793</v>
      </c>
    </row>
    <row r="17" spans="1:17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2200</v>
      </c>
      <c r="J17" s="178">
        <v>2200</v>
      </c>
      <c r="K17" s="178">
        <v>6908</v>
      </c>
      <c r="L17" s="190">
        <v>1686</v>
      </c>
      <c r="M17" s="156">
        <v>0</v>
      </c>
      <c r="N17" s="317">
        <f t="shared" ref="N17:N26" si="9">SUM(L17:M17)</f>
        <v>1686</v>
      </c>
      <c r="O17" s="291">
        <f t="shared" si="4"/>
        <v>76.63636363636364</v>
      </c>
      <c r="P17" s="296">
        <f t="shared" si="2"/>
        <v>24.406485234510711</v>
      </c>
    </row>
    <row r="18" spans="1:17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80000</v>
      </c>
      <c r="J18" s="178">
        <v>80000</v>
      </c>
      <c r="K18" s="178">
        <v>82847</v>
      </c>
      <c r="L18" s="190">
        <v>79725</v>
      </c>
      <c r="M18" s="156">
        <v>0</v>
      </c>
      <c r="N18" s="317">
        <f t="shared" si="9"/>
        <v>79725</v>
      </c>
      <c r="O18" s="291">
        <f t="shared" si="4"/>
        <v>99.65625</v>
      </c>
      <c r="P18" s="296">
        <f t="shared" si="2"/>
        <v>96.231607662317288</v>
      </c>
    </row>
    <row r="19" spans="1:17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9200</v>
      </c>
      <c r="J19" s="178">
        <v>9200</v>
      </c>
      <c r="K19" s="178">
        <v>9133</v>
      </c>
      <c r="L19" s="190">
        <v>8931</v>
      </c>
      <c r="M19" s="156">
        <v>0</v>
      </c>
      <c r="N19" s="317">
        <f t="shared" si="9"/>
        <v>8931</v>
      </c>
      <c r="O19" s="291">
        <f t="shared" si="4"/>
        <v>97.076086956521735</v>
      </c>
      <c r="P19" s="296">
        <f t="shared" si="2"/>
        <v>97.788240446731635</v>
      </c>
    </row>
    <row r="20" spans="1:17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16500</v>
      </c>
      <c r="J20" s="178">
        <v>16500</v>
      </c>
      <c r="K20" s="178">
        <v>17644</v>
      </c>
      <c r="L20" s="189">
        <v>15121</v>
      </c>
      <c r="M20" s="158">
        <v>0</v>
      </c>
      <c r="N20" s="317">
        <f t="shared" si="9"/>
        <v>15121</v>
      </c>
      <c r="O20" s="291">
        <f t="shared" si="4"/>
        <v>91.642424242424241</v>
      </c>
      <c r="P20" s="296">
        <f t="shared" si="2"/>
        <v>85.70052142371344</v>
      </c>
    </row>
    <row r="21" spans="1:17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1500</v>
      </c>
      <c r="J21" s="178">
        <v>1500</v>
      </c>
      <c r="K21" s="178">
        <v>980</v>
      </c>
      <c r="L21" s="189">
        <v>926</v>
      </c>
      <c r="M21" s="158">
        <v>0</v>
      </c>
      <c r="N21" s="317">
        <f t="shared" si="9"/>
        <v>926</v>
      </c>
      <c r="O21" s="291">
        <f t="shared" si="4"/>
        <v>61.733333333333327</v>
      </c>
      <c r="P21" s="296">
        <f t="shared" si="2"/>
        <v>94.489795918367349</v>
      </c>
    </row>
    <row r="22" spans="1:17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10">SUM(G22:H22)</f>
        <v>0</v>
      </c>
      <c r="J22" s="178">
        <f t="shared" si="10"/>
        <v>0</v>
      </c>
      <c r="K22" s="178">
        <v>0</v>
      </c>
      <c r="L22" s="189">
        <v>0</v>
      </c>
      <c r="M22" s="158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7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22000</v>
      </c>
      <c r="J23" s="178">
        <v>22000</v>
      </c>
      <c r="K23" s="178">
        <v>20134</v>
      </c>
      <c r="L23" s="189">
        <v>21623</v>
      </c>
      <c r="M23" s="158">
        <v>0</v>
      </c>
      <c r="N23" s="317">
        <f t="shared" si="9"/>
        <v>21623</v>
      </c>
      <c r="O23" s="291">
        <f t="shared" si="4"/>
        <v>98.286363636363632</v>
      </c>
      <c r="P23" s="296">
        <f t="shared" si="2"/>
        <v>107.39545048177213</v>
      </c>
    </row>
    <row r="24" spans="1:17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89">
        <v>0</v>
      </c>
      <c r="M24" s="158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7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45500</v>
      </c>
      <c r="J25" s="178">
        <v>45500</v>
      </c>
      <c r="K25" s="178">
        <v>57387</v>
      </c>
      <c r="L25" s="189">
        <v>41771</v>
      </c>
      <c r="M25" s="158">
        <v>0</v>
      </c>
      <c r="N25" s="317">
        <f t="shared" si="9"/>
        <v>41771</v>
      </c>
      <c r="O25" s="291">
        <f t="shared" si="4"/>
        <v>91.804395604395609</v>
      </c>
      <c r="P25" s="296">
        <f t="shared" si="2"/>
        <v>72.788262149964282</v>
      </c>
    </row>
    <row r="26" spans="1:17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3">
        <v>0</v>
      </c>
      <c r="M26" s="155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7" s="1" customFormat="1" ht="12.95" customHeight="1">
      <c r="A27" s="96"/>
      <c r="B27" s="11"/>
      <c r="C27" s="7"/>
      <c r="D27" s="7"/>
      <c r="E27" s="7"/>
      <c r="F27" s="112"/>
      <c r="G27" s="125"/>
      <c r="H27" s="7"/>
      <c r="I27" s="178"/>
      <c r="J27" s="178"/>
      <c r="K27" s="178"/>
      <c r="L27" s="209"/>
      <c r="M27" s="95"/>
      <c r="N27" s="318"/>
      <c r="O27" s="291" t="str">
        <f t="shared" si="4"/>
        <v/>
      </c>
      <c r="P27" s="296" t="str">
        <f t="shared" si="2"/>
        <v/>
      </c>
    </row>
    <row r="28" spans="1:17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SUM(I29:I31)</f>
        <v>7000</v>
      </c>
      <c r="J28" s="177">
        <f t="shared" ref="J28" si="12">SUM(J29:J31)</f>
        <v>7000</v>
      </c>
      <c r="K28" s="177">
        <f>SUM(K29:K30)</f>
        <v>25098</v>
      </c>
      <c r="L28" s="214">
        <f>SUM(L29:L31)</f>
        <v>4888</v>
      </c>
      <c r="M28" s="108">
        <f>SUM(M29:M31)</f>
        <v>0</v>
      </c>
      <c r="N28" s="307">
        <f>SUM(N29:N31)</f>
        <v>4888</v>
      </c>
      <c r="O28" s="290">
        <f t="shared" si="4"/>
        <v>69.828571428571422</v>
      </c>
      <c r="P28" s="295">
        <f t="shared" si="2"/>
        <v>19.475655430711612</v>
      </c>
    </row>
    <row r="29" spans="1:17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v>2000</v>
      </c>
      <c r="J29" s="178">
        <v>2000</v>
      </c>
      <c r="K29" s="178">
        <v>5371</v>
      </c>
      <c r="L29" s="209">
        <v>1800</v>
      </c>
      <c r="M29" s="95">
        <v>0</v>
      </c>
      <c r="N29" s="317">
        <f t="shared" ref="N29:N30" si="13">SUM(L29:M29)</f>
        <v>1800</v>
      </c>
      <c r="O29" s="291">
        <f t="shared" si="4"/>
        <v>90</v>
      </c>
      <c r="P29" s="296">
        <f t="shared" si="2"/>
        <v>33.513312232358963</v>
      </c>
      <c r="Q29" s="33"/>
    </row>
    <row r="30" spans="1:17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5000</v>
      </c>
      <c r="J30" s="178">
        <v>5000</v>
      </c>
      <c r="K30" s="178">
        <v>19727</v>
      </c>
      <c r="L30" s="209">
        <v>3088</v>
      </c>
      <c r="M30" s="95">
        <v>0</v>
      </c>
      <c r="N30" s="317">
        <f t="shared" si="13"/>
        <v>3088</v>
      </c>
      <c r="O30" s="291">
        <f t="shared" si="4"/>
        <v>61.760000000000005</v>
      </c>
      <c r="P30" s="296">
        <f t="shared" si="2"/>
        <v>15.653672631418866</v>
      </c>
    </row>
    <row r="31" spans="1:17" ht="12.95" customHeight="1">
      <c r="B31" s="9"/>
      <c r="C31" s="10"/>
      <c r="D31" s="10"/>
      <c r="E31" s="101"/>
      <c r="F31" s="113"/>
      <c r="G31" s="126"/>
      <c r="H31" s="18"/>
      <c r="I31" s="178"/>
      <c r="J31" s="178"/>
      <c r="K31" s="178"/>
      <c r="L31" s="209"/>
      <c r="M31" s="95"/>
      <c r="N31" s="318"/>
      <c r="O31" s="291" t="str">
        <f t="shared" si="4"/>
        <v/>
      </c>
      <c r="P31" s="296" t="str">
        <f t="shared" si="2"/>
        <v/>
      </c>
    </row>
    <row r="32" spans="1:17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9" t="s">
        <v>251</v>
      </c>
      <c r="J32" s="179"/>
      <c r="K32" s="179" t="s">
        <v>238</v>
      </c>
      <c r="L32" s="252"/>
      <c r="M32" s="93"/>
      <c r="N32" s="319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2699610</v>
      </c>
      <c r="J33" s="103">
        <f>J8+J13+J16+J28</f>
        <v>2677110</v>
      </c>
      <c r="K33" s="201">
        <f t="shared" ref="K33" si="14">K8+K13+K16+K28</f>
        <v>2593229</v>
      </c>
      <c r="L33" s="208">
        <f>L8+L13+L16+L28</f>
        <v>2667122</v>
      </c>
      <c r="M33" s="103">
        <f>M8+M13+M16+M28</f>
        <v>0</v>
      </c>
      <c r="N33" s="307">
        <f>N8+N13+N16+N28</f>
        <v>2667122</v>
      </c>
      <c r="O33" s="290">
        <f t="shared" si="4"/>
        <v>99.626911109367938</v>
      </c>
      <c r="P33" s="295">
        <f t="shared" si="2"/>
        <v>102.84945911063004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14"/>
      <c r="J34" s="14"/>
      <c r="K34" s="201"/>
      <c r="L34" s="208"/>
      <c r="M34" s="103"/>
      <c r="N34" s="307"/>
      <c r="O34" s="291" t="str">
        <f>IF(J34=0,"",N34/J34*100)</f>
        <v/>
      </c>
      <c r="P34" s="296" t="str">
        <f>IF(K34=0,"",O34/K34*100)</f>
        <v/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25"/>
      <c r="J35" s="25"/>
      <c r="K35" s="212"/>
      <c r="L35" s="206"/>
      <c r="M35" s="94"/>
      <c r="N35" s="318"/>
      <c r="O35" s="291" t="str">
        <f t="shared" si="4"/>
        <v/>
      </c>
      <c r="P35" s="296" t="str">
        <f t="shared" si="4"/>
        <v/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16"/>
      <c r="J36" s="16"/>
      <c r="K36" s="24"/>
      <c r="L36" s="15"/>
      <c r="M36" s="16"/>
      <c r="N36" s="310"/>
      <c r="O36" s="292"/>
      <c r="P36" s="297"/>
    </row>
    <row r="37" spans="1:16" ht="12.95" customHeight="1">
      <c r="F37" s="115"/>
      <c r="G37" s="128"/>
      <c r="N37" s="168"/>
    </row>
    <row r="38" spans="1:16" ht="12.95" customHeight="1">
      <c r="F38" s="115"/>
      <c r="G38" s="128"/>
      <c r="L38" s="44"/>
      <c r="N38" s="168"/>
    </row>
    <row r="39" spans="1:16" ht="12.95" customHeight="1">
      <c r="B39" s="33"/>
      <c r="F39" s="115"/>
      <c r="G39" s="128"/>
      <c r="N39" s="168"/>
    </row>
    <row r="40" spans="1:16" ht="12.95" customHeight="1">
      <c r="B40" s="33"/>
      <c r="F40" s="115"/>
      <c r="G40" s="128"/>
      <c r="N40" s="168"/>
    </row>
    <row r="41" spans="1:16" ht="12.95" customHeight="1">
      <c r="B41" s="33"/>
      <c r="F41" s="115"/>
      <c r="G41" s="128"/>
      <c r="N41" s="168"/>
    </row>
    <row r="42" spans="1:16" ht="12.95" customHeight="1">
      <c r="B42" s="33"/>
      <c r="F42" s="115"/>
      <c r="G42" s="128"/>
      <c r="N42" s="168"/>
    </row>
    <row r="43" spans="1:16" ht="12.95" customHeight="1">
      <c r="B43" s="33"/>
      <c r="F43" s="115"/>
      <c r="G43" s="128"/>
      <c r="N43" s="168"/>
    </row>
    <row r="44" spans="1:16" ht="12.95" customHeight="1">
      <c r="B44" s="33"/>
      <c r="F44" s="115"/>
      <c r="G44" s="128"/>
      <c r="N44" s="168"/>
    </row>
    <row r="45" spans="1:16" ht="12.95" customHeight="1">
      <c r="B45" s="33"/>
      <c r="F45" s="115"/>
      <c r="G45" s="128"/>
      <c r="N45" s="168"/>
    </row>
    <row r="46" spans="1:16" ht="12.95" customHeight="1">
      <c r="F46" s="115"/>
      <c r="G46" s="128"/>
      <c r="N46" s="168"/>
    </row>
    <row r="47" spans="1:16" ht="12.95" customHeight="1">
      <c r="F47" s="115"/>
      <c r="G47" s="128"/>
      <c r="N47" s="168"/>
    </row>
    <row r="48" spans="1:16" ht="12.95" customHeight="1">
      <c r="F48" s="115"/>
      <c r="G48" s="128"/>
      <c r="N48" s="168"/>
    </row>
    <row r="49" spans="6:14" ht="12.95" customHeight="1">
      <c r="F49" s="115"/>
      <c r="G49" s="128"/>
      <c r="N49" s="168"/>
    </row>
    <row r="50" spans="6:14" ht="12.95" customHeight="1">
      <c r="F50" s="115"/>
      <c r="G50" s="128"/>
      <c r="N50" s="168"/>
    </row>
    <row r="51" spans="6:14" ht="12.95" customHeight="1">
      <c r="F51" s="115"/>
      <c r="G51" s="128"/>
      <c r="N51" s="168"/>
    </row>
    <row r="52" spans="6:14" ht="12.95" customHeight="1">
      <c r="F52" s="115"/>
      <c r="G52" s="128"/>
      <c r="N52" s="168"/>
    </row>
    <row r="53" spans="6:14" ht="12.95" customHeight="1">
      <c r="F53" s="115"/>
      <c r="G53" s="128"/>
      <c r="N53" s="168"/>
    </row>
    <row r="54" spans="6:14" ht="12.95" customHeight="1">
      <c r="F54" s="115"/>
      <c r="G54" s="128"/>
      <c r="N54" s="168"/>
    </row>
    <row r="55" spans="6:14" ht="12.95" customHeight="1">
      <c r="F55" s="115"/>
      <c r="G55" s="128"/>
      <c r="N55" s="168"/>
    </row>
    <row r="56" spans="6:14" ht="12.95" customHeight="1">
      <c r="F56" s="115"/>
      <c r="G56" s="128"/>
      <c r="N56" s="168"/>
    </row>
    <row r="57" spans="6:14" ht="12.95" customHeight="1">
      <c r="F57" s="115"/>
      <c r="G57" s="128"/>
      <c r="N57" s="168"/>
    </row>
    <row r="58" spans="6:14" ht="12.95" customHeight="1">
      <c r="F58" s="115"/>
      <c r="G58" s="128"/>
      <c r="N58" s="168"/>
    </row>
    <row r="59" spans="6:14" ht="12.95" customHeight="1">
      <c r="F59" s="115"/>
      <c r="G59" s="128"/>
      <c r="N59" s="168"/>
    </row>
    <row r="60" spans="6:14" ht="17.100000000000001" customHeight="1">
      <c r="F60" s="115"/>
      <c r="G60" s="128"/>
      <c r="N60" s="168"/>
    </row>
    <row r="61" spans="6:14" ht="14.25">
      <c r="F61" s="115"/>
      <c r="G61" s="128"/>
      <c r="N61" s="168"/>
    </row>
    <row r="62" spans="6:14" ht="14.25">
      <c r="F62" s="115"/>
      <c r="G62" s="128"/>
      <c r="N62" s="168"/>
    </row>
    <row r="63" spans="6:14" ht="14.25">
      <c r="F63" s="115"/>
      <c r="G63" s="128"/>
      <c r="N63" s="168"/>
    </row>
    <row r="64" spans="6:14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28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 ht="14.25">
      <c r="F90" s="115"/>
      <c r="G90" s="115"/>
      <c r="N90" s="168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A1:R96"/>
  <sheetViews>
    <sheetView zoomScaleNormal="100" workbookViewId="0">
      <selection activeCell="L31" sqref="L31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207</v>
      </c>
      <c r="C2" s="389"/>
      <c r="D2" s="389"/>
      <c r="E2" s="389"/>
      <c r="F2" s="389"/>
      <c r="G2" s="389"/>
      <c r="H2" s="389"/>
      <c r="I2" s="389"/>
      <c r="J2" s="418"/>
      <c r="K2" s="418"/>
      <c r="L2" s="418"/>
      <c r="M2" s="418"/>
      <c r="N2" s="418"/>
      <c r="O2" s="418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49</v>
      </c>
      <c r="C7" s="6" t="s">
        <v>50</v>
      </c>
      <c r="D7" s="6" t="s">
        <v>36</v>
      </c>
      <c r="E7" s="279" t="s">
        <v>230</v>
      </c>
      <c r="F7" s="4"/>
      <c r="G7" s="98"/>
      <c r="H7" s="4"/>
      <c r="I7" s="218"/>
      <c r="J7" s="52"/>
      <c r="K7" s="218"/>
      <c r="L7" s="245"/>
      <c r="M7" s="52"/>
      <c r="N7" s="337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616340</v>
      </c>
      <c r="J8" s="177">
        <f t="shared" ref="J8" si="1">SUM(J9:J12)</f>
        <v>609340</v>
      </c>
      <c r="K8" s="177">
        <f>SUM(K9:K11)</f>
        <v>618191</v>
      </c>
      <c r="L8" s="204">
        <f>SUM(L9:L12)</f>
        <v>608892</v>
      </c>
      <c r="M8" s="72">
        <f>SUM(M9:M12)</f>
        <v>0</v>
      </c>
      <c r="N8" s="316">
        <f>SUM(N9:N12)</f>
        <v>608892</v>
      </c>
      <c r="O8" s="290">
        <f>IF(J8=0,"",N8/J8*100)</f>
        <v>99.926477828470155</v>
      </c>
      <c r="P8" s="295">
        <f>IF(K8=0,"",N8/K8*100)</f>
        <v>98.495772342204916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520250</v>
      </c>
      <c r="J9" s="178">
        <v>513150</v>
      </c>
      <c r="K9" s="178">
        <v>509374</v>
      </c>
      <c r="L9" s="251">
        <v>512732</v>
      </c>
      <c r="M9" s="74">
        <v>0</v>
      </c>
      <c r="N9" s="317">
        <f>SUM(L9:M9)</f>
        <v>512732</v>
      </c>
      <c r="O9" s="291">
        <f>IF(J9=0,"",N9/J9*100)</f>
        <v>99.918542336548768</v>
      </c>
      <c r="P9" s="296">
        <f t="shared" ref="P9:P33" si="2">IF(K9=0,"",N9/K9*100)</f>
        <v>100.65924055801827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96090</v>
      </c>
      <c r="J10" s="178">
        <v>96190</v>
      </c>
      <c r="K10" s="178">
        <v>108817</v>
      </c>
      <c r="L10" s="251">
        <v>96160</v>
      </c>
      <c r="M10" s="74">
        <v>0</v>
      </c>
      <c r="N10" s="317">
        <f t="shared" ref="N10:N11" si="3">SUM(L10:M10)</f>
        <v>96160</v>
      </c>
      <c r="O10" s="291">
        <f t="shared" ref="O10:P35" si="4">IF(J10=0,"",N10/J10*100)</f>
        <v>99.968811726790733</v>
      </c>
      <c r="P10" s="296">
        <f t="shared" si="2"/>
        <v>88.368545355964599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51"/>
      <c r="M12" s="74"/>
      <c r="N12" s="317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55210</v>
      </c>
      <c r="J13" s="177">
        <f t="shared" si="6"/>
        <v>55210</v>
      </c>
      <c r="K13" s="177">
        <f>K14</f>
        <v>55452</v>
      </c>
      <c r="L13" s="204">
        <f>L14</f>
        <v>54328</v>
      </c>
      <c r="M13" s="72">
        <f>M14</f>
        <v>0</v>
      </c>
      <c r="N13" s="316">
        <f>N14</f>
        <v>54328</v>
      </c>
      <c r="O13" s="290">
        <f t="shared" si="4"/>
        <v>98.402463321861973</v>
      </c>
      <c r="P13" s="295">
        <f t="shared" si="2"/>
        <v>97.973021712472047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55210</v>
      </c>
      <c r="J14" s="178">
        <v>55210</v>
      </c>
      <c r="K14" s="178">
        <v>55452</v>
      </c>
      <c r="L14" s="251">
        <v>54328</v>
      </c>
      <c r="M14" s="74">
        <v>0</v>
      </c>
      <c r="N14" s="317">
        <f>SUM(L14:M14)</f>
        <v>54328</v>
      </c>
      <c r="O14" s="291">
        <f t="shared" si="4"/>
        <v>98.402463321861973</v>
      </c>
      <c r="P14" s="296">
        <f t="shared" si="2"/>
        <v>97.973021712472047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47"/>
      <c r="M15" s="106"/>
      <c r="N15" s="318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56000</v>
      </c>
      <c r="J16" s="177">
        <f t="shared" ref="J16" si="8">SUM(J17:J26)</f>
        <v>56000</v>
      </c>
      <c r="K16" s="177">
        <f>SUM(K17:K26)</f>
        <v>56603</v>
      </c>
      <c r="L16" s="207">
        <f>SUM(L17:L26)</f>
        <v>53708</v>
      </c>
      <c r="M16" s="107">
        <f>SUM(M17:M26)</f>
        <v>0</v>
      </c>
      <c r="N16" s="307">
        <f>SUM(N17:N26)</f>
        <v>53708</v>
      </c>
      <c r="O16" s="290">
        <f t="shared" si="4"/>
        <v>95.907142857142858</v>
      </c>
      <c r="P16" s="295">
        <f t="shared" si="2"/>
        <v>94.88543010087804</v>
      </c>
    </row>
    <row r="17" spans="1:16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1000</v>
      </c>
      <c r="J17" s="178">
        <v>1000</v>
      </c>
      <c r="K17" s="178">
        <v>2592</v>
      </c>
      <c r="L17" s="191">
        <v>876</v>
      </c>
      <c r="M17" s="157">
        <v>0</v>
      </c>
      <c r="N17" s="317">
        <f t="shared" ref="N17:N26" si="9">SUM(L17:M17)</f>
        <v>876</v>
      </c>
      <c r="O17" s="291">
        <f t="shared" si="4"/>
        <v>87.6</v>
      </c>
      <c r="P17" s="296">
        <f t="shared" si="2"/>
        <v>33.796296296296298</v>
      </c>
    </row>
    <row r="18" spans="1:16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18700</v>
      </c>
      <c r="J18" s="178">
        <v>18430</v>
      </c>
      <c r="K18" s="178">
        <v>21180</v>
      </c>
      <c r="L18" s="191">
        <v>17844</v>
      </c>
      <c r="M18" s="157">
        <v>0</v>
      </c>
      <c r="N18" s="317">
        <f t="shared" si="9"/>
        <v>17844</v>
      </c>
      <c r="O18" s="291">
        <f t="shared" si="4"/>
        <v>96.820401519262077</v>
      </c>
      <c r="P18" s="296">
        <f t="shared" si="2"/>
        <v>84.24929178470255</v>
      </c>
    </row>
    <row r="19" spans="1:16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2500</v>
      </c>
      <c r="J19" s="178">
        <v>2750</v>
      </c>
      <c r="K19" s="178">
        <v>2702</v>
      </c>
      <c r="L19" s="191">
        <v>2725</v>
      </c>
      <c r="M19" s="157">
        <v>0</v>
      </c>
      <c r="N19" s="317">
        <f t="shared" si="9"/>
        <v>2725</v>
      </c>
      <c r="O19" s="291">
        <f t="shared" si="4"/>
        <v>99.090909090909093</v>
      </c>
      <c r="P19" s="296">
        <f t="shared" si="2"/>
        <v>100.85122131754257</v>
      </c>
    </row>
    <row r="20" spans="1:16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9500</v>
      </c>
      <c r="J20" s="178">
        <v>9500</v>
      </c>
      <c r="K20" s="178">
        <v>8470</v>
      </c>
      <c r="L20" s="191">
        <v>9446</v>
      </c>
      <c r="M20" s="157">
        <v>0</v>
      </c>
      <c r="N20" s="317">
        <f t="shared" si="9"/>
        <v>9446</v>
      </c>
      <c r="O20" s="291">
        <f t="shared" si="4"/>
        <v>99.431578947368422</v>
      </c>
      <c r="P20" s="296">
        <f t="shared" si="2"/>
        <v>111.52302243211334</v>
      </c>
    </row>
    <row r="21" spans="1:16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300</v>
      </c>
      <c r="J21" s="178">
        <v>320</v>
      </c>
      <c r="K21" s="178">
        <v>300</v>
      </c>
      <c r="L21" s="191">
        <v>320</v>
      </c>
      <c r="M21" s="157">
        <v>0</v>
      </c>
      <c r="N21" s="317">
        <f t="shared" si="9"/>
        <v>320</v>
      </c>
      <c r="O21" s="291">
        <f t="shared" si="4"/>
        <v>100</v>
      </c>
      <c r="P21" s="296">
        <f t="shared" si="2"/>
        <v>106.66666666666667</v>
      </c>
    </row>
    <row r="22" spans="1:16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10">SUM(G22:H22)</f>
        <v>0</v>
      </c>
      <c r="J22" s="178">
        <f t="shared" si="10"/>
        <v>0</v>
      </c>
      <c r="K22" s="178">
        <v>0</v>
      </c>
      <c r="L22" s="191">
        <v>0</v>
      </c>
      <c r="M22" s="157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6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9500</v>
      </c>
      <c r="J23" s="178">
        <v>9500</v>
      </c>
      <c r="K23" s="178">
        <v>10437</v>
      </c>
      <c r="L23" s="192">
        <v>9418</v>
      </c>
      <c r="M23" s="159">
        <v>0</v>
      </c>
      <c r="N23" s="317">
        <f t="shared" si="9"/>
        <v>9418</v>
      </c>
      <c r="O23" s="291">
        <f t="shared" si="4"/>
        <v>99.136842105263156</v>
      </c>
      <c r="P23" s="296">
        <f t="shared" si="2"/>
        <v>90.236658043499091</v>
      </c>
    </row>
    <row r="24" spans="1:16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2">
        <v>0</v>
      </c>
      <c r="M24" s="159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6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14500</v>
      </c>
      <c r="J25" s="178">
        <v>14500</v>
      </c>
      <c r="K25" s="178">
        <v>10922</v>
      </c>
      <c r="L25" s="192">
        <v>13079</v>
      </c>
      <c r="M25" s="159">
        <v>0</v>
      </c>
      <c r="N25" s="317">
        <f t="shared" si="9"/>
        <v>13079</v>
      </c>
      <c r="O25" s="291">
        <f t="shared" si="4"/>
        <v>90.2</v>
      </c>
      <c r="P25" s="296">
        <f t="shared" si="2"/>
        <v>119.74913019593481</v>
      </c>
    </row>
    <row r="26" spans="1:16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3">
        <v>0</v>
      </c>
      <c r="M26" s="155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6" s="1" customFormat="1" ht="12.95" customHeight="1">
      <c r="A27" s="96"/>
      <c r="B27" s="11"/>
      <c r="C27" s="7"/>
      <c r="D27" s="7"/>
      <c r="E27" s="7"/>
      <c r="F27" s="112"/>
      <c r="G27" s="125"/>
      <c r="H27" s="7"/>
      <c r="I27" s="178"/>
      <c r="J27" s="178"/>
      <c r="K27" s="178"/>
      <c r="L27" s="248"/>
      <c r="M27" s="109"/>
      <c r="N27" s="318"/>
      <c r="O27" s="291" t="str">
        <f t="shared" si="4"/>
        <v/>
      </c>
      <c r="P27" s="296" t="str">
        <f t="shared" si="2"/>
        <v/>
      </c>
    </row>
    <row r="28" spans="1:16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4000</v>
      </c>
      <c r="J28" s="177">
        <f t="shared" ref="J28" si="12">SUM(J29:J30)</f>
        <v>4000</v>
      </c>
      <c r="K28" s="177">
        <f>SUM(K29:K30)</f>
        <v>19884</v>
      </c>
      <c r="L28" s="214">
        <f>SUM(L29:L30)</f>
        <v>3721</v>
      </c>
      <c r="M28" s="108">
        <f>SUM(M29:M30)</f>
        <v>0</v>
      </c>
      <c r="N28" s="307">
        <f>SUM(N29:N30)</f>
        <v>3721</v>
      </c>
      <c r="O28" s="290">
        <f t="shared" si="4"/>
        <v>93.025000000000006</v>
      </c>
      <c r="P28" s="295">
        <f t="shared" si="2"/>
        <v>18.713538523435929</v>
      </c>
    </row>
    <row r="29" spans="1:16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v>0</v>
      </c>
      <c r="J29" s="178">
        <v>0</v>
      </c>
      <c r="K29" s="178">
        <v>0</v>
      </c>
      <c r="L29" s="248">
        <v>0</v>
      </c>
      <c r="M29" s="109">
        <v>0</v>
      </c>
      <c r="N29" s="317">
        <f t="shared" ref="N29:N30" si="13">SUM(L29:M29)</f>
        <v>0</v>
      </c>
      <c r="O29" s="291" t="str">
        <f t="shared" si="4"/>
        <v/>
      </c>
      <c r="P29" s="296" t="str">
        <f t="shared" si="2"/>
        <v/>
      </c>
    </row>
    <row r="30" spans="1:16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4000</v>
      </c>
      <c r="J30" s="178">
        <v>4000</v>
      </c>
      <c r="K30" s="178">
        <v>19884</v>
      </c>
      <c r="L30" s="248">
        <v>3721</v>
      </c>
      <c r="M30" s="109">
        <v>0</v>
      </c>
      <c r="N30" s="317">
        <f t="shared" si="13"/>
        <v>3721</v>
      </c>
      <c r="O30" s="291">
        <f t="shared" si="4"/>
        <v>93.025000000000006</v>
      </c>
      <c r="P30" s="296">
        <f t="shared" si="2"/>
        <v>18.713538523435929</v>
      </c>
    </row>
    <row r="31" spans="1:16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47"/>
      <c r="M31" s="106"/>
      <c r="N31" s="318"/>
      <c r="O31" s="291" t="str">
        <f t="shared" si="4"/>
        <v/>
      </c>
      <c r="P31" s="296" t="str">
        <f t="shared" si="2"/>
        <v/>
      </c>
    </row>
    <row r="32" spans="1:16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9" t="s">
        <v>262</v>
      </c>
      <c r="J32" s="179"/>
      <c r="K32" s="179" t="s">
        <v>232</v>
      </c>
      <c r="L32" s="252"/>
      <c r="M32" s="93"/>
      <c r="N32" s="319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731550</v>
      </c>
      <c r="J33" s="103">
        <f>J8+J13+J16+J28</f>
        <v>724550</v>
      </c>
      <c r="K33" s="201">
        <f t="shared" ref="K33" si="14">K8+K13+K16+K28</f>
        <v>750130</v>
      </c>
      <c r="L33" s="208">
        <f>L8+L13+L16+L28</f>
        <v>720649</v>
      </c>
      <c r="M33" s="103">
        <f>M8+M13+M16+M28</f>
        <v>0</v>
      </c>
      <c r="N33" s="307">
        <f>N8+N13+N16+N28</f>
        <v>720649</v>
      </c>
      <c r="O33" s="290">
        <f t="shared" si="4"/>
        <v>99.461596853219234</v>
      </c>
      <c r="P33" s="295">
        <f t="shared" si="2"/>
        <v>96.069881220588428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/>
      <c r="J34" s="103"/>
      <c r="K34" s="201"/>
      <c r="L34" s="208"/>
      <c r="M34" s="103"/>
      <c r="N34" s="307"/>
      <c r="O34" s="291" t="str">
        <f>IF(J34=0,"",N34/J34*100)</f>
        <v/>
      </c>
      <c r="P34" s="296" t="str">
        <f>IF(K34=0,"",O34/K34*100)</f>
        <v/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25"/>
      <c r="J35" s="25"/>
      <c r="K35" s="212"/>
      <c r="L35" s="206"/>
      <c r="M35" s="94"/>
      <c r="N35" s="318"/>
      <c r="O35" s="291" t="str">
        <f t="shared" si="4"/>
        <v/>
      </c>
      <c r="P35" s="296" t="str">
        <f t="shared" si="4"/>
        <v/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N37" s="169"/>
    </row>
    <row r="38" spans="1:16" ht="12.95" customHeight="1">
      <c r="B38" s="33"/>
      <c r="F38" s="115"/>
      <c r="G38" s="128"/>
      <c r="N38" s="169"/>
    </row>
    <row r="39" spans="1:16" ht="12.95" customHeight="1">
      <c r="B39" s="33"/>
      <c r="F39" s="115"/>
      <c r="G39" s="128"/>
      <c r="N39" s="169"/>
    </row>
    <row r="40" spans="1:16" ht="12.95" customHeight="1">
      <c r="B40" s="33"/>
      <c r="F40" s="115"/>
      <c r="G40" s="128"/>
      <c r="N40" s="169"/>
    </row>
    <row r="41" spans="1:16" ht="12.95" customHeight="1">
      <c r="B41" s="33"/>
      <c r="F41" s="115"/>
      <c r="G41" s="128"/>
      <c r="N41" s="169"/>
    </row>
    <row r="42" spans="1:16" ht="12.95" customHeight="1">
      <c r="B42" s="33"/>
      <c r="F42" s="115"/>
      <c r="G42" s="128"/>
      <c r="N42" s="169"/>
    </row>
    <row r="43" spans="1:16" ht="12.95" customHeight="1">
      <c r="B43" s="33"/>
      <c r="F43" s="115"/>
      <c r="G43" s="128"/>
      <c r="N43" s="169"/>
    </row>
    <row r="44" spans="1:16" ht="12.95" customHeight="1">
      <c r="B44" s="33"/>
      <c r="F44" s="115"/>
      <c r="G44" s="128"/>
      <c r="N44" s="169"/>
    </row>
    <row r="45" spans="1:16" ht="12.95" customHeight="1">
      <c r="B45" s="33"/>
      <c r="F45" s="115"/>
      <c r="G45" s="128"/>
      <c r="N45" s="169"/>
    </row>
    <row r="46" spans="1:16" ht="12.95" customHeight="1">
      <c r="B46" s="33"/>
      <c r="F46" s="115"/>
      <c r="G46" s="128"/>
      <c r="N46" s="169"/>
    </row>
    <row r="47" spans="1:16" ht="12.95" customHeight="1">
      <c r="B47" s="33"/>
      <c r="F47" s="115"/>
      <c r="G47" s="128"/>
      <c r="N47" s="169"/>
    </row>
    <row r="48" spans="1:16" ht="12.95" customHeight="1">
      <c r="B48" s="33"/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7.100000000000001" customHeight="1">
      <c r="F60" s="115"/>
      <c r="G60" s="128"/>
      <c r="N60" s="169"/>
    </row>
    <row r="61" spans="6:14" ht="14.25">
      <c r="F61" s="115"/>
      <c r="G61" s="128"/>
      <c r="N61" s="169"/>
    </row>
    <row r="62" spans="6:14" ht="14.25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/>
  <dimension ref="A1:R96"/>
  <sheetViews>
    <sheetView topLeftCell="A4" zoomScaleNormal="100" workbookViewId="0">
      <selection activeCell="L24" sqref="L24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210</v>
      </c>
      <c r="C2" s="389"/>
      <c r="D2" s="389"/>
      <c r="E2" s="389"/>
      <c r="F2" s="389"/>
      <c r="G2" s="389"/>
      <c r="H2" s="389"/>
      <c r="I2" s="389"/>
      <c r="J2" s="418"/>
      <c r="K2" s="418"/>
      <c r="L2" s="418"/>
      <c r="M2" s="418"/>
      <c r="N2" s="418"/>
      <c r="O2" s="418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49</v>
      </c>
      <c r="C7" s="6" t="s">
        <v>50</v>
      </c>
      <c r="D7" s="6" t="s">
        <v>37</v>
      </c>
      <c r="E7" s="279" t="s">
        <v>230</v>
      </c>
      <c r="F7" s="4"/>
      <c r="G7" s="98"/>
      <c r="H7" s="4"/>
      <c r="I7" s="218"/>
      <c r="J7" s="52"/>
      <c r="K7" s="218"/>
      <c r="L7" s="245"/>
      <c r="M7" s="52"/>
      <c r="N7" s="337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SUM(I9:I11)</f>
        <v>735210</v>
      </c>
      <c r="J8" s="177">
        <f t="shared" ref="J8" si="1">SUM(J9:J11)</f>
        <v>723710</v>
      </c>
      <c r="K8" s="177">
        <f>SUM(K9:K11)</f>
        <v>774424</v>
      </c>
      <c r="L8" s="204">
        <f>SUM(L9:L11)</f>
        <v>723321</v>
      </c>
      <c r="M8" s="72">
        <f>SUM(M9:M11)</f>
        <v>0</v>
      </c>
      <c r="N8" s="316">
        <f>SUM(N9:N11)</f>
        <v>723321</v>
      </c>
      <c r="O8" s="290">
        <f>IF(J8=0,"",N8/J8*100)</f>
        <v>99.946249188210743</v>
      </c>
      <c r="P8" s="295">
        <f>IF(K8=0,"",N8/K8*100)</f>
        <v>93.401160088013796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621560</v>
      </c>
      <c r="J9" s="178">
        <v>614560</v>
      </c>
      <c r="K9" s="178">
        <v>642189</v>
      </c>
      <c r="L9" s="251">
        <v>614557</v>
      </c>
      <c r="M9" s="74">
        <v>0</v>
      </c>
      <c r="N9" s="317">
        <f>SUM(L9:M9)</f>
        <v>614557</v>
      </c>
      <c r="O9" s="291">
        <f>IF(J9=0,"",N9/J9*100)</f>
        <v>99.999511845873471</v>
      </c>
      <c r="P9" s="296">
        <f t="shared" ref="P9:P33" si="2">IF(K9=0,"",N9/K9*100)</f>
        <v>95.697216862948437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113650</v>
      </c>
      <c r="J10" s="178">
        <v>109150</v>
      </c>
      <c r="K10" s="178">
        <v>132235</v>
      </c>
      <c r="L10" s="251">
        <v>108764</v>
      </c>
      <c r="M10" s="74">
        <v>0</v>
      </c>
      <c r="N10" s="317">
        <f t="shared" ref="N10:N11" si="3">SUM(L10:M10)</f>
        <v>108764</v>
      </c>
      <c r="O10" s="291">
        <f t="shared" ref="O10:P35" si="4">IF(J10=0,"",N10/J10*100)</f>
        <v>99.646358222629402</v>
      </c>
      <c r="P10" s="296">
        <f t="shared" si="2"/>
        <v>82.250538813475998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0"/>
      <c r="I12" s="177"/>
      <c r="J12" s="177"/>
      <c r="K12" s="177"/>
      <c r="L12" s="204"/>
      <c r="M12" s="72"/>
      <c r="N12" s="316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66860</v>
      </c>
      <c r="J13" s="177">
        <f t="shared" si="6"/>
        <v>65860</v>
      </c>
      <c r="K13" s="177">
        <f>K14</f>
        <v>70649</v>
      </c>
      <c r="L13" s="204">
        <f>L14</f>
        <v>65852</v>
      </c>
      <c r="M13" s="72">
        <f>M14</f>
        <v>0</v>
      </c>
      <c r="N13" s="316">
        <f>N14</f>
        <v>65852</v>
      </c>
      <c r="O13" s="290">
        <f t="shared" si="4"/>
        <v>99.987853021560895</v>
      </c>
      <c r="P13" s="295">
        <f t="shared" si="2"/>
        <v>93.210094976574325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66860</v>
      </c>
      <c r="J14" s="178">
        <v>65860</v>
      </c>
      <c r="K14" s="178">
        <v>70649</v>
      </c>
      <c r="L14" s="251">
        <v>65852</v>
      </c>
      <c r="M14" s="74">
        <v>0</v>
      </c>
      <c r="N14" s="317">
        <f>SUM(L14:M14)</f>
        <v>65852</v>
      </c>
      <c r="O14" s="291">
        <f t="shared" si="4"/>
        <v>99.987853021560895</v>
      </c>
      <c r="P14" s="296">
        <f t="shared" si="2"/>
        <v>93.210094976574325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7"/>
      <c r="J15" s="177"/>
      <c r="K15" s="177"/>
      <c r="L15" s="208"/>
      <c r="M15" s="103"/>
      <c r="N15" s="307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69600</v>
      </c>
      <c r="J16" s="177">
        <f t="shared" ref="J16" si="8">SUM(J17:J26)</f>
        <v>69600</v>
      </c>
      <c r="K16" s="177">
        <f>SUM(K17:K26)</f>
        <v>60529</v>
      </c>
      <c r="L16" s="207">
        <f>SUM(L17:L26)</f>
        <v>68168</v>
      </c>
      <c r="M16" s="107">
        <f>SUM(M17:M26)</f>
        <v>0</v>
      </c>
      <c r="N16" s="307">
        <f>SUM(N17:N26)</f>
        <v>68168</v>
      </c>
      <c r="O16" s="290">
        <f t="shared" si="4"/>
        <v>97.94252873563218</v>
      </c>
      <c r="P16" s="295">
        <f t="shared" si="2"/>
        <v>112.62039683457516</v>
      </c>
    </row>
    <row r="17" spans="1:16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1000</v>
      </c>
      <c r="J17" s="178">
        <v>900</v>
      </c>
      <c r="K17" s="178">
        <v>3411</v>
      </c>
      <c r="L17" s="191">
        <v>804</v>
      </c>
      <c r="M17" s="157">
        <v>0</v>
      </c>
      <c r="N17" s="317">
        <f t="shared" ref="N17:N26" si="9">SUM(L17:M17)</f>
        <v>804</v>
      </c>
      <c r="O17" s="291">
        <f t="shared" si="4"/>
        <v>89.333333333333329</v>
      </c>
      <c r="P17" s="296">
        <f t="shared" si="2"/>
        <v>23.57080035180299</v>
      </c>
    </row>
    <row r="18" spans="1:16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35000</v>
      </c>
      <c r="J18" s="178">
        <v>34600</v>
      </c>
      <c r="K18" s="178">
        <v>30409</v>
      </c>
      <c r="L18" s="191">
        <v>34072</v>
      </c>
      <c r="M18" s="157">
        <v>0</v>
      </c>
      <c r="N18" s="317">
        <f t="shared" si="9"/>
        <v>34072</v>
      </c>
      <c r="O18" s="291">
        <f t="shared" si="4"/>
        <v>98.473988439306353</v>
      </c>
      <c r="P18" s="296">
        <f t="shared" si="2"/>
        <v>112.04577592160217</v>
      </c>
    </row>
    <row r="19" spans="1:16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2600</v>
      </c>
      <c r="J19" s="178">
        <v>2600</v>
      </c>
      <c r="K19" s="178">
        <v>2435</v>
      </c>
      <c r="L19" s="192">
        <v>2187</v>
      </c>
      <c r="M19" s="159">
        <v>0</v>
      </c>
      <c r="N19" s="317">
        <f t="shared" si="9"/>
        <v>2187</v>
      </c>
      <c r="O19" s="291">
        <f t="shared" si="4"/>
        <v>84.115384615384613</v>
      </c>
      <c r="P19" s="296">
        <f t="shared" si="2"/>
        <v>89.815195071868587</v>
      </c>
    </row>
    <row r="20" spans="1:16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5500</v>
      </c>
      <c r="J20" s="178">
        <v>5600</v>
      </c>
      <c r="K20" s="178">
        <v>8671</v>
      </c>
      <c r="L20" s="192">
        <v>5519</v>
      </c>
      <c r="M20" s="159">
        <v>0</v>
      </c>
      <c r="N20" s="317">
        <f t="shared" si="9"/>
        <v>5519</v>
      </c>
      <c r="O20" s="291">
        <f t="shared" si="4"/>
        <v>98.553571428571431</v>
      </c>
      <c r="P20" s="296">
        <f t="shared" si="2"/>
        <v>63.648944758390037</v>
      </c>
    </row>
    <row r="21" spans="1:16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ref="I21:J26" si="10">SUM(G21:H21)</f>
        <v>0</v>
      </c>
      <c r="J21" s="178">
        <f t="shared" si="10"/>
        <v>0</v>
      </c>
      <c r="K21" s="178">
        <v>0</v>
      </c>
      <c r="L21" s="192">
        <v>0</v>
      </c>
      <c r="M21" s="159">
        <v>0</v>
      </c>
      <c r="N21" s="317">
        <f t="shared" si="9"/>
        <v>0</v>
      </c>
      <c r="O21" s="291" t="str">
        <f t="shared" si="4"/>
        <v/>
      </c>
      <c r="P21" s="296" t="str">
        <f t="shared" si="2"/>
        <v/>
      </c>
    </row>
    <row r="22" spans="1:16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10"/>
        <v>0</v>
      </c>
      <c r="J22" s="178">
        <f t="shared" si="10"/>
        <v>0</v>
      </c>
      <c r="K22" s="178">
        <v>0</v>
      </c>
      <c r="L22" s="192">
        <v>0</v>
      </c>
      <c r="M22" s="159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6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9500</v>
      </c>
      <c r="J23" s="178">
        <v>10300</v>
      </c>
      <c r="K23" s="178">
        <v>6865</v>
      </c>
      <c r="L23" s="192">
        <v>10104</v>
      </c>
      <c r="M23" s="159">
        <v>0</v>
      </c>
      <c r="N23" s="317">
        <f t="shared" si="9"/>
        <v>10104</v>
      </c>
      <c r="O23" s="291">
        <f t="shared" si="4"/>
        <v>98.097087378640779</v>
      </c>
      <c r="P23" s="296">
        <f t="shared" si="2"/>
        <v>147.18135469774217</v>
      </c>
    </row>
    <row r="24" spans="1:16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2">
        <v>0</v>
      </c>
      <c r="M24" s="159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6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16000</v>
      </c>
      <c r="J25" s="178">
        <v>15600</v>
      </c>
      <c r="K25" s="178">
        <v>8738</v>
      </c>
      <c r="L25" s="192">
        <v>15482</v>
      </c>
      <c r="M25" s="159">
        <v>0</v>
      </c>
      <c r="N25" s="317">
        <f t="shared" si="9"/>
        <v>15482</v>
      </c>
      <c r="O25" s="291">
        <f t="shared" si="4"/>
        <v>99.243589743589737</v>
      </c>
      <c r="P25" s="296">
        <f t="shared" si="2"/>
        <v>177.18013275349048</v>
      </c>
    </row>
    <row r="26" spans="1:16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2">
        <v>0</v>
      </c>
      <c r="M26" s="159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6" s="1" customFormat="1" ht="12.95" customHeight="1">
      <c r="A27" s="96"/>
      <c r="B27" s="11"/>
      <c r="C27" s="7"/>
      <c r="D27" s="7"/>
      <c r="E27" s="7"/>
      <c r="F27" s="112"/>
      <c r="G27" s="125"/>
      <c r="H27" s="7"/>
      <c r="I27" s="178"/>
      <c r="J27" s="178"/>
      <c r="K27" s="178"/>
      <c r="L27" s="248"/>
      <c r="M27" s="109"/>
      <c r="N27" s="318"/>
      <c r="O27" s="291" t="str">
        <f t="shared" si="4"/>
        <v/>
      </c>
      <c r="P27" s="296" t="str">
        <f t="shared" si="2"/>
        <v/>
      </c>
    </row>
    <row r="28" spans="1:16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14170</v>
      </c>
      <c r="J28" s="177">
        <f t="shared" ref="J28" si="12">SUM(J29:J30)</f>
        <v>14170</v>
      </c>
      <c r="K28" s="177">
        <f>SUM(K29:K30)</f>
        <v>16742</v>
      </c>
      <c r="L28" s="214">
        <f>SUM(L29:L30)</f>
        <v>14168</v>
      </c>
      <c r="M28" s="108">
        <f>SUM(M29:M30)</f>
        <v>0</v>
      </c>
      <c r="N28" s="307">
        <f>SUM(N29:N30)</f>
        <v>14168</v>
      </c>
      <c r="O28" s="290">
        <f t="shared" si="4"/>
        <v>99.985885673959075</v>
      </c>
      <c r="P28" s="295">
        <f t="shared" si="2"/>
        <v>84.625492772667542</v>
      </c>
    </row>
    <row r="29" spans="1:16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v>0</v>
      </c>
      <c r="J29" s="178">
        <v>0</v>
      </c>
      <c r="K29" s="178">
        <v>10955</v>
      </c>
      <c r="L29" s="248">
        <v>0</v>
      </c>
      <c r="M29" s="109">
        <v>0</v>
      </c>
      <c r="N29" s="317">
        <f t="shared" ref="N29:N30" si="13">SUM(L29:M29)</f>
        <v>0</v>
      </c>
      <c r="O29" s="291" t="str">
        <f t="shared" si="4"/>
        <v/>
      </c>
      <c r="P29" s="296">
        <f t="shared" si="2"/>
        <v>0</v>
      </c>
    </row>
    <row r="30" spans="1:16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14170</v>
      </c>
      <c r="J30" s="178">
        <v>14170</v>
      </c>
      <c r="K30" s="178">
        <v>5787</v>
      </c>
      <c r="L30" s="248">
        <v>14168</v>
      </c>
      <c r="M30" s="109">
        <v>0</v>
      </c>
      <c r="N30" s="317">
        <f t="shared" si="13"/>
        <v>14168</v>
      </c>
      <c r="O30" s="291">
        <f t="shared" si="4"/>
        <v>99.985885673959075</v>
      </c>
      <c r="P30" s="296">
        <f t="shared" si="2"/>
        <v>244.82460687748403</v>
      </c>
    </row>
    <row r="31" spans="1:16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47"/>
      <c r="M31" s="106"/>
      <c r="N31" s="318"/>
      <c r="O31" s="291" t="str">
        <f t="shared" si="4"/>
        <v/>
      </c>
      <c r="P31" s="296" t="str">
        <f t="shared" si="2"/>
        <v/>
      </c>
    </row>
    <row r="32" spans="1:16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9" t="s">
        <v>239</v>
      </c>
      <c r="J32" s="179"/>
      <c r="K32" s="179" t="s">
        <v>269</v>
      </c>
      <c r="L32" s="210"/>
      <c r="M32" s="93"/>
      <c r="N32" s="319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885840</v>
      </c>
      <c r="J33" s="103">
        <f>J8+J13+J16+J28</f>
        <v>873340</v>
      </c>
      <c r="K33" s="201">
        <f t="shared" ref="K33" si="14">K8+K13+K16+K28</f>
        <v>922344</v>
      </c>
      <c r="L33" s="208">
        <f>L8+L13+L16+L28</f>
        <v>871509</v>
      </c>
      <c r="M33" s="103">
        <f>M8+M13+M16+M28</f>
        <v>0</v>
      </c>
      <c r="N33" s="307">
        <f>N8+N13+N16+N28</f>
        <v>871509</v>
      </c>
      <c r="O33" s="290">
        <f t="shared" si="4"/>
        <v>99.790345111869371</v>
      </c>
      <c r="P33" s="295">
        <f t="shared" si="2"/>
        <v>94.48849886810126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/>
      <c r="J34" s="103"/>
      <c r="K34" s="201"/>
      <c r="L34" s="208"/>
      <c r="M34" s="103"/>
      <c r="N34" s="307"/>
      <c r="O34" s="291" t="str">
        <f>IF(J34=0,"",N34/J34*100)</f>
        <v/>
      </c>
      <c r="P34" s="296" t="str">
        <f>IF(K34=0,"",O34/K34*100)</f>
        <v/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212"/>
      <c r="J35" s="94"/>
      <c r="K35" s="212"/>
      <c r="L35" s="206"/>
      <c r="M35" s="94"/>
      <c r="N35" s="318"/>
      <c r="O35" s="291" t="str">
        <f t="shared" si="4"/>
        <v/>
      </c>
      <c r="P35" s="296" t="str">
        <f t="shared" si="4"/>
        <v/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N37" s="169"/>
    </row>
    <row r="38" spans="1:16" ht="12.95" customHeight="1">
      <c r="F38" s="115"/>
      <c r="G38" s="128"/>
      <c r="N38" s="169"/>
    </row>
    <row r="39" spans="1:16" ht="12.95" customHeight="1">
      <c r="B39" s="33"/>
      <c r="F39" s="115"/>
      <c r="G39" s="128"/>
      <c r="N39" s="169"/>
    </row>
    <row r="40" spans="1:16" ht="12.95" customHeight="1">
      <c r="B40" s="33"/>
      <c r="F40" s="115"/>
      <c r="G40" s="128"/>
      <c r="N40" s="169"/>
    </row>
    <row r="41" spans="1:16" ht="12.95" customHeight="1">
      <c r="B41" s="33"/>
      <c r="F41" s="115"/>
      <c r="G41" s="128"/>
      <c r="N41" s="169"/>
    </row>
    <row r="42" spans="1:16" ht="12.95" customHeight="1">
      <c r="B42" s="33"/>
      <c r="F42" s="115"/>
      <c r="G42" s="128"/>
      <c r="N42" s="169"/>
    </row>
    <row r="43" spans="1:16" ht="12.95" customHeight="1">
      <c r="B43" s="33"/>
      <c r="F43" s="115"/>
      <c r="G43" s="128"/>
      <c r="N43" s="169"/>
    </row>
    <row r="44" spans="1:16" ht="12.95" customHeight="1">
      <c r="F44" s="115"/>
      <c r="G44" s="128"/>
      <c r="N44" s="169"/>
    </row>
    <row r="45" spans="1:16" ht="12.95" customHeight="1">
      <c r="F45" s="115"/>
      <c r="G45" s="128"/>
      <c r="N45" s="169"/>
    </row>
    <row r="46" spans="1:16" ht="12.95" customHeight="1">
      <c r="F46" s="115"/>
      <c r="G46" s="128"/>
      <c r="N46" s="169"/>
    </row>
    <row r="47" spans="1:16" ht="12.95" customHeight="1">
      <c r="F47" s="115"/>
      <c r="G47" s="128"/>
      <c r="N47" s="169"/>
    </row>
    <row r="48" spans="1:16" ht="12.95" customHeight="1"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7.100000000000001" customHeight="1">
      <c r="F60" s="115"/>
      <c r="G60" s="128"/>
      <c r="N60" s="169"/>
    </row>
    <row r="61" spans="6:14" ht="14.25">
      <c r="F61" s="115"/>
      <c r="G61" s="128"/>
      <c r="N61" s="169"/>
    </row>
    <row r="62" spans="6:14" ht="14.25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/>
  <dimension ref="A1:R96"/>
  <sheetViews>
    <sheetView zoomScaleNormal="100" workbookViewId="0">
      <selection activeCell="L17" sqref="L17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206</v>
      </c>
      <c r="C2" s="389"/>
      <c r="D2" s="389"/>
      <c r="E2" s="389"/>
      <c r="F2" s="389"/>
      <c r="G2" s="389"/>
      <c r="H2" s="389"/>
      <c r="I2" s="389"/>
      <c r="J2" s="418"/>
      <c r="K2" s="418"/>
      <c r="L2" s="418"/>
      <c r="M2" s="418"/>
      <c r="N2" s="418"/>
      <c r="O2" s="418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49</v>
      </c>
      <c r="C7" s="6" t="s">
        <v>50</v>
      </c>
      <c r="D7" s="6" t="s">
        <v>51</v>
      </c>
      <c r="E7" s="279" t="s">
        <v>230</v>
      </c>
      <c r="F7" s="4"/>
      <c r="G7" s="98"/>
      <c r="H7" s="4"/>
      <c r="I7" s="218"/>
      <c r="J7" s="52"/>
      <c r="K7" s="218"/>
      <c r="L7" s="245"/>
      <c r="M7" s="52"/>
      <c r="N7" s="337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SUM(I9:I11)</f>
        <v>884920</v>
      </c>
      <c r="J8" s="177">
        <f t="shared" ref="J8" si="1">SUM(J9:J11)</f>
        <v>875420</v>
      </c>
      <c r="K8" s="177">
        <f>SUM(K9:K11)</f>
        <v>931094</v>
      </c>
      <c r="L8" s="204">
        <f>SUM(L9:L11)</f>
        <v>874590</v>
      </c>
      <c r="M8" s="72">
        <f>SUM(M9:M11)</f>
        <v>0</v>
      </c>
      <c r="N8" s="316">
        <f>SUM(N9:N11)</f>
        <v>874590</v>
      </c>
      <c r="O8" s="290">
        <f>IF(J8=0,"",N8/J8*100)</f>
        <v>99.905188366726833</v>
      </c>
      <c r="P8" s="295">
        <f>IF(K8=0,"",N8/K8*100)</f>
        <v>93.93143979018231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732110</v>
      </c>
      <c r="J9" s="178">
        <v>729110</v>
      </c>
      <c r="K9" s="178">
        <v>765133</v>
      </c>
      <c r="L9" s="251">
        <v>728479</v>
      </c>
      <c r="M9" s="74">
        <v>0</v>
      </c>
      <c r="N9" s="317">
        <f>SUM(L9:M9)</f>
        <v>728479</v>
      </c>
      <c r="O9" s="291">
        <f>IF(J9=0,"",N9/J9*100)</f>
        <v>99.91345613144793</v>
      </c>
      <c r="P9" s="296">
        <f t="shared" ref="P9:P33" si="2">IF(K9=0,"",N9/K9*100)</f>
        <v>95.209460316049629</v>
      </c>
      <c r="Q9" s="33"/>
      <c r="R9" s="36"/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152810</v>
      </c>
      <c r="J10" s="178">
        <v>146310</v>
      </c>
      <c r="K10" s="178">
        <v>165961</v>
      </c>
      <c r="L10" s="251">
        <v>146111</v>
      </c>
      <c r="M10" s="74">
        <v>0</v>
      </c>
      <c r="N10" s="317">
        <f t="shared" ref="N10:N11" si="3">SUM(L10:M10)</f>
        <v>146111</v>
      </c>
      <c r="O10" s="291">
        <f t="shared" ref="O10:P35" si="4">IF(J10=0,"",N10/J10*100)</f>
        <v>99.863987423962826</v>
      </c>
      <c r="P10" s="296">
        <f t="shared" si="2"/>
        <v>88.039358644500822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0"/>
      <c r="I12" s="177"/>
      <c r="J12" s="177"/>
      <c r="K12" s="177"/>
      <c r="L12" s="204"/>
      <c r="M12" s="72"/>
      <c r="N12" s="316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78380</v>
      </c>
      <c r="J13" s="177">
        <f t="shared" si="6"/>
        <v>78380</v>
      </c>
      <c r="K13" s="177">
        <f>K14</f>
        <v>86203</v>
      </c>
      <c r="L13" s="204">
        <f>L14</f>
        <v>77609</v>
      </c>
      <c r="M13" s="72">
        <f>M14</f>
        <v>0</v>
      </c>
      <c r="N13" s="316">
        <f>N14</f>
        <v>77609</v>
      </c>
      <c r="O13" s="290">
        <f t="shared" si="4"/>
        <v>99.016330696606275</v>
      </c>
      <c r="P13" s="295">
        <f t="shared" si="2"/>
        <v>90.030509379023925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78380</v>
      </c>
      <c r="J14" s="178">
        <v>78380</v>
      </c>
      <c r="K14" s="178">
        <v>86203</v>
      </c>
      <c r="L14" s="251">
        <v>77609</v>
      </c>
      <c r="M14" s="74">
        <v>0</v>
      </c>
      <c r="N14" s="317">
        <f>SUM(L14:M14)</f>
        <v>77609</v>
      </c>
      <c r="O14" s="291">
        <f t="shared" si="4"/>
        <v>99.016330696606275</v>
      </c>
      <c r="P14" s="296">
        <f t="shared" si="2"/>
        <v>90.030509379023925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7"/>
      <c r="J15" s="177"/>
      <c r="K15" s="177"/>
      <c r="L15" s="208"/>
      <c r="M15" s="103"/>
      <c r="N15" s="307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70240</v>
      </c>
      <c r="J16" s="177">
        <f t="shared" ref="J16" si="8">SUM(J17:J26)</f>
        <v>70240</v>
      </c>
      <c r="K16" s="177">
        <f>SUM(K17:K26)</f>
        <v>93363</v>
      </c>
      <c r="L16" s="207">
        <f>SUM(L17:L26)</f>
        <v>68271</v>
      </c>
      <c r="M16" s="107">
        <f>SUM(M17:M26)</f>
        <v>0</v>
      </c>
      <c r="N16" s="307">
        <f>SUM(N17:N26)</f>
        <v>68271</v>
      </c>
      <c r="O16" s="290">
        <f t="shared" si="4"/>
        <v>97.196753986332567</v>
      </c>
      <c r="P16" s="295">
        <f t="shared" si="2"/>
        <v>73.124256932617854</v>
      </c>
    </row>
    <row r="17" spans="1:16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800</v>
      </c>
      <c r="J17" s="178">
        <v>800</v>
      </c>
      <c r="K17" s="178">
        <v>3184</v>
      </c>
      <c r="L17" s="191">
        <v>463</v>
      </c>
      <c r="M17" s="157">
        <v>0</v>
      </c>
      <c r="N17" s="317">
        <f t="shared" ref="N17:N26" si="9">SUM(L17:M17)</f>
        <v>463</v>
      </c>
      <c r="O17" s="291">
        <f t="shared" si="4"/>
        <v>57.875</v>
      </c>
      <c r="P17" s="296">
        <f t="shared" si="2"/>
        <v>14.541457286432161</v>
      </c>
    </row>
    <row r="18" spans="1:16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22000</v>
      </c>
      <c r="J18" s="178">
        <v>22000</v>
      </c>
      <c r="K18" s="178">
        <v>54577</v>
      </c>
      <c r="L18" s="191">
        <v>21895</v>
      </c>
      <c r="M18" s="157">
        <v>0</v>
      </c>
      <c r="N18" s="317">
        <f t="shared" si="9"/>
        <v>21895</v>
      </c>
      <c r="O18" s="291">
        <f t="shared" si="4"/>
        <v>99.52272727272728</v>
      </c>
      <c r="P18" s="296">
        <f t="shared" si="2"/>
        <v>40.117631969510967</v>
      </c>
    </row>
    <row r="19" spans="1:16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5000</v>
      </c>
      <c r="J19" s="178">
        <v>5000</v>
      </c>
      <c r="K19" s="178">
        <v>3995</v>
      </c>
      <c r="L19" s="191">
        <v>4859</v>
      </c>
      <c r="M19" s="157">
        <v>0</v>
      </c>
      <c r="N19" s="317">
        <f t="shared" si="9"/>
        <v>4859</v>
      </c>
      <c r="O19" s="291">
        <f t="shared" si="4"/>
        <v>97.18</v>
      </c>
      <c r="P19" s="296">
        <f t="shared" si="2"/>
        <v>121.6270337922403</v>
      </c>
    </row>
    <row r="20" spans="1:16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10000</v>
      </c>
      <c r="J20" s="178">
        <v>10200</v>
      </c>
      <c r="K20" s="178">
        <v>10999</v>
      </c>
      <c r="L20" s="191">
        <v>10179</v>
      </c>
      <c r="M20" s="157">
        <v>0</v>
      </c>
      <c r="N20" s="317">
        <f t="shared" si="9"/>
        <v>10179</v>
      </c>
      <c r="O20" s="291">
        <f t="shared" si="4"/>
        <v>99.794117647058826</v>
      </c>
      <c r="P20" s="296">
        <f t="shared" si="2"/>
        <v>92.544776797890719</v>
      </c>
    </row>
    <row r="21" spans="1:16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1000</v>
      </c>
      <c r="J21" s="178">
        <v>1000</v>
      </c>
      <c r="K21" s="178">
        <v>992</v>
      </c>
      <c r="L21" s="192">
        <v>993</v>
      </c>
      <c r="M21" s="159">
        <v>0</v>
      </c>
      <c r="N21" s="317">
        <f t="shared" si="9"/>
        <v>993</v>
      </c>
      <c r="O21" s="291">
        <f t="shared" si="4"/>
        <v>99.3</v>
      </c>
      <c r="P21" s="296">
        <f t="shared" si="2"/>
        <v>100.1008064516129</v>
      </c>
    </row>
    <row r="22" spans="1:16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10">SUM(G22:H22)</f>
        <v>0</v>
      </c>
      <c r="J22" s="178">
        <f t="shared" si="10"/>
        <v>0</v>
      </c>
      <c r="K22" s="178">
        <v>0</v>
      </c>
      <c r="L22" s="192">
        <v>0</v>
      </c>
      <c r="M22" s="159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6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14150</v>
      </c>
      <c r="J23" s="178">
        <v>14150</v>
      </c>
      <c r="K23" s="178">
        <v>10367</v>
      </c>
      <c r="L23" s="192">
        <v>14136</v>
      </c>
      <c r="M23" s="159">
        <v>0</v>
      </c>
      <c r="N23" s="317">
        <f t="shared" si="9"/>
        <v>14136</v>
      </c>
      <c r="O23" s="291">
        <f t="shared" si="4"/>
        <v>99.901060070671377</v>
      </c>
      <c r="P23" s="296">
        <f t="shared" si="2"/>
        <v>136.35574418828978</v>
      </c>
    </row>
    <row r="24" spans="1:16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v>1050</v>
      </c>
      <c r="J24" s="178">
        <v>1050</v>
      </c>
      <c r="K24" s="178">
        <v>1050</v>
      </c>
      <c r="L24" s="192">
        <v>1050</v>
      </c>
      <c r="M24" s="159">
        <v>0</v>
      </c>
      <c r="N24" s="317">
        <f t="shared" si="9"/>
        <v>1050</v>
      </c>
      <c r="O24" s="291">
        <f t="shared" si="4"/>
        <v>100</v>
      </c>
      <c r="P24" s="296">
        <f t="shared" si="2"/>
        <v>100</v>
      </c>
    </row>
    <row r="25" spans="1:16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16240</v>
      </c>
      <c r="J25" s="178">
        <v>16040</v>
      </c>
      <c r="K25" s="178">
        <v>8199</v>
      </c>
      <c r="L25" s="192">
        <v>14696</v>
      </c>
      <c r="M25" s="159">
        <v>0</v>
      </c>
      <c r="N25" s="317">
        <f t="shared" si="9"/>
        <v>14696</v>
      </c>
      <c r="O25" s="291">
        <f t="shared" si="4"/>
        <v>91.620947630922686</v>
      </c>
      <c r="P25" s="296">
        <f t="shared" si="2"/>
        <v>179.24137089889012</v>
      </c>
    </row>
    <row r="26" spans="1:16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3">
        <v>0</v>
      </c>
      <c r="M26" s="155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6" s="1" customFormat="1" ht="12.95" customHeight="1">
      <c r="A27" s="96"/>
      <c r="B27" s="11"/>
      <c r="C27" s="7"/>
      <c r="D27" s="7"/>
      <c r="E27" s="7"/>
      <c r="F27" s="112"/>
      <c r="G27" s="125"/>
      <c r="H27" s="7"/>
      <c r="I27" s="178"/>
      <c r="J27" s="178"/>
      <c r="K27" s="178"/>
      <c r="L27" s="248"/>
      <c r="M27" s="109"/>
      <c r="N27" s="318"/>
      <c r="O27" s="291" t="str">
        <f t="shared" si="4"/>
        <v/>
      </c>
      <c r="P27" s="296" t="str">
        <f t="shared" si="2"/>
        <v/>
      </c>
    </row>
    <row r="28" spans="1:16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22540</v>
      </c>
      <c r="J28" s="177">
        <f t="shared" ref="J28" si="12">SUM(J29:J30)</f>
        <v>22540</v>
      </c>
      <c r="K28" s="177">
        <f>SUM(K29:K30)</f>
        <v>29917</v>
      </c>
      <c r="L28" s="214">
        <f>SUM(L29:L30)</f>
        <v>22279</v>
      </c>
      <c r="M28" s="108">
        <f>SUM(M29:M30)</f>
        <v>0</v>
      </c>
      <c r="N28" s="307">
        <f>SUM(N29:N30)</f>
        <v>22279</v>
      </c>
      <c r="O28" s="290">
        <f t="shared" si="4"/>
        <v>98.842058562555451</v>
      </c>
      <c r="P28" s="295">
        <f t="shared" si="2"/>
        <v>74.469365243841295</v>
      </c>
    </row>
    <row r="29" spans="1:16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v>3000</v>
      </c>
      <c r="J29" s="178">
        <v>3000</v>
      </c>
      <c r="K29" s="178">
        <v>24647</v>
      </c>
      <c r="L29" s="248">
        <v>2938</v>
      </c>
      <c r="M29" s="109">
        <v>0</v>
      </c>
      <c r="N29" s="317">
        <f t="shared" ref="N29:N30" si="13">SUM(L29:M29)</f>
        <v>2938</v>
      </c>
      <c r="O29" s="291">
        <f t="shared" si="4"/>
        <v>97.933333333333323</v>
      </c>
      <c r="P29" s="296">
        <f t="shared" si="2"/>
        <v>11.920314845620156</v>
      </c>
    </row>
    <row r="30" spans="1:16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19540</v>
      </c>
      <c r="J30" s="178">
        <v>19540</v>
      </c>
      <c r="K30" s="178">
        <v>5270</v>
      </c>
      <c r="L30" s="248">
        <v>19341</v>
      </c>
      <c r="M30" s="109">
        <v>0</v>
      </c>
      <c r="N30" s="317">
        <f t="shared" si="13"/>
        <v>19341</v>
      </c>
      <c r="O30" s="291">
        <f t="shared" si="4"/>
        <v>98.981576253838284</v>
      </c>
      <c r="P30" s="296">
        <f t="shared" si="2"/>
        <v>367.00189753320683</v>
      </c>
    </row>
    <row r="31" spans="1:16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47"/>
      <c r="M31" s="106"/>
      <c r="N31" s="318"/>
      <c r="O31" s="291" t="str">
        <f t="shared" si="4"/>
        <v/>
      </c>
      <c r="P31" s="296" t="str">
        <f t="shared" si="2"/>
        <v/>
      </c>
    </row>
    <row r="32" spans="1:16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9" t="s">
        <v>263</v>
      </c>
      <c r="J32" s="179"/>
      <c r="K32" s="179" t="s">
        <v>270</v>
      </c>
      <c r="L32" s="210"/>
      <c r="M32" s="110"/>
      <c r="N32" s="319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1056080</v>
      </c>
      <c r="J33" s="103">
        <f>J8+J13+J16+J28</f>
        <v>1046580</v>
      </c>
      <c r="K33" s="201">
        <f t="shared" ref="K33" si="14">K8+K13+K16+K28</f>
        <v>1140577</v>
      </c>
      <c r="L33" s="208">
        <f>L8+L13+L16+L28</f>
        <v>1042749</v>
      </c>
      <c r="M33" s="103">
        <f>M8+M13+M16+M28</f>
        <v>0</v>
      </c>
      <c r="N33" s="307">
        <f>N8+N13+N16+N28</f>
        <v>1042749</v>
      </c>
      <c r="O33" s="290">
        <f t="shared" si="4"/>
        <v>99.63395058189532</v>
      </c>
      <c r="P33" s="295">
        <f t="shared" si="2"/>
        <v>91.422937688555876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/>
      <c r="J34" s="103"/>
      <c r="K34" s="201"/>
      <c r="L34" s="208"/>
      <c r="M34" s="103"/>
      <c r="N34" s="307"/>
      <c r="O34" s="291" t="str">
        <f>IF(J34=0,"",N34/J34*100)</f>
        <v/>
      </c>
      <c r="P34" s="296" t="str">
        <f>IF(K34=0,"",O34/K34*100)</f>
        <v/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25"/>
      <c r="J35" s="25"/>
      <c r="K35" s="212"/>
      <c r="L35" s="206"/>
      <c r="M35" s="94"/>
      <c r="N35" s="318"/>
      <c r="O35" s="291" t="str">
        <f t="shared" si="4"/>
        <v/>
      </c>
      <c r="P35" s="296" t="str">
        <f t="shared" si="4"/>
        <v/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N37" s="169"/>
    </row>
    <row r="38" spans="1:16" ht="12.95" customHeight="1">
      <c r="B38" s="33"/>
      <c r="F38" s="115"/>
      <c r="G38" s="128"/>
      <c r="N38" s="169"/>
    </row>
    <row r="39" spans="1:16" ht="12.95" customHeight="1">
      <c r="B39" s="33"/>
      <c r="F39" s="115"/>
      <c r="G39" s="128"/>
      <c r="N39" s="169"/>
    </row>
    <row r="40" spans="1:16" ht="12.95" customHeight="1">
      <c r="B40" s="33"/>
      <c r="F40" s="115"/>
      <c r="G40" s="128"/>
      <c r="N40" s="169"/>
    </row>
    <row r="41" spans="1:16" ht="12.95" customHeight="1">
      <c r="B41" s="33"/>
      <c r="F41" s="115"/>
      <c r="G41" s="128"/>
      <c r="N41" s="169"/>
    </row>
    <row r="42" spans="1:16" ht="12.95" customHeight="1">
      <c r="B42" s="33"/>
      <c r="F42" s="115"/>
      <c r="G42" s="128"/>
      <c r="N42" s="169"/>
    </row>
    <row r="43" spans="1:16" ht="12.95" customHeight="1">
      <c r="B43" s="33"/>
      <c r="F43" s="115"/>
      <c r="G43" s="128"/>
      <c r="N43" s="169"/>
    </row>
    <row r="44" spans="1:16" ht="12.95" customHeight="1">
      <c r="B44" s="33"/>
      <c r="F44" s="115"/>
      <c r="G44" s="128"/>
      <c r="N44" s="169"/>
    </row>
    <row r="45" spans="1:16" ht="12.95" customHeight="1">
      <c r="F45" s="115"/>
      <c r="G45" s="128"/>
      <c r="N45" s="169"/>
    </row>
    <row r="46" spans="1:16" ht="12.95" customHeight="1">
      <c r="F46" s="115"/>
      <c r="G46" s="128"/>
      <c r="N46" s="169"/>
    </row>
    <row r="47" spans="1:16" ht="12.95" customHeight="1">
      <c r="F47" s="115"/>
      <c r="G47" s="128"/>
      <c r="N47" s="169"/>
    </row>
    <row r="48" spans="1:16" ht="12.95" customHeight="1"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7.100000000000001" customHeight="1">
      <c r="F60" s="115"/>
      <c r="G60" s="128"/>
      <c r="N60" s="169"/>
    </row>
    <row r="61" spans="6:14" ht="14.25">
      <c r="F61" s="115"/>
      <c r="G61" s="128"/>
      <c r="N61" s="169"/>
    </row>
    <row r="62" spans="6:14" ht="14.25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/>
  <dimension ref="A1:R96"/>
  <sheetViews>
    <sheetView zoomScaleNormal="100" workbookViewId="0">
      <selection activeCell="L9" sqref="L9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208</v>
      </c>
      <c r="C2" s="389"/>
      <c r="D2" s="389"/>
      <c r="E2" s="389"/>
      <c r="F2" s="389"/>
      <c r="G2" s="389"/>
      <c r="H2" s="389"/>
      <c r="I2" s="389"/>
      <c r="J2" s="418"/>
      <c r="K2" s="418"/>
      <c r="L2" s="418"/>
      <c r="M2" s="418"/>
      <c r="N2" s="418"/>
      <c r="O2" s="418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49</v>
      </c>
      <c r="C7" s="6" t="s">
        <v>50</v>
      </c>
      <c r="D7" s="6" t="s">
        <v>52</v>
      </c>
      <c r="E7" s="279" t="s">
        <v>230</v>
      </c>
      <c r="F7" s="4"/>
      <c r="G7" s="98"/>
      <c r="H7" s="4"/>
      <c r="I7" s="218"/>
      <c r="J7" s="52"/>
      <c r="K7" s="218"/>
      <c r="L7" s="245"/>
      <c r="M7" s="52"/>
      <c r="N7" s="337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SUM(I9:I11)</f>
        <v>354740</v>
      </c>
      <c r="J8" s="177">
        <f t="shared" ref="J8" si="1">SUM(J9:J11)</f>
        <v>345240</v>
      </c>
      <c r="K8" s="177">
        <f>SUM(K9:K11)</f>
        <v>366617</v>
      </c>
      <c r="L8" s="204">
        <f>SUM(L9:L11)</f>
        <v>343100</v>
      </c>
      <c r="M8" s="72">
        <f>SUM(M9:M11)</f>
        <v>0</v>
      </c>
      <c r="N8" s="316">
        <f>SUM(N9:N11)</f>
        <v>343100</v>
      </c>
      <c r="O8" s="290">
        <f>IF(J8=0,"",N8/J8*100)</f>
        <v>99.380141350944271</v>
      </c>
      <c r="P8" s="295">
        <f>IF(K8=0,"",N8/K8*100)</f>
        <v>93.585403841065741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287790</v>
      </c>
      <c r="J9" s="178">
        <v>283790</v>
      </c>
      <c r="K9" s="178">
        <v>298291</v>
      </c>
      <c r="L9" s="251">
        <v>281970</v>
      </c>
      <c r="M9" s="74">
        <v>0</v>
      </c>
      <c r="N9" s="317">
        <f>SUM(L9:M9)</f>
        <v>281970</v>
      </c>
      <c r="O9" s="291">
        <f>IF(J9=0,"",N9/J9*100)</f>
        <v>99.358680714612916</v>
      </c>
      <c r="P9" s="296">
        <f t="shared" ref="P9:P33" si="2">IF(K9=0,"",N9/K9*100)</f>
        <v>94.528497339845984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66950</v>
      </c>
      <c r="J10" s="178">
        <v>61450</v>
      </c>
      <c r="K10" s="178">
        <v>68326</v>
      </c>
      <c r="L10" s="251">
        <v>61130</v>
      </c>
      <c r="M10" s="74">
        <v>0</v>
      </c>
      <c r="N10" s="317">
        <f t="shared" ref="N10:N11" si="3">SUM(L10:M10)</f>
        <v>61130</v>
      </c>
      <c r="O10" s="291">
        <f t="shared" ref="O10:P35" si="4">IF(J10=0,"",N10/J10*100)</f>
        <v>99.479251423921895</v>
      </c>
      <c r="P10" s="296">
        <f t="shared" si="2"/>
        <v>89.468138044082778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0"/>
      <c r="I12" s="177"/>
      <c r="J12" s="177"/>
      <c r="K12" s="177"/>
      <c r="L12" s="204"/>
      <c r="M12" s="72"/>
      <c r="N12" s="316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31610</v>
      </c>
      <c r="J13" s="177">
        <f t="shared" si="6"/>
        <v>31610</v>
      </c>
      <c r="K13" s="177">
        <f>K14</f>
        <v>33120</v>
      </c>
      <c r="L13" s="204">
        <f>L14</f>
        <v>30778</v>
      </c>
      <c r="M13" s="72">
        <f>M14</f>
        <v>0</v>
      </c>
      <c r="N13" s="316">
        <f>N14</f>
        <v>30778</v>
      </c>
      <c r="O13" s="290">
        <f t="shared" si="4"/>
        <v>97.367921543815257</v>
      </c>
      <c r="P13" s="295">
        <f t="shared" si="2"/>
        <v>92.928743961352652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31610</v>
      </c>
      <c r="J14" s="178">
        <v>31610</v>
      </c>
      <c r="K14" s="178">
        <v>33120</v>
      </c>
      <c r="L14" s="251">
        <v>30778</v>
      </c>
      <c r="M14" s="74">
        <v>0</v>
      </c>
      <c r="N14" s="317">
        <f>SUM(L14:M14)</f>
        <v>30778</v>
      </c>
      <c r="O14" s="291">
        <f t="shared" si="4"/>
        <v>97.367921543815257</v>
      </c>
      <c r="P14" s="296">
        <f t="shared" si="2"/>
        <v>92.928743961352652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7"/>
      <c r="J15" s="177"/>
      <c r="K15" s="177"/>
      <c r="L15" s="208"/>
      <c r="M15" s="103"/>
      <c r="N15" s="307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39150</v>
      </c>
      <c r="J16" s="177">
        <f t="shared" ref="J16" si="8">SUM(J17:J26)</f>
        <v>39150</v>
      </c>
      <c r="K16" s="177">
        <f>SUM(K17:K26)</f>
        <v>46663</v>
      </c>
      <c r="L16" s="207">
        <f>SUM(L17:L26)</f>
        <v>37412</v>
      </c>
      <c r="M16" s="107">
        <f>SUM(M17:M26)</f>
        <v>0</v>
      </c>
      <c r="N16" s="307">
        <f>SUM(N17:N26)</f>
        <v>37412</v>
      </c>
      <c r="O16" s="290">
        <f t="shared" si="4"/>
        <v>95.560664112388253</v>
      </c>
      <c r="P16" s="295">
        <f t="shared" si="2"/>
        <v>80.174870882712213</v>
      </c>
    </row>
    <row r="17" spans="1:16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1550</v>
      </c>
      <c r="J17" s="178">
        <v>1550</v>
      </c>
      <c r="K17" s="178">
        <v>2736</v>
      </c>
      <c r="L17" s="191">
        <v>1266</v>
      </c>
      <c r="M17" s="157">
        <v>0</v>
      </c>
      <c r="N17" s="317">
        <f t="shared" ref="N17:N26" si="9">SUM(L17:M17)</f>
        <v>1266</v>
      </c>
      <c r="O17" s="291">
        <f t="shared" si="4"/>
        <v>81.677419354838705</v>
      </c>
      <c r="P17" s="296">
        <f t="shared" si="2"/>
        <v>46.271929824561404</v>
      </c>
    </row>
    <row r="18" spans="1:16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15200</v>
      </c>
      <c r="J18" s="178">
        <v>15200</v>
      </c>
      <c r="K18" s="178">
        <v>16101</v>
      </c>
      <c r="L18" s="191">
        <v>14335</v>
      </c>
      <c r="M18" s="157">
        <v>0</v>
      </c>
      <c r="N18" s="317">
        <f t="shared" si="9"/>
        <v>14335</v>
      </c>
      <c r="O18" s="291">
        <f t="shared" si="4"/>
        <v>94.309210526315795</v>
      </c>
      <c r="P18" s="296">
        <f t="shared" si="2"/>
        <v>89.031737159182654</v>
      </c>
    </row>
    <row r="19" spans="1:16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2500</v>
      </c>
      <c r="J19" s="178">
        <v>2500</v>
      </c>
      <c r="K19" s="178">
        <v>2331</v>
      </c>
      <c r="L19" s="191">
        <v>2252</v>
      </c>
      <c r="M19" s="157">
        <v>0</v>
      </c>
      <c r="N19" s="317">
        <f t="shared" si="9"/>
        <v>2252</v>
      </c>
      <c r="O19" s="291">
        <f t="shared" si="4"/>
        <v>90.08</v>
      </c>
      <c r="P19" s="296">
        <f t="shared" si="2"/>
        <v>96.610896610896617</v>
      </c>
    </row>
    <row r="20" spans="1:16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7000</v>
      </c>
      <c r="J20" s="178">
        <v>7000</v>
      </c>
      <c r="K20" s="178">
        <v>9453</v>
      </c>
      <c r="L20" s="191">
        <v>6846</v>
      </c>
      <c r="M20" s="157">
        <v>0</v>
      </c>
      <c r="N20" s="317">
        <f t="shared" si="9"/>
        <v>6846</v>
      </c>
      <c r="O20" s="291">
        <f t="shared" si="4"/>
        <v>97.8</v>
      </c>
      <c r="P20" s="296">
        <f t="shared" si="2"/>
        <v>72.421453506823227</v>
      </c>
    </row>
    <row r="21" spans="1:16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600</v>
      </c>
      <c r="J21" s="178">
        <v>600</v>
      </c>
      <c r="K21" s="178">
        <v>599</v>
      </c>
      <c r="L21" s="191">
        <v>590</v>
      </c>
      <c r="M21" s="157">
        <v>0</v>
      </c>
      <c r="N21" s="317">
        <f t="shared" si="9"/>
        <v>590</v>
      </c>
      <c r="O21" s="291">
        <f t="shared" si="4"/>
        <v>98.333333333333329</v>
      </c>
      <c r="P21" s="296">
        <f t="shared" si="2"/>
        <v>98.497495826377289</v>
      </c>
    </row>
    <row r="22" spans="1:16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10">SUM(G22:H22)</f>
        <v>0</v>
      </c>
      <c r="J22" s="178">
        <f t="shared" si="10"/>
        <v>0</v>
      </c>
      <c r="K22" s="178">
        <v>0</v>
      </c>
      <c r="L22" s="191">
        <v>0</v>
      </c>
      <c r="M22" s="157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6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5000</v>
      </c>
      <c r="J23" s="178">
        <v>5000</v>
      </c>
      <c r="K23" s="178">
        <v>5956</v>
      </c>
      <c r="L23" s="191">
        <v>4987</v>
      </c>
      <c r="M23" s="157">
        <v>0</v>
      </c>
      <c r="N23" s="317">
        <f t="shared" si="9"/>
        <v>4987</v>
      </c>
      <c r="O23" s="291">
        <f t="shared" si="4"/>
        <v>99.74</v>
      </c>
      <c r="P23" s="296">
        <f t="shared" si="2"/>
        <v>83.73069173942244</v>
      </c>
    </row>
    <row r="24" spans="1:16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2">
        <v>0</v>
      </c>
      <c r="M24" s="159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6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7300</v>
      </c>
      <c r="J25" s="178">
        <v>7300</v>
      </c>
      <c r="K25" s="178">
        <v>9487</v>
      </c>
      <c r="L25" s="192">
        <v>7136</v>
      </c>
      <c r="M25" s="159">
        <v>0</v>
      </c>
      <c r="N25" s="317">
        <f t="shared" si="9"/>
        <v>7136</v>
      </c>
      <c r="O25" s="291">
        <f t="shared" si="4"/>
        <v>97.753424657534254</v>
      </c>
      <c r="P25" s="296">
        <f t="shared" si="2"/>
        <v>75.218720354168866</v>
      </c>
    </row>
    <row r="26" spans="1:16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2">
        <v>0</v>
      </c>
      <c r="M26" s="159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6" ht="12.95" customHeight="1">
      <c r="B27" s="9"/>
      <c r="C27" s="10"/>
      <c r="D27" s="10"/>
      <c r="E27" s="101"/>
      <c r="F27" s="113"/>
      <c r="G27" s="126"/>
      <c r="H27" s="10"/>
      <c r="I27" s="177"/>
      <c r="J27" s="177"/>
      <c r="K27" s="177"/>
      <c r="L27" s="214"/>
      <c r="M27" s="108"/>
      <c r="N27" s="307"/>
      <c r="O27" s="291" t="str">
        <f t="shared" si="4"/>
        <v/>
      </c>
      <c r="P27" s="296" t="str">
        <f t="shared" si="2"/>
        <v/>
      </c>
    </row>
    <row r="28" spans="1:16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2000</v>
      </c>
      <c r="J28" s="177">
        <f t="shared" ref="J28" si="12">SUM(J29:J30)</f>
        <v>2000</v>
      </c>
      <c r="K28" s="177">
        <f>SUM(K29:K30)</f>
        <v>7982</v>
      </c>
      <c r="L28" s="214">
        <f>SUM(L29:L30)</f>
        <v>1950</v>
      </c>
      <c r="M28" s="108">
        <f>SUM(M29:M30)</f>
        <v>0</v>
      </c>
      <c r="N28" s="307">
        <f>SUM(N29:N30)</f>
        <v>1950</v>
      </c>
      <c r="O28" s="290">
        <f t="shared" si="4"/>
        <v>97.5</v>
      </c>
      <c r="P28" s="295">
        <f t="shared" si="2"/>
        <v>24.429967426710096</v>
      </c>
    </row>
    <row r="29" spans="1:16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f t="shared" ref="I29:J29" si="13">SUM(G29:H29)</f>
        <v>0</v>
      </c>
      <c r="J29" s="178">
        <f t="shared" si="13"/>
        <v>0</v>
      </c>
      <c r="K29" s="178">
        <v>0</v>
      </c>
      <c r="L29" s="248">
        <v>0</v>
      </c>
      <c r="M29" s="109">
        <v>0</v>
      </c>
      <c r="N29" s="317">
        <f t="shared" ref="N29:N30" si="14">SUM(L29:M29)</f>
        <v>0</v>
      </c>
      <c r="O29" s="291" t="str">
        <f t="shared" si="4"/>
        <v/>
      </c>
      <c r="P29" s="296" t="str">
        <f t="shared" si="2"/>
        <v/>
      </c>
    </row>
    <row r="30" spans="1:16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2000</v>
      </c>
      <c r="J30" s="178">
        <v>2000</v>
      </c>
      <c r="K30" s="178">
        <v>7982</v>
      </c>
      <c r="L30" s="248">
        <v>1950</v>
      </c>
      <c r="M30" s="109">
        <v>0</v>
      </c>
      <c r="N30" s="317">
        <f t="shared" si="14"/>
        <v>1950</v>
      </c>
      <c r="O30" s="291">
        <f t="shared" si="4"/>
        <v>97.5</v>
      </c>
      <c r="P30" s="296">
        <f t="shared" si="2"/>
        <v>24.429967426710096</v>
      </c>
    </row>
    <row r="31" spans="1:16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47"/>
      <c r="M31" s="106"/>
      <c r="N31" s="318"/>
      <c r="O31" s="291" t="str">
        <f t="shared" si="4"/>
        <v/>
      </c>
      <c r="P31" s="296" t="str">
        <f t="shared" si="2"/>
        <v/>
      </c>
    </row>
    <row r="32" spans="1:16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9" t="s">
        <v>264</v>
      </c>
      <c r="J32" s="179"/>
      <c r="K32" s="179" t="s">
        <v>168</v>
      </c>
      <c r="L32" s="252"/>
      <c r="M32" s="93"/>
      <c r="N32" s="319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427500</v>
      </c>
      <c r="J33" s="103">
        <f>J8+J13+J16+J28</f>
        <v>418000</v>
      </c>
      <c r="K33" s="201">
        <f t="shared" ref="K33" si="15">K8+K13+K16+K28</f>
        <v>454382</v>
      </c>
      <c r="L33" s="208">
        <f>L8+L13+L16+L28</f>
        <v>413240</v>
      </c>
      <c r="M33" s="103">
        <f>M8+M13+M16+M28</f>
        <v>0</v>
      </c>
      <c r="N33" s="307">
        <f>N8+N13+N16+N28</f>
        <v>413240</v>
      </c>
      <c r="O33" s="290">
        <f t="shared" si="4"/>
        <v>98.861244019138766</v>
      </c>
      <c r="P33" s="295">
        <f t="shared" si="2"/>
        <v>90.945504003239563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/>
      <c r="J34" s="103"/>
      <c r="K34" s="201"/>
      <c r="L34" s="208"/>
      <c r="M34" s="103"/>
      <c r="N34" s="307"/>
      <c r="O34" s="291" t="str">
        <f>IF(J34=0,"",N34/J34*100)</f>
        <v/>
      </c>
      <c r="P34" s="296" t="str">
        <f>IF(K34=0,"",O34/K34*100)</f>
        <v/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25"/>
      <c r="J35" s="25"/>
      <c r="K35" s="212"/>
      <c r="L35" s="206"/>
      <c r="M35" s="94"/>
      <c r="N35" s="318"/>
      <c r="O35" s="291" t="str">
        <f t="shared" si="4"/>
        <v/>
      </c>
      <c r="P35" s="296" t="str">
        <f t="shared" si="4"/>
        <v/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N37" s="169"/>
    </row>
    <row r="38" spans="1:16" ht="12.95" customHeight="1">
      <c r="F38" s="115"/>
      <c r="G38" s="128"/>
      <c r="N38" s="169"/>
    </row>
    <row r="39" spans="1:16" ht="12.95" customHeight="1">
      <c r="B39" s="33"/>
      <c r="F39" s="115"/>
      <c r="G39" s="128"/>
      <c r="N39" s="169"/>
    </row>
    <row r="40" spans="1:16" ht="12.95" customHeight="1">
      <c r="B40" s="33"/>
      <c r="F40" s="115"/>
      <c r="G40" s="128"/>
      <c r="N40" s="169"/>
    </row>
    <row r="41" spans="1:16" ht="12.95" customHeight="1">
      <c r="B41" s="33"/>
      <c r="F41" s="115"/>
      <c r="G41" s="128"/>
      <c r="N41" s="169"/>
    </row>
    <row r="42" spans="1:16" ht="12.95" customHeight="1">
      <c r="B42" s="33"/>
      <c r="F42" s="115"/>
      <c r="G42" s="128"/>
      <c r="N42" s="169"/>
    </row>
    <row r="43" spans="1:16" ht="12.95" customHeight="1">
      <c r="B43" s="33"/>
      <c r="F43" s="115"/>
      <c r="G43" s="128"/>
      <c r="N43" s="169"/>
    </row>
    <row r="44" spans="1:16" ht="12.95" customHeight="1">
      <c r="B44" s="33"/>
      <c r="F44" s="115"/>
      <c r="G44" s="128"/>
      <c r="N44" s="169"/>
    </row>
    <row r="45" spans="1:16" ht="12.95" customHeight="1">
      <c r="B45" s="33"/>
      <c r="F45" s="115"/>
      <c r="G45" s="128"/>
      <c r="N45" s="169"/>
    </row>
    <row r="46" spans="1:16" ht="12.95" customHeight="1">
      <c r="F46" s="115"/>
      <c r="G46" s="128"/>
      <c r="N46" s="169"/>
    </row>
    <row r="47" spans="1:16" ht="12.95" customHeight="1">
      <c r="F47" s="115"/>
      <c r="G47" s="128"/>
      <c r="N47" s="169"/>
    </row>
    <row r="48" spans="1:16" ht="12.95" customHeight="1"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7.100000000000001" customHeight="1">
      <c r="F60" s="115"/>
      <c r="G60" s="128"/>
      <c r="N60" s="169"/>
    </row>
    <row r="61" spans="6:14" ht="14.25">
      <c r="F61" s="115"/>
      <c r="G61" s="128"/>
      <c r="N61" s="169"/>
    </row>
    <row r="62" spans="6:14" ht="14.25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T95"/>
  <sheetViews>
    <sheetView topLeftCell="A18" zoomScaleNormal="100" workbookViewId="0">
      <selection activeCell="G68" sqref="G68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32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409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5" t="s">
        <v>254</v>
      </c>
      <c r="L4" s="392" t="s">
        <v>253</v>
      </c>
      <c r="M4" s="393"/>
      <c r="N4" s="394"/>
      <c r="O4" s="407" t="s">
        <v>256</v>
      </c>
      <c r="P4" s="386" t="s">
        <v>255</v>
      </c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387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83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33</v>
      </c>
      <c r="C7" s="6" t="s">
        <v>3</v>
      </c>
      <c r="D7" s="6" t="s">
        <v>4</v>
      </c>
      <c r="E7" s="279" t="s">
        <v>212</v>
      </c>
      <c r="F7" s="4"/>
      <c r="G7" s="98"/>
      <c r="H7" s="4"/>
      <c r="I7" s="51"/>
      <c r="J7" s="51"/>
      <c r="K7" s="184"/>
      <c r="L7" s="3"/>
      <c r="M7" s="111"/>
      <c r="N7" s="301"/>
      <c r="O7" s="289"/>
      <c r="P7" s="294"/>
    </row>
    <row r="8" spans="1:18" s="2" customFormat="1" ht="12.95" customHeight="1">
      <c r="A8" s="97"/>
      <c r="B8" s="5"/>
      <c r="C8" s="6"/>
      <c r="D8" s="6"/>
      <c r="E8" s="6"/>
      <c r="F8" s="112">
        <v>600000</v>
      </c>
      <c r="G8" s="125"/>
      <c r="H8" s="19" t="s">
        <v>34</v>
      </c>
      <c r="I8" s="87">
        <f>I9+I10+I11</f>
        <v>536000</v>
      </c>
      <c r="J8" s="87">
        <f>J9+J10+J11</f>
        <v>536000</v>
      </c>
      <c r="K8" s="185">
        <f>SUM(K9:K11)</f>
        <v>594613</v>
      </c>
      <c r="L8" s="210">
        <f t="shared" ref="L8" si="0">L9+L10+L11</f>
        <v>534291</v>
      </c>
      <c r="M8" s="87">
        <f>M9+M10+M11</f>
        <v>0</v>
      </c>
      <c r="N8" s="302">
        <f>N9+N10+N11</f>
        <v>534291</v>
      </c>
      <c r="O8" s="290">
        <f>IF(J8=0,"",N8/J8*100)</f>
        <v>99.681156716417902</v>
      </c>
      <c r="P8" s="295">
        <f>IF(K8=0,"",N8/K8*100)</f>
        <v>89.855250389749301</v>
      </c>
    </row>
    <row r="9" spans="1:18" s="2" customFormat="1" ht="12.95" customHeight="1">
      <c r="A9" s="97"/>
      <c r="B9" s="5"/>
      <c r="C9" s="6"/>
      <c r="D9" s="6"/>
      <c r="E9" s="6"/>
      <c r="F9" s="113">
        <v>600000</v>
      </c>
      <c r="G9" s="126"/>
      <c r="H9" s="27" t="s">
        <v>19</v>
      </c>
      <c r="I9" s="86">
        <v>500000</v>
      </c>
      <c r="J9" s="86">
        <v>500000</v>
      </c>
      <c r="K9" s="180">
        <v>549813</v>
      </c>
      <c r="L9" s="209">
        <v>498391</v>
      </c>
      <c r="M9" s="86">
        <v>0</v>
      </c>
      <c r="N9" s="303">
        <f t="shared" ref="N9:N11" si="1">SUM(L9:M9)</f>
        <v>498391</v>
      </c>
      <c r="O9" s="291">
        <f>IF(J9=0,"",N9/J9*100)</f>
        <v>99.67819999999999</v>
      </c>
      <c r="P9" s="296">
        <f t="shared" ref="P9:P55" si="2">IF(K9=0,"",N9/K9*100)</f>
        <v>90.64736555883546</v>
      </c>
    </row>
    <row r="10" spans="1:18" s="2" customFormat="1" ht="12.95" customHeight="1">
      <c r="A10" s="97"/>
      <c r="B10" s="5"/>
      <c r="C10" s="6"/>
      <c r="D10" s="6"/>
      <c r="E10" s="6"/>
      <c r="F10" s="113">
        <v>600000</v>
      </c>
      <c r="G10" s="126"/>
      <c r="H10" s="27" t="s">
        <v>20</v>
      </c>
      <c r="I10" s="86">
        <v>24000</v>
      </c>
      <c r="J10" s="86">
        <v>24000</v>
      </c>
      <c r="K10" s="180">
        <v>29900</v>
      </c>
      <c r="L10" s="209">
        <v>24000</v>
      </c>
      <c r="M10" s="86">
        <v>0</v>
      </c>
      <c r="N10" s="303">
        <f t="shared" si="1"/>
        <v>24000</v>
      </c>
      <c r="O10" s="291">
        <f t="shared" ref="O10:O33" si="3">IF(J10=0,"",N10/J10*100)</f>
        <v>100</v>
      </c>
      <c r="P10" s="296">
        <f t="shared" si="2"/>
        <v>80.267558528428097</v>
      </c>
    </row>
    <row r="11" spans="1:18" s="2" customFormat="1" ht="12.95" customHeight="1">
      <c r="A11" s="97"/>
      <c r="B11" s="5"/>
      <c r="C11" s="6"/>
      <c r="D11" s="6"/>
      <c r="E11" s="6"/>
      <c r="F11" s="113">
        <v>600000</v>
      </c>
      <c r="G11" s="126"/>
      <c r="H11" s="27" t="s">
        <v>35</v>
      </c>
      <c r="I11" s="86">
        <v>12000</v>
      </c>
      <c r="J11" s="86">
        <v>12000</v>
      </c>
      <c r="K11" s="180">
        <v>14900</v>
      </c>
      <c r="L11" s="209">
        <v>11900</v>
      </c>
      <c r="M11" s="86">
        <v>0</v>
      </c>
      <c r="N11" s="303">
        <f t="shared" si="1"/>
        <v>11900</v>
      </c>
      <c r="O11" s="291">
        <f t="shared" si="3"/>
        <v>99.166666666666671</v>
      </c>
      <c r="P11" s="296">
        <f t="shared" si="2"/>
        <v>79.865771812080538</v>
      </c>
    </row>
    <row r="12" spans="1:18" s="2" customFormat="1" ht="8.1" customHeight="1">
      <c r="A12" s="97"/>
      <c r="B12" s="5"/>
      <c r="C12" s="6"/>
      <c r="D12" s="6"/>
      <c r="E12" s="6"/>
      <c r="F12" s="112"/>
      <c r="G12" s="126"/>
      <c r="H12" s="4"/>
      <c r="I12" s="88"/>
      <c r="J12" s="88"/>
      <c r="K12" s="181"/>
      <c r="L12" s="208"/>
      <c r="M12" s="88"/>
      <c r="N12" s="304"/>
      <c r="O12" s="291" t="str">
        <f t="shared" si="3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611000</v>
      </c>
      <c r="G13" s="125"/>
      <c r="H13" s="7" t="s">
        <v>63</v>
      </c>
      <c r="I13" s="76">
        <f>SUM(I14:I17)</f>
        <v>203540</v>
      </c>
      <c r="J13" s="76">
        <f>SUM(J14:J17)</f>
        <v>203190</v>
      </c>
      <c r="K13" s="181">
        <f>SUM(K14:K16)</f>
        <v>217108</v>
      </c>
      <c r="L13" s="204">
        <f t="shared" ref="L13" si="4">SUM(L14:L17)</f>
        <v>201336</v>
      </c>
      <c r="M13" s="76">
        <f>SUM(M14:M17)</f>
        <v>0</v>
      </c>
      <c r="N13" s="305">
        <f>SUM(N14:N17)</f>
        <v>201336</v>
      </c>
      <c r="O13" s="290">
        <f t="shared" si="3"/>
        <v>99.087553521334712</v>
      </c>
      <c r="P13" s="295">
        <f t="shared" si="2"/>
        <v>92.735412789947858</v>
      </c>
    </row>
    <row r="14" spans="1:18" ht="12.95" customHeight="1">
      <c r="B14" s="9"/>
      <c r="C14" s="10"/>
      <c r="D14" s="10"/>
      <c r="E14" s="101"/>
      <c r="F14" s="113">
        <v>611100</v>
      </c>
      <c r="G14" s="126"/>
      <c r="H14" s="18" t="s">
        <v>76</v>
      </c>
      <c r="I14" s="73">
        <v>137510</v>
      </c>
      <c r="J14" s="73">
        <v>137640</v>
      </c>
      <c r="K14" s="180">
        <v>127711</v>
      </c>
      <c r="L14" s="205">
        <v>137637</v>
      </c>
      <c r="M14" s="73">
        <v>0</v>
      </c>
      <c r="N14" s="303">
        <f t="shared" ref="N14:N16" si="5">SUM(L14:M14)</f>
        <v>137637</v>
      </c>
      <c r="O14" s="291">
        <f t="shared" si="3"/>
        <v>99.997820401046212</v>
      </c>
      <c r="P14" s="296">
        <f t="shared" si="2"/>
        <v>107.77223575103163</v>
      </c>
    </row>
    <row r="15" spans="1:18" ht="12.95" customHeight="1">
      <c r="B15" s="9"/>
      <c r="C15" s="10"/>
      <c r="D15" s="10"/>
      <c r="E15" s="101"/>
      <c r="F15" s="113">
        <v>611200</v>
      </c>
      <c r="G15" s="126"/>
      <c r="H15" s="10" t="s">
        <v>77</v>
      </c>
      <c r="I15" s="73">
        <v>22730</v>
      </c>
      <c r="J15" s="73">
        <v>22250</v>
      </c>
      <c r="K15" s="180">
        <v>27021</v>
      </c>
      <c r="L15" s="205">
        <v>21270</v>
      </c>
      <c r="M15" s="73">
        <v>0</v>
      </c>
      <c r="N15" s="303">
        <f t="shared" si="5"/>
        <v>21270</v>
      </c>
      <c r="O15" s="291">
        <f t="shared" si="3"/>
        <v>95.595505617977523</v>
      </c>
      <c r="P15" s="296">
        <f t="shared" si="2"/>
        <v>78.7165537914955</v>
      </c>
    </row>
    <row r="16" spans="1:18" ht="12.95" customHeight="1">
      <c r="B16" s="9"/>
      <c r="C16" s="10"/>
      <c r="D16" s="10"/>
      <c r="E16" s="101"/>
      <c r="F16" s="113">
        <v>611200</v>
      </c>
      <c r="G16" s="126" t="s">
        <v>114</v>
      </c>
      <c r="H16" s="149" t="s">
        <v>257</v>
      </c>
      <c r="I16" s="73">
        <v>43300</v>
      </c>
      <c r="J16" s="73">
        <v>43300</v>
      </c>
      <c r="K16" s="180">
        <v>62376</v>
      </c>
      <c r="L16" s="205">
        <v>42429</v>
      </c>
      <c r="M16" s="73">
        <v>0</v>
      </c>
      <c r="N16" s="303">
        <f t="shared" si="5"/>
        <v>42429</v>
      </c>
      <c r="O16" s="291">
        <f t="shared" si="3"/>
        <v>97.988452655889148</v>
      </c>
      <c r="P16" s="296">
        <f t="shared" si="2"/>
        <v>68.021354367064262</v>
      </c>
      <c r="R16" s="35"/>
    </row>
    <row r="17" spans="1:17" ht="8.1" customHeight="1">
      <c r="B17" s="9"/>
      <c r="C17" s="10"/>
      <c r="D17" s="10"/>
      <c r="E17" s="101"/>
      <c r="F17" s="113"/>
      <c r="G17" s="126"/>
      <c r="H17" s="18"/>
      <c r="I17" s="76"/>
      <c r="J17" s="76"/>
      <c r="K17" s="181"/>
      <c r="L17" s="204"/>
      <c r="M17" s="76"/>
      <c r="N17" s="305"/>
      <c r="O17" s="291" t="str">
        <f t="shared" si="3"/>
        <v/>
      </c>
      <c r="P17" s="296" t="str">
        <f t="shared" si="2"/>
        <v/>
      </c>
    </row>
    <row r="18" spans="1:17" s="1" customFormat="1" ht="12.95" customHeight="1">
      <c r="A18" s="96"/>
      <c r="B18" s="11"/>
      <c r="C18" s="7"/>
      <c r="D18" s="7"/>
      <c r="E18" s="7"/>
      <c r="F18" s="112">
        <v>612000</v>
      </c>
      <c r="G18" s="126"/>
      <c r="H18" s="7" t="s">
        <v>62</v>
      </c>
      <c r="I18" s="76">
        <f>I19+I20</f>
        <v>14980</v>
      </c>
      <c r="J18" s="76">
        <f>J19+J20</f>
        <v>14980</v>
      </c>
      <c r="K18" s="181">
        <f>K19</f>
        <v>13514</v>
      </c>
      <c r="L18" s="204">
        <f t="shared" ref="L18" si="6">L19+L20</f>
        <v>14940</v>
      </c>
      <c r="M18" s="76">
        <f>M19+M20</f>
        <v>0</v>
      </c>
      <c r="N18" s="305">
        <f>N19+N20</f>
        <v>14940</v>
      </c>
      <c r="O18" s="290">
        <f t="shared" si="3"/>
        <v>99.732977303070754</v>
      </c>
      <c r="P18" s="295">
        <f t="shared" si="2"/>
        <v>110.55202012727541</v>
      </c>
    </row>
    <row r="19" spans="1:17" ht="12.95" customHeight="1">
      <c r="B19" s="9"/>
      <c r="C19" s="10"/>
      <c r="D19" s="10"/>
      <c r="E19" s="101"/>
      <c r="F19" s="113">
        <v>612100</v>
      </c>
      <c r="G19" s="126"/>
      <c r="H19" s="12" t="s">
        <v>5</v>
      </c>
      <c r="I19" s="73">
        <v>14980</v>
      </c>
      <c r="J19" s="73">
        <v>14980</v>
      </c>
      <c r="K19" s="180">
        <v>13514</v>
      </c>
      <c r="L19" s="205">
        <v>14940</v>
      </c>
      <c r="M19" s="73">
        <v>0</v>
      </c>
      <c r="N19" s="303">
        <f>SUM(L19:M19)</f>
        <v>14940</v>
      </c>
      <c r="O19" s="291">
        <f t="shared" si="3"/>
        <v>99.732977303070754</v>
      </c>
      <c r="P19" s="296">
        <f t="shared" si="2"/>
        <v>110.55202012727541</v>
      </c>
    </row>
    <row r="20" spans="1:17" ht="8.1" customHeight="1">
      <c r="B20" s="9"/>
      <c r="C20" s="10"/>
      <c r="D20" s="10"/>
      <c r="E20" s="101"/>
      <c r="F20" s="113"/>
      <c r="G20" s="126"/>
      <c r="H20" s="10"/>
      <c r="I20" s="83"/>
      <c r="J20" s="83"/>
      <c r="K20" s="180"/>
      <c r="L20" s="206"/>
      <c r="M20" s="83"/>
      <c r="N20" s="303"/>
      <c r="O20" s="291" t="str">
        <f t="shared" si="3"/>
        <v/>
      </c>
      <c r="P20" s="296" t="str">
        <f t="shared" si="2"/>
        <v/>
      </c>
    </row>
    <row r="21" spans="1:17" s="1" customFormat="1" ht="12.95" customHeight="1">
      <c r="A21" s="96"/>
      <c r="B21" s="11"/>
      <c r="C21" s="7"/>
      <c r="D21" s="7"/>
      <c r="E21" s="7"/>
      <c r="F21" s="112">
        <v>613000</v>
      </c>
      <c r="G21" s="126"/>
      <c r="H21" s="7" t="s">
        <v>64</v>
      </c>
      <c r="I21" s="84">
        <f>SUM(I22:I32)</f>
        <v>196010</v>
      </c>
      <c r="J21" s="84">
        <f>SUM(J22:J32)</f>
        <v>177160</v>
      </c>
      <c r="K21" s="181">
        <f>SUM(K22:K32)</f>
        <v>277748</v>
      </c>
      <c r="L21" s="207">
        <f t="shared" ref="L21" si="7">SUM(L22:L32)</f>
        <v>166722</v>
      </c>
      <c r="M21" s="84">
        <f>SUM(M22:M32)</f>
        <v>0</v>
      </c>
      <c r="N21" s="304">
        <f>SUM(N22:N32)</f>
        <v>166722</v>
      </c>
      <c r="O21" s="290">
        <f t="shared" si="3"/>
        <v>94.108150824113807</v>
      </c>
      <c r="P21" s="295">
        <f t="shared" si="2"/>
        <v>60.026354825237263</v>
      </c>
    </row>
    <row r="22" spans="1:17" ht="12.95" customHeight="1">
      <c r="B22" s="9"/>
      <c r="C22" s="10"/>
      <c r="D22" s="10"/>
      <c r="E22" s="101"/>
      <c r="F22" s="113">
        <v>613100</v>
      </c>
      <c r="G22" s="126"/>
      <c r="H22" s="10" t="s">
        <v>6</v>
      </c>
      <c r="I22" s="83">
        <v>6000</v>
      </c>
      <c r="J22" s="83">
        <v>6000</v>
      </c>
      <c r="K22" s="180">
        <v>11520</v>
      </c>
      <c r="L22" s="206">
        <v>4469</v>
      </c>
      <c r="M22" s="83">
        <v>0</v>
      </c>
      <c r="N22" s="303">
        <f t="shared" ref="N22:N32" si="8">SUM(L22:M22)</f>
        <v>4469</v>
      </c>
      <c r="O22" s="291">
        <f t="shared" si="3"/>
        <v>74.483333333333334</v>
      </c>
      <c r="P22" s="296">
        <f t="shared" si="2"/>
        <v>38.793402777777779</v>
      </c>
    </row>
    <row r="23" spans="1:17" ht="12.95" customHeight="1">
      <c r="B23" s="9"/>
      <c r="C23" s="10"/>
      <c r="D23" s="10"/>
      <c r="E23" s="101"/>
      <c r="F23" s="113">
        <v>613200</v>
      </c>
      <c r="G23" s="126"/>
      <c r="H23" s="10" t="s">
        <v>7</v>
      </c>
      <c r="I23" s="83">
        <v>0</v>
      </c>
      <c r="J23" s="83">
        <v>0</v>
      </c>
      <c r="K23" s="180">
        <v>0</v>
      </c>
      <c r="L23" s="206">
        <v>0</v>
      </c>
      <c r="M23" s="83">
        <v>0</v>
      </c>
      <c r="N23" s="303">
        <f t="shared" si="8"/>
        <v>0</v>
      </c>
      <c r="O23" s="291" t="str">
        <f t="shared" si="3"/>
        <v/>
      </c>
      <c r="P23" s="296" t="str">
        <f t="shared" si="2"/>
        <v/>
      </c>
    </row>
    <row r="24" spans="1:17" ht="12.95" customHeight="1">
      <c r="B24" s="9"/>
      <c r="C24" s="10"/>
      <c r="D24" s="10"/>
      <c r="E24" s="101"/>
      <c r="F24" s="113">
        <v>613300</v>
      </c>
      <c r="G24" s="126"/>
      <c r="H24" s="18" t="s">
        <v>78</v>
      </c>
      <c r="I24" s="83">
        <v>5200</v>
      </c>
      <c r="J24" s="83">
        <v>5200</v>
      </c>
      <c r="K24" s="180">
        <v>3915</v>
      </c>
      <c r="L24" s="206">
        <v>3515</v>
      </c>
      <c r="M24" s="83">
        <v>0</v>
      </c>
      <c r="N24" s="303">
        <f t="shared" si="8"/>
        <v>3515</v>
      </c>
      <c r="O24" s="291">
        <f t="shared" si="3"/>
        <v>67.596153846153854</v>
      </c>
      <c r="P24" s="296">
        <f t="shared" si="2"/>
        <v>89.782886334610467</v>
      </c>
    </row>
    <row r="25" spans="1:17" ht="12.95" customHeight="1">
      <c r="B25" s="9"/>
      <c r="C25" s="10"/>
      <c r="D25" s="10"/>
      <c r="E25" s="101"/>
      <c r="F25" s="113">
        <v>613400</v>
      </c>
      <c r="G25" s="126"/>
      <c r="H25" s="10" t="s">
        <v>65</v>
      </c>
      <c r="I25" s="83">
        <v>1200</v>
      </c>
      <c r="J25" s="83">
        <v>1200</v>
      </c>
      <c r="K25" s="180">
        <v>275</v>
      </c>
      <c r="L25" s="206">
        <v>18</v>
      </c>
      <c r="M25" s="83">
        <v>0</v>
      </c>
      <c r="N25" s="303">
        <f t="shared" si="8"/>
        <v>18</v>
      </c>
      <c r="O25" s="291">
        <f t="shared" si="3"/>
        <v>1.5</v>
      </c>
      <c r="P25" s="296">
        <f t="shared" si="2"/>
        <v>6.5454545454545459</v>
      </c>
    </row>
    <row r="26" spans="1:17" ht="12.95" customHeight="1">
      <c r="B26" s="9"/>
      <c r="C26" s="10"/>
      <c r="D26" s="10"/>
      <c r="E26" s="101"/>
      <c r="F26" s="113">
        <v>613500</v>
      </c>
      <c r="G26" s="126"/>
      <c r="H26" s="10" t="s">
        <v>8</v>
      </c>
      <c r="I26" s="85">
        <v>1500</v>
      </c>
      <c r="J26" s="85">
        <v>1500</v>
      </c>
      <c r="K26" s="180">
        <v>346</v>
      </c>
      <c r="L26" s="247">
        <v>413</v>
      </c>
      <c r="M26" s="85">
        <v>0</v>
      </c>
      <c r="N26" s="303">
        <f t="shared" si="8"/>
        <v>413</v>
      </c>
      <c r="O26" s="291">
        <f t="shared" si="3"/>
        <v>27.533333333333331</v>
      </c>
      <c r="P26" s="296">
        <f t="shared" si="2"/>
        <v>119.364161849711</v>
      </c>
    </row>
    <row r="27" spans="1:17" ht="12.95" customHeight="1">
      <c r="B27" s="9"/>
      <c r="C27" s="10"/>
      <c r="D27" s="10"/>
      <c r="E27" s="101"/>
      <c r="F27" s="113">
        <v>613600</v>
      </c>
      <c r="G27" s="126"/>
      <c r="H27" s="18" t="s">
        <v>79</v>
      </c>
      <c r="I27" s="83">
        <v>1200</v>
      </c>
      <c r="J27" s="83">
        <v>1200</v>
      </c>
      <c r="K27" s="180">
        <v>0</v>
      </c>
      <c r="L27" s="206">
        <v>250</v>
      </c>
      <c r="M27" s="83">
        <v>0</v>
      </c>
      <c r="N27" s="303">
        <f t="shared" si="8"/>
        <v>250</v>
      </c>
      <c r="O27" s="291">
        <f t="shared" si="3"/>
        <v>20.833333333333336</v>
      </c>
      <c r="P27" s="296" t="str">
        <f t="shared" si="2"/>
        <v/>
      </c>
    </row>
    <row r="28" spans="1:17" ht="12.95" customHeight="1">
      <c r="B28" s="9"/>
      <c r="C28" s="10"/>
      <c r="D28" s="10"/>
      <c r="E28" s="101"/>
      <c r="F28" s="113">
        <v>613700</v>
      </c>
      <c r="G28" s="126"/>
      <c r="H28" s="10" t="s">
        <v>9</v>
      </c>
      <c r="I28" s="83">
        <v>4000</v>
      </c>
      <c r="J28" s="83">
        <v>4000</v>
      </c>
      <c r="K28" s="180">
        <v>1428</v>
      </c>
      <c r="L28" s="206">
        <v>2218</v>
      </c>
      <c r="M28" s="83">
        <v>0</v>
      </c>
      <c r="N28" s="303">
        <f t="shared" si="8"/>
        <v>2218</v>
      </c>
      <c r="O28" s="291">
        <f t="shared" si="3"/>
        <v>55.45</v>
      </c>
      <c r="P28" s="296">
        <f t="shared" si="2"/>
        <v>155.32212885154061</v>
      </c>
    </row>
    <row r="29" spans="1:17" ht="12.95" customHeight="1">
      <c r="B29" s="9"/>
      <c r="C29" s="10"/>
      <c r="D29" s="10"/>
      <c r="E29" s="101"/>
      <c r="F29" s="113">
        <v>613800</v>
      </c>
      <c r="G29" s="126"/>
      <c r="H29" s="10" t="s">
        <v>66</v>
      </c>
      <c r="I29" s="86">
        <v>2500</v>
      </c>
      <c r="J29" s="86">
        <v>2500</v>
      </c>
      <c r="K29" s="180">
        <v>2349</v>
      </c>
      <c r="L29" s="209">
        <v>2358</v>
      </c>
      <c r="M29" s="86">
        <v>0</v>
      </c>
      <c r="N29" s="303">
        <f t="shared" si="8"/>
        <v>2358</v>
      </c>
      <c r="O29" s="291">
        <f t="shared" si="3"/>
        <v>94.320000000000007</v>
      </c>
      <c r="P29" s="296">
        <f t="shared" si="2"/>
        <v>100.38314176245211</v>
      </c>
    </row>
    <row r="30" spans="1:17" ht="12.95" customHeight="1">
      <c r="B30" s="9"/>
      <c r="C30" s="10"/>
      <c r="D30" s="10"/>
      <c r="E30" s="101"/>
      <c r="F30" s="116">
        <v>613900</v>
      </c>
      <c r="G30" s="126"/>
      <c r="H30" s="13" t="s">
        <v>67</v>
      </c>
      <c r="I30" s="86">
        <v>125000</v>
      </c>
      <c r="J30" s="86">
        <v>106150</v>
      </c>
      <c r="K30" s="180">
        <v>160818</v>
      </c>
      <c r="L30" s="209">
        <v>104774</v>
      </c>
      <c r="M30" s="86">
        <v>0</v>
      </c>
      <c r="N30" s="303">
        <f t="shared" si="8"/>
        <v>104774</v>
      </c>
      <c r="O30" s="291">
        <f t="shared" si="3"/>
        <v>98.703721149317005</v>
      </c>
      <c r="P30" s="296">
        <f t="shared" si="2"/>
        <v>65.150667213869099</v>
      </c>
      <c r="Q30" s="33"/>
    </row>
    <row r="31" spans="1:17" ht="12.95" customHeight="1">
      <c r="B31" s="9"/>
      <c r="C31" s="10"/>
      <c r="D31" s="10"/>
      <c r="E31" s="101"/>
      <c r="F31" s="113">
        <v>613900</v>
      </c>
      <c r="G31" s="126" t="s">
        <v>115</v>
      </c>
      <c r="H31" s="18" t="s">
        <v>84</v>
      </c>
      <c r="I31" s="86">
        <v>0</v>
      </c>
      <c r="J31" s="86">
        <v>0</v>
      </c>
      <c r="K31" s="180">
        <v>26216</v>
      </c>
      <c r="L31" s="209">
        <v>0</v>
      </c>
      <c r="M31" s="86">
        <v>0</v>
      </c>
      <c r="N31" s="303">
        <f t="shared" si="8"/>
        <v>0</v>
      </c>
      <c r="O31" s="291" t="str">
        <f t="shared" si="3"/>
        <v/>
      </c>
      <c r="P31" s="296">
        <f t="shared" si="2"/>
        <v>0</v>
      </c>
    </row>
    <row r="32" spans="1:17" ht="12.95" customHeight="1">
      <c r="B32" s="9"/>
      <c r="C32" s="10"/>
      <c r="D32" s="10"/>
      <c r="E32" s="101"/>
      <c r="F32" s="113">
        <v>613900</v>
      </c>
      <c r="G32" s="126" t="s">
        <v>114</v>
      </c>
      <c r="H32" s="149" t="s">
        <v>258</v>
      </c>
      <c r="I32" s="86">
        <v>49410</v>
      </c>
      <c r="J32" s="86">
        <v>49410</v>
      </c>
      <c r="K32" s="180">
        <v>70881</v>
      </c>
      <c r="L32" s="209">
        <v>48707</v>
      </c>
      <c r="M32" s="86">
        <v>0</v>
      </c>
      <c r="N32" s="303">
        <f t="shared" si="8"/>
        <v>48707</v>
      </c>
      <c r="O32" s="291">
        <f t="shared" si="3"/>
        <v>98.577211090872296</v>
      </c>
      <c r="P32" s="296">
        <f t="shared" si="2"/>
        <v>68.716581312340395</v>
      </c>
    </row>
    <row r="33" spans="1:20" ht="8.1" customHeight="1">
      <c r="B33" s="9"/>
      <c r="C33" s="10"/>
      <c r="D33" s="10"/>
      <c r="E33" s="101"/>
      <c r="F33" s="113"/>
      <c r="G33" s="126"/>
      <c r="H33" s="10"/>
      <c r="I33" s="83"/>
      <c r="J33" s="83"/>
      <c r="K33" s="180"/>
      <c r="L33" s="206"/>
      <c r="M33" s="83"/>
      <c r="N33" s="303"/>
      <c r="O33" s="291" t="str">
        <f t="shared" si="3"/>
        <v/>
      </c>
      <c r="P33" s="296" t="str">
        <f t="shared" si="2"/>
        <v/>
      </c>
    </row>
    <row r="34" spans="1:20" s="1" customFormat="1" ht="12.95" customHeight="1">
      <c r="A34" s="96"/>
      <c r="B34" s="11"/>
      <c r="C34" s="7"/>
      <c r="D34" s="7"/>
      <c r="E34" s="7"/>
      <c r="F34" s="112">
        <v>614000</v>
      </c>
      <c r="G34" s="126"/>
      <c r="H34" s="7" t="s">
        <v>80</v>
      </c>
      <c r="I34" s="88">
        <f t="shared" ref="I34:J34" si="9">SUM(I35:I44)</f>
        <v>767000</v>
      </c>
      <c r="J34" s="88">
        <f t="shared" si="9"/>
        <v>767000</v>
      </c>
      <c r="K34" s="181">
        <f t="shared" ref="K34:N34" si="10">SUM(K35:K44)</f>
        <v>790400</v>
      </c>
      <c r="L34" s="208">
        <f t="shared" si="10"/>
        <v>766800</v>
      </c>
      <c r="M34" s="88">
        <f t="shared" si="10"/>
        <v>0</v>
      </c>
      <c r="N34" s="304">
        <f t="shared" si="10"/>
        <v>766800</v>
      </c>
      <c r="O34" s="311">
        <f>IF(J34=0,"",N34/J34*100)</f>
        <v>99.973924380704034</v>
      </c>
      <c r="P34" s="139">
        <f t="shared" si="2"/>
        <v>97.014170040485823</v>
      </c>
    </row>
    <row r="35" spans="1:20" s="39" customFormat="1" ht="12.95" customHeight="1">
      <c r="B35" s="40"/>
      <c r="C35" s="12"/>
      <c r="D35" s="12"/>
      <c r="E35" s="12"/>
      <c r="F35" s="113">
        <v>614100</v>
      </c>
      <c r="G35" s="126" t="s">
        <v>116</v>
      </c>
      <c r="H35" s="47" t="s">
        <v>95</v>
      </c>
      <c r="I35" s="85">
        <v>250000</v>
      </c>
      <c r="J35" s="85">
        <v>250000</v>
      </c>
      <c r="K35" s="180">
        <v>200000</v>
      </c>
      <c r="L35" s="191">
        <v>250000</v>
      </c>
      <c r="M35" s="150">
        <v>0</v>
      </c>
      <c r="N35" s="303">
        <f t="shared" ref="N35:N44" si="11">SUM(L35:M35)</f>
        <v>250000</v>
      </c>
      <c r="O35" s="312">
        <f t="shared" ref="O35:O55" si="12">IF(J35=0,"",N35/J35*100)</f>
        <v>100</v>
      </c>
      <c r="P35" s="140">
        <f t="shared" si="2"/>
        <v>125</v>
      </c>
    </row>
    <row r="36" spans="1:20" s="67" customFormat="1" ht="12.95" customHeight="1">
      <c r="B36" s="63"/>
      <c r="C36" s="64"/>
      <c r="D36" s="64"/>
      <c r="E36" s="64"/>
      <c r="F36" s="117">
        <v>614200</v>
      </c>
      <c r="G36" s="126" t="s">
        <v>117</v>
      </c>
      <c r="H36" s="65" t="s">
        <v>111</v>
      </c>
      <c r="I36" s="66">
        <v>150000</v>
      </c>
      <c r="J36" s="66">
        <v>150000</v>
      </c>
      <c r="K36" s="180">
        <v>185400</v>
      </c>
      <c r="L36" s="306">
        <v>149800</v>
      </c>
      <c r="M36" s="167">
        <v>0</v>
      </c>
      <c r="N36" s="303">
        <f t="shared" si="11"/>
        <v>149800</v>
      </c>
      <c r="O36" s="312">
        <f t="shared" si="12"/>
        <v>99.866666666666674</v>
      </c>
      <c r="P36" s="140">
        <f t="shared" si="2"/>
        <v>80.798274002157498</v>
      </c>
      <c r="T36" s="68"/>
    </row>
    <row r="37" spans="1:20" ht="12.95" customHeight="1">
      <c r="B37" s="9"/>
      <c r="C37" s="10"/>
      <c r="D37" s="10"/>
      <c r="E37" s="101"/>
      <c r="F37" s="113">
        <v>614300</v>
      </c>
      <c r="G37" s="126" t="s">
        <v>118</v>
      </c>
      <c r="H37" s="165" t="s">
        <v>157</v>
      </c>
      <c r="I37" s="89">
        <v>50000</v>
      </c>
      <c r="J37" s="89">
        <v>50000</v>
      </c>
      <c r="K37" s="180">
        <v>70000</v>
      </c>
      <c r="L37" s="192">
        <v>50000</v>
      </c>
      <c r="M37" s="151">
        <v>0</v>
      </c>
      <c r="N37" s="303">
        <f t="shared" si="11"/>
        <v>50000</v>
      </c>
      <c r="O37" s="312">
        <f t="shared" si="12"/>
        <v>100</v>
      </c>
      <c r="P37" s="140">
        <f t="shared" si="2"/>
        <v>71.428571428571431</v>
      </c>
    </row>
    <row r="38" spans="1:20" ht="12.95" customHeight="1">
      <c r="B38" s="9"/>
      <c r="C38" s="10"/>
      <c r="D38" s="10"/>
      <c r="E38" s="101"/>
      <c r="F38" s="113">
        <v>614300</v>
      </c>
      <c r="G38" s="126" t="s">
        <v>119</v>
      </c>
      <c r="H38" s="42" t="s">
        <v>91</v>
      </c>
      <c r="I38" s="89">
        <v>35000</v>
      </c>
      <c r="J38" s="89">
        <v>35000</v>
      </c>
      <c r="K38" s="180">
        <v>35000</v>
      </c>
      <c r="L38" s="192">
        <v>35000</v>
      </c>
      <c r="M38" s="151">
        <v>0</v>
      </c>
      <c r="N38" s="303">
        <f t="shared" si="11"/>
        <v>35000</v>
      </c>
      <c r="O38" s="312">
        <f t="shared" si="12"/>
        <v>100</v>
      </c>
      <c r="P38" s="140">
        <f t="shared" si="2"/>
        <v>100</v>
      </c>
    </row>
    <row r="39" spans="1:20" ht="12.95" customHeight="1">
      <c r="B39" s="9"/>
      <c r="C39" s="10"/>
      <c r="D39" s="10"/>
      <c r="E39" s="101"/>
      <c r="F39" s="113">
        <v>614300</v>
      </c>
      <c r="G39" s="126" t="s">
        <v>120</v>
      </c>
      <c r="H39" s="42" t="s">
        <v>94</v>
      </c>
      <c r="I39" s="89">
        <v>45000</v>
      </c>
      <c r="J39" s="89">
        <v>45000</v>
      </c>
      <c r="K39" s="180">
        <v>40000</v>
      </c>
      <c r="L39" s="192">
        <v>45000</v>
      </c>
      <c r="M39" s="151">
        <v>0</v>
      </c>
      <c r="N39" s="303">
        <f t="shared" si="11"/>
        <v>45000</v>
      </c>
      <c r="O39" s="312">
        <f t="shared" si="12"/>
        <v>100</v>
      </c>
      <c r="P39" s="140">
        <f t="shared" si="2"/>
        <v>112.5</v>
      </c>
    </row>
    <row r="40" spans="1:20" ht="12.95" customHeight="1">
      <c r="B40" s="9"/>
      <c r="C40" s="10"/>
      <c r="D40" s="10"/>
      <c r="E40" s="101"/>
      <c r="F40" s="113">
        <v>614300</v>
      </c>
      <c r="G40" s="126" t="s">
        <v>121</v>
      </c>
      <c r="H40" s="164" t="s">
        <v>162</v>
      </c>
      <c r="I40" s="89">
        <v>45000</v>
      </c>
      <c r="J40" s="89">
        <v>45000</v>
      </c>
      <c r="K40" s="180">
        <v>40000</v>
      </c>
      <c r="L40" s="192">
        <v>45000</v>
      </c>
      <c r="M40" s="151">
        <v>0</v>
      </c>
      <c r="N40" s="303">
        <f t="shared" si="11"/>
        <v>45000</v>
      </c>
      <c r="O40" s="312">
        <f t="shared" si="12"/>
        <v>100</v>
      </c>
      <c r="P40" s="140">
        <f t="shared" si="2"/>
        <v>112.5</v>
      </c>
    </row>
    <row r="41" spans="1:20" ht="12.95" customHeight="1">
      <c r="B41" s="9"/>
      <c r="C41" s="10"/>
      <c r="D41" s="10"/>
      <c r="E41" s="101"/>
      <c r="F41" s="113">
        <v>614300</v>
      </c>
      <c r="G41" s="126" t="s">
        <v>122</v>
      </c>
      <c r="H41" s="164" t="s">
        <v>161</v>
      </c>
      <c r="I41" s="89">
        <v>17000</v>
      </c>
      <c r="J41" s="89">
        <v>17000</v>
      </c>
      <c r="K41" s="180">
        <v>15000</v>
      </c>
      <c r="L41" s="192">
        <v>17000</v>
      </c>
      <c r="M41" s="151">
        <v>0</v>
      </c>
      <c r="N41" s="303">
        <f t="shared" si="11"/>
        <v>17000</v>
      </c>
      <c r="O41" s="312">
        <f t="shared" si="12"/>
        <v>100</v>
      </c>
      <c r="P41" s="140">
        <f t="shared" si="2"/>
        <v>113.33333333333333</v>
      </c>
    </row>
    <row r="42" spans="1:20" ht="12.95" customHeight="1">
      <c r="B42" s="9"/>
      <c r="C42" s="10"/>
      <c r="D42" s="10"/>
      <c r="E42" s="101"/>
      <c r="F42" s="113">
        <v>614300</v>
      </c>
      <c r="G42" s="126" t="s">
        <v>123</v>
      </c>
      <c r="H42" s="42" t="s">
        <v>93</v>
      </c>
      <c r="I42" s="89">
        <v>30000</v>
      </c>
      <c r="J42" s="89">
        <v>30000</v>
      </c>
      <c r="K42" s="180">
        <v>30000</v>
      </c>
      <c r="L42" s="192">
        <v>30000</v>
      </c>
      <c r="M42" s="151">
        <v>0</v>
      </c>
      <c r="N42" s="303">
        <f t="shared" si="11"/>
        <v>30000</v>
      </c>
      <c r="O42" s="312">
        <f t="shared" si="12"/>
        <v>100</v>
      </c>
      <c r="P42" s="140">
        <f t="shared" si="2"/>
        <v>100</v>
      </c>
    </row>
    <row r="43" spans="1:20" ht="12.95" customHeight="1">
      <c r="B43" s="9"/>
      <c r="C43" s="10"/>
      <c r="D43" s="10"/>
      <c r="E43" s="101"/>
      <c r="F43" s="113">
        <v>614300</v>
      </c>
      <c r="G43" s="126" t="s">
        <v>124</v>
      </c>
      <c r="H43" s="42" t="s">
        <v>110</v>
      </c>
      <c r="I43" s="89">
        <v>15000</v>
      </c>
      <c r="J43" s="89">
        <v>15000</v>
      </c>
      <c r="K43" s="180">
        <v>15000</v>
      </c>
      <c r="L43" s="192">
        <v>15000</v>
      </c>
      <c r="M43" s="151">
        <v>0</v>
      </c>
      <c r="N43" s="303">
        <f t="shared" si="11"/>
        <v>15000</v>
      </c>
      <c r="O43" s="312">
        <f t="shared" ref="O43" si="13">IF(J43=0,"",N43/J43*100)</f>
        <v>100</v>
      </c>
      <c r="P43" s="140">
        <f t="shared" si="2"/>
        <v>100</v>
      </c>
    </row>
    <row r="44" spans="1:20" ht="12.95" customHeight="1">
      <c r="B44" s="9"/>
      <c r="C44" s="10"/>
      <c r="D44" s="10"/>
      <c r="E44" s="101"/>
      <c r="F44" s="113">
        <v>614300</v>
      </c>
      <c r="G44" s="126" t="s">
        <v>125</v>
      </c>
      <c r="H44" s="69" t="s">
        <v>18</v>
      </c>
      <c r="I44" s="89">
        <v>130000</v>
      </c>
      <c r="J44" s="89">
        <v>130000</v>
      </c>
      <c r="K44" s="180">
        <v>160000</v>
      </c>
      <c r="L44" s="192">
        <v>130000</v>
      </c>
      <c r="M44" s="151">
        <v>0</v>
      </c>
      <c r="N44" s="303">
        <f t="shared" si="11"/>
        <v>130000</v>
      </c>
      <c r="O44" s="312">
        <f t="shared" si="12"/>
        <v>100</v>
      </c>
      <c r="P44" s="140">
        <f t="shared" si="2"/>
        <v>81.25</v>
      </c>
    </row>
    <row r="45" spans="1:20" ht="8.1" customHeight="1">
      <c r="B45" s="9"/>
      <c r="C45" s="10"/>
      <c r="D45" s="10"/>
      <c r="E45" s="101"/>
      <c r="F45" s="113"/>
      <c r="G45" s="126"/>
      <c r="H45" s="42"/>
      <c r="I45" s="89"/>
      <c r="J45" s="89"/>
      <c r="K45" s="180"/>
      <c r="L45" s="248"/>
      <c r="M45" s="89"/>
      <c r="N45" s="303"/>
      <c r="O45" s="312" t="str">
        <f t="shared" si="12"/>
        <v/>
      </c>
      <c r="P45" s="140" t="str">
        <f t="shared" si="2"/>
        <v/>
      </c>
    </row>
    <row r="46" spans="1:20" ht="12.95" customHeight="1">
      <c r="B46" s="9"/>
      <c r="C46" s="10"/>
      <c r="D46" s="10"/>
      <c r="E46" s="101"/>
      <c r="F46" s="112">
        <v>615000</v>
      </c>
      <c r="G46" s="126"/>
      <c r="H46" s="7" t="s">
        <v>11</v>
      </c>
      <c r="I46" s="88">
        <f>I47</f>
        <v>147000</v>
      </c>
      <c r="J46" s="88">
        <f>J47</f>
        <v>437000</v>
      </c>
      <c r="K46" s="181">
        <f>K47</f>
        <v>400000</v>
      </c>
      <c r="L46" s="208">
        <f t="shared" ref="L46" si="14">L47</f>
        <v>437000</v>
      </c>
      <c r="M46" s="88">
        <f>M47</f>
        <v>0</v>
      </c>
      <c r="N46" s="304">
        <f>N47</f>
        <v>437000</v>
      </c>
      <c r="O46" s="311">
        <f t="shared" si="12"/>
        <v>100</v>
      </c>
      <c r="P46" s="139">
        <f t="shared" si="2"/>
        <v>109.25</v>
      </c>
    </row>
    <row r="47" spans="1:20" ht="12.95" customHeight="1">
      <c r="B47" s="9"/>
      <c r="C47" s="10"/>
      <c r="D47" s="10"/>
      <c r="E47" s="101"/>
      <c r="F47" s="113">
        <v>615100</v>
      </c>
      <c r="G47" s="126"/>
      <c r="H47" s="12" t="s">
        <v>11</v>
      </c>
      <c r="I47" s="85">
        <v>147000</v>
      </c>
      <c r="J47" s="85">
        <v>437000</v>
      </c>
      <c r="K47" s="180">
        <v>400000</v>
      </c>
      <c r="L47" s="247">
        <v>437000</v>
      </c>
      <c r="M47" s="85">
        <v>0</v>
      </c>
      <c r="N47" s="303">
        <f>SUM(L47:M47)</f>
        <v>437000</v>
      </c>
      <c r="O47" s="312">
        <f t="shared" si="12"/>
        <v>100</v>
      </c>
      <c r="P47" s="140">
        <f t="shared" si="2"/>
        <v>109.25</v>
      </c>
    </row>
    <row r="48" spans="1:20" ht="8.1" customHeight="1">
      <c r="B48" s="9"/>
      <c r="C48" s="10"/>
      <c r="D48" s="10"/>
      <c r="E48" s="101"/>
      <c r="F48" s="113"/>
      <c r="G48" s="126"/>
      <c r="H48" s="13"/>
      <c r="I48" s="86"/>
      <c r="J48" s="86"/>
      <c r="K48" s="180"/>
      <c r="L48" s="209"/>
      <c r="M48" s="86"/>
      <c r="N48" s="303"/>
      <c r="O48" s="312" t="str">
        <f t="shared" si="12"/>
        <v/>
      </c>
      <c r="P48" s="140" t="str">
        <f t="shared" si="2"/>
        <v/>
      </c>
    </row>
    <row r="49" spans="1:16" ht="12.95" customHeight="1">
      <c r="B49" s="11"/>
      <c r="C49" s="7"/>
      <c r="D49" s="7"/>
      <c r="E49" s="7"/>
      <c r="F49" s="112">
        <v>821000</v>
      </c>
      <c r="G49" s="126"/>
      <c r="H49" s="7" t="s">
        <v>12</v>
      </c>
      <c r="I49" s="103">
        <f>SUM(I50:I52)</f>
        <v>80000</v>
      </c>
      <c r="J49" s="103">
        <f>SUM(J50:J52)</f>
        <v>80000</v>
      </c>
      <c r="K49" s="181">
        <f>SUM(K50:K52)</f>
        <v>3775</v>
      </c>
      <c r="L49" s="208">
        <f t="shared" ref="L49" si="15">SUM(L50:L52)</f>
        <v>75345</v>
      </c>
      <c r="M49" s="103">
        <f>SUM(M50:M52)</f>
        <v>0</v>
      </c>
      <c r="N49" s="307">
        <f>SUM(N50:N52)</f>
        <v>75345</v>
      </c>
      <c r="O49" s="311">
        <f t="shared" si="12"/>
        <v>94.181250000000006</v>
      </c>
      <c r="P49" s="139">
        <f t="shared" si="2"/>
        <v>1995.8940397350993</v>
      </c>
    </row>
    <row r="50" spans="1:16" ht="12.95" customHeight="1">
      <c r="B50" s="9"/>
      <c r="C50" s="10"/>
      <c r="D50" s="10"/>
      <c r="E50" s="101"/>
      <c r="F50" s="113">
        <v>821200</v>
      </c>
      <c r="G50" s="126"/>
      <c r="H50" s="10" t="s">
        <v>13</v>
      </c>
      <c r="I50" s="95">
        <v>25000</v>
      </c>
      <c r="J50" s="95">
        <v>25000</v>
      </c>
      <c r="K50" s="180">
        <v>0</v>
      </c>
      <c r="L50" s="209">
        <v>21686</v>
      </c>
      <c r="M50" s="95">
        <v>0</v>
      </c>
      <c r="N50" s="303">
        <f t="shared" ref="N50:N52" si="16">SUM(L50:M50)</f>
        <v>21686</v>
      </c>
      <c r="O50" s="312">
        <f t="shared" si="12"/>
        <v>86.744</v>
      </c>
      <c r="P50" s="140" t="str">
        <f t="shared" si="2"/>
        <v/>
      </c>
    </row>
    <row r="51" spans="1:16" ht="12.95" customHeight="1">
      <c r="B51" s="9"/>
      <c r="C51" s="10"/>
      <c r="D51" s="10"/>
      <c r="E51" s="101"/>
      <c r="F51" s="113">
        <v>821300</v>
      </c>
      <c r="G51" s="126"/>
      <c r="H51" s="10" t="s">
        <v>14</v>
      </c>
      <c r="I51" s="109">
        <v>5000</v>
      </c>
      <c r="J51" s="109">
        <v>5000</v>
      </c>
      <c r="K51" s="180">
        <v>3775</v>
      </c>
      <c r="L51" s="248">
        <v>3827</v>
      </c>
      <c r="M51" s="109">
        <v>0</v>
      </c>
      <c r="N51" s="303">
        <f t="shared" si="16"/>
        <v>3827</v>
      </c>
      <c r="O51" s="312">
        <f t="shared" si="12"/>
        <v>76.539999999999992</v>
      </c>
      <c r="P51" s="140">
        <f t="shared" si="2"/>
        <v>101.3774834437086</v>
      </c>
    </row>
    <row r="52" spans="1:16" ht="12.95" customHeight="1">
      <c r="B52" s="9"/>
      <c r="C52" s="10"/>
      <c r="D52" s="10"/>
      <c r="E52" s="101"/>
      <c r="F52" s="113">
        <v>821500</v>
      </c>
      <c r="G52" s="126"/>
      <c r="H52" s="10" t="s">
        <v>102</v>
      </c>
      <c r="I52" s="53">
        <v>50000</v>
      </c>
      <c r="J52" s="53">
        <v>50000</v>
      </c>
      <c r="K52" s="180">
        <v>0</v>
      </c>
      <c r="L52" s="308">
        <v>49832</v>
      </c>
      <c r="M52" s="53">
        <v>0</v>
      </c>
      <c r="N52" s="303">
        <f t="shared" si="16"/>
        <v>49832</v>
      </c>
      <c r="O52" s="312">
        <f t="shared" si="12"/>
        <v>99.664000000000001</v>
      </c>
      <c r="P52" s="140" t="str">
        <f t="shared" si="2"/>
        <v/>
      </c>
    </row>
    <row r="53" spans="1:16" s="1" customFormat="1" ht="8.1" customHeight="1">
      <c r="A53" s="96"/>
      <c r="B53" s="9"/>
      <c r="C53" s="10"/>
      <c r="D53" s="10"/>
      <c r="E53" s="101"/>
      <c r="F53" s="113"/>
      <c r="G53" s="126"/>
      <c r="H53" s="10"/>
      <c r="I53" s="103"/>
      <c r="J53" s="103"/>
      <c r="K53" s="181"/>
      <c r="L53" s="208"/>
      <c r="M53" s="103"/>
      <c r="N53" s="307"/>
      <c r="O53" s="312" t="str">
        <f t="shared" si="12"/>
        <v/>
      </c>
      <c r="P53" s="140" t="str">
        <f t="shared" si="2"/>
        <v/>
      </c>
    </row>
    <row r="54" spans="1:16" ht="12.95" customHeight="1">
      <c r="B54" s="11"/>
      <c r="C54" s="7"/>
      <c r="D54" s="7"/>
      <c r="E54" s="7"/>
      <c r="F54" s="112"/>
      <c r="G54" s="126"/>
      <c r="H54" s="7" t="s">
        <v>15</v>
      </c>
      <c r="I54" s="103">
        <v>7</v>
      </c>
      <c r="J54" s="103"/>
      <c r="K54" s="181">
        <v>6</v>
      </c>
      <c r="L54" s="208"/>
      <c r="M54" s="103"/>
      <c r="N54" s="307"/>
      <c r="O54" s="312"/>
      <c r="P54" s="140"/>
    </row>
    <row r="55" spans="1:16" ht="12.95" customHeight="1">
      <c r="B55" s="11"/>
      <c r="C55" s="7"/>
      <c r="D55" s="7"/>
      <c r="E55" s="7"/>
      <c r="F55" s="112"/>
      <c r="G55" s="126"/>
      <c r="H55" s="7" t="s">
        <v>28</v>
      </c>
      <c r="I55" s="14">
        <f t="shared" ref="I55:N55" si="17">I8+I13+I18+I21+I34+I46+I49</f>
        <v>1944530</v>
      </c>
      <c r="J55" s="14">
        <f t="shared" si="17"/>
        <v>2215330</v>
      </c>
      <c r="K55" s="186">
        <f t="shared" si="17"/>
        <v>2297158</v>
      </c>
      <c r="L55" s="208">
        <f t="shared" si="17"/>
        <v>2196434</v>
      </c>
      <c r="M55" s="103">
        <f t="shared" si="17"/>
        <v>0</v>
      </c>
      <c r="N55" s="307">
        <f t="shared" si="17"/>
        <v>2196434</v>
      </c>
      <c r="O55" s="311">
        <f t="shared" si="12"/>
        <v>99.147034527587309</v>
      </c>
      <c r="P55" s="139">
        <f t="shared" si="2"/>
        <v>95.615277660483088</v>
      </c>
    </row>
    <row r="56" spans="1:16" ht="12.95" customHeight="1">
      <c r="B56" s="11"/>
      <c r="C56" s="7"/>
      <c r="D56" s="7"/>
      <c r="E56" s="7"/>
      <c r="F56" s="112"/>
      <c r="G56" s="126"/>
      <c r="H56" s="7" t="s">
        <v>16</v>
      </c>
      <c r="I56" s="10"/>
      <c r="J56" s="10"/>
      <c r="K56" s="187"/>
      <c r="L56" s="100"/>
      <c r="M56" s="101"/>
      <c r="N56" s="309"/>
      <c r="O56" s="313"/>
      <c r="P56" s="141"/>
    </row>
    <row r="57" spans="1:16" ht="12.95" customHeight="1">
      <c r="B57" s="11"/>
      <c r="C57" s="7"/>
      <c r="D57" s="7"/>
      <c r="E57" s="7"/>
      <c r="F57" s="112"/>
      <c r="G57" s="126"/>
      <c r="H57" s="7" t="s">
        <v>17</v>
      </c>
      <c r="I57" s="10"/>
      <c r="J57" s="10"/>
      <c r="K57" s="187"/>
      <c r="L57" s="100"/>
      <c r="M57" s="101"/>
      <c r="N57" s="309"/>
      <c r="O57" s="313"/>
      <c r="P57" s="141"/>
    </row>
    <row r="58" spans="1:16" s="1" customFormat="1" ht="8.1" customHeight="1" thickBot="1">
      <c r="A58" s="96"/>
      <c r="B58" s="15"/>
      <c r="C58" s="16"/>
      <c r="D58" s="16"/>
      <c r="E58" s="16"/>
      <c r="F58" s="114"/>
      <c r="G58" s="127"/>
      <c r="H58" s="16"/>
      <c r="I58" s="16"/>
      <c r="J58" s="16"/>
      <c r="K58" s="188"/>
      <c r="L58" s="15"/>
      <c r="M58" s="16"/>
      <c r="N58" s="310"/>
      <c r="O58" s="314"/>
      <c r="P58" s="142"/>
    </row>
    <row r="59" spans="1:16" s="1" customFormat="1" ht="15.95" customHeight="1">
      <c r="A59" s="96"/>
      <c r="B59" s="8"/>
      <c r="C59" s="8"/>
      <c r="D59" s="8"/>
      <c r="E59" s="99"/>
      <c r="F59" s="115"/>
      <c r="G59" s="128"/>
      <c r="H59" s="8"/>
      <c r="I59" s="8"/>
      <c r="J59" s="8"/>
      <c r="K59" s="8"/>
      <c r="L59" s="99"/>
      <c r="M59" s="99"/>
      <c r="N59" s="168"/>
      <c r="O59" s="143"/>
      <c r="P59" s="143"/>
    </row>
    <row r="60" spans="1:16" s="1" customFormat="1" ht="15.95" customHeight="1">
      <c r="A60" s="96"/>
      <c r="B60" s="8"/>
      <c r="C60" s="8"/>
      <c r="D60" s="8"/>
      <c r="E60" s="99"/>
      <c r="F60" s="115"/>
      <c r="G60" s="128"/>
      <c r="H60" s="8"/>
      <c r="I60" s="8"/>
      <c r="J60" s="8"/>
      <c r="K60" s="8"/>
      <c r="L60" s="99"/>
      <c r="M60" s="99"/>
      <c r="N60" s="168"/>
      <c r="O60" s="143"/>
      <c r="P60" s="143"/>
    </row>
    <row r="61" spans="1:16" s="1" customFormat="1" ht="12.95" customHeight="1">
      <c r="A61" s="96"/>
      <c r="B61" s="8"/>
      <c r="C61" s="8"/>
      <c r="D61" s="8"/>
      <c r="E61" s="99"/>
      <c r="F61" s="115"/>
      <c r="G61" s="128"/>
      <c r="H61" s="8"/>
      <c r="I61" s="8"/>
      <c r="J61" s="8"/>
      <c r="K61" s="8"/>
      <c r="L61" s="99"/>
      <c r="M61" s="99"/>
      <c r="N61" s="168"/>
      <c r="O61" s="143"/>
      <c r="P61" s="143"/>
    </row>
    <row r="62" spans="1:16" ht="12.95" customHeight="1">
      <c r="F62" s="115"/>
      <c r="G62" s="128"/>
      <c r="N62" s="168"/>
    </row>
    <row r="63" spans="1:16" ht="14.25">
      <c r="F63" s="115"/>
      <c r="G63" s="128"/>
      <c r="N63" s="168"/>
    </row>
    <row r="64" spans="1:16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15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>
      <c r="G90" s="115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/>
  <dimension ref="A1:R96"/>
  <sheetViews>
    <sheetView zoomScaleNormal="100" workbookViewId="0">
      <selection activeCell="L32" sqref="L32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209</v>
      </c>
      <c r="C2" s="389"/>
      <c r="D2" s="389"/>
      <c r="E2" s="389"/>
      <c r="F2" s="389"/>
      <c r="G2" s="389"/>
      <c r="H2" s="389"/>
      <c r="I2" s="389"/>
      <c r="J2" s="418"/>
      <c r="K2" s="418"/>
      <c r="L2" s="418"/>
      <c r="M2" s="418"/>
      <c r="N2" s="418"/>
      <c r="O2" s="418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49</v>
      </c>
      <c r="C7" s="6" t="s">
        <v>50</v>
      </c>
      <c r="D7" s="6" t="s">
        <v>53</v>
      </c>
      <c r="E7" s="279" t="s">
        <v>230</v>
      </c>
      <c r="F7" s="4"/>
      <c r="G7" s="98"/>
      <c r="H7" s="4"/>
      <c r="I7" s="218"/>
      <c r="J7" s="52"/>
      <c r="K7" s="218"/>
      <c r="L7" s="245"/>
      <c r="M7" s="52"/>
      <c r="N7" s="337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:J8" si="0">SUM(I9:I11)</f>
        <v>537600</v>
      </c>
      <c r="J8" s="177">
        <f t="shared" si="0"/>
        <v>529600</v>
      </c>
      <c r="K8" s="177">
        <f>SUM(K9:K11)</f>
        <v>569370</v>
      </c>
      <c r="L8" s="204">
        <f>SUM(L9:L11)</f>
        <v>529288</v>
      </c>
      <c r="M8" s="72">
        <f>SUM(M9:M11)</f>
        <v>0</v>
      </c>
      <c r="N8" s="316">
        <f>SUM(N9:N11)</f>
        <v>529288</v>
      </c>
      <c r="O8" s="290">
        <f>IF(J8=0,"",N8/J8*100)</f>
        <v>99.94108761329305</v>
      </c>
      <c r="P8" s="295">
        <f>IF(K8=0,"",N8/K8*100)</f>
        <v>92.960289442717396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440150</v>
      </c>
      <c r="J9" s="178">
        <v>436650</v>
      </c>
      <c r="K9" s="178">
        <v>461567</v>
      </c>
      <c r="L9" s="251">
        <v>436596</v>
      </c>
      <c r="M9" s="74">
        <v>0</v>
      </c>
      <c r="N9" s="317">
        <f>SUM(L9:M9)</f>
        <v>436596</v>
      </c>
      <c r="O9" s="291">
        <f>IF(J9=0,"",N9/J9*100)</f>
        <v>99.987633115767778</v>
      </c>
      <c r="P9" s="296">
        <f t="shared" ref="P9:P35" si="1">IF(K9=0,"",N9/K9*100)</f>
        <v>94.589951188018205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97450</v>
      </c>
      <c r="J10" s="178">
        <v>92950</v>
      </c>
      <c r="K10" s="178">
        <v>107803</v>
      </c>
      <c r="L10" s="251">
        <v>92692</v>
      </c>
      <c r="M10" s="74">
        <v>0</v>
      </c>
      <c r="N10" s="317">
        <f t="shared" ref="N10:N11" si="2">SUM(L10:M10)</f>
        <v>92692</v>
      </c>
      <c r="O10" s="291">
        <f t="shared" ref="O10:O35" si="3">IF(J10=0,"",N10/J10*100)</f>
        <v>99.722431414739106</v>
      </c>
      <c r="P10" s="296">
        <f t="shared" si="1"/>
        <v>85.982764858120831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4">SUM(G11:H11)</f>
        <v>0</v>
      </c>
      <c r="J11" s="178">
        <f t="shared" si="4"/>
        <v>0</v>
      </c>
      <c r="K11" s="178">
        <v>0</v>
      </c>
      <c r="L11" s="205">
        <v>0</v>
      </c>
      <c r="M11" s="71">
        <v>0</v>
      </c>
      <c r="N11" s="317">
        <f t="shared" si="2"/>
        <v>0</v>
      </c>
      <c r="O11" s="291" t="str">
        <f t="shared" si="3"/>
        <v/>
      </c>
      <c r="P11" s="296" t="str">
        <f t="shared" si="1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0"/>
      <c r="I12" s="177"/>
      <c r="J12" s="177"/>
      <c r="K12" s="177"/>
      <c r="L12" s="204"/>
      <c r="M12" s="72"/>
      <c r="N12" s="316"/>
      <c r="O12" s="291" t="str">
        <f t="shared" si="3"/>
        <v/>
      </c>
      <c r="P12" s="296" t="str">
        <f t="shared" si="1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5">I14</f>
        <v>47460</v>
      </c>
      <c r="J13" s="177">
        <f t="shared" si="5"/>
        <v>47460</v>
      </c>
      <c r="K13" s="177">
        <f>K14</f>
        <v>49165</v>
      </c>
      <c r="L13" s="204">
        <f>L14</f>
        <v>46497</v>
      </c>
      <c r="M13" s="72">
        <f>M14</f>
        <v>0</v>
      </c>
      <c r="N13" s="316">
        <f>N14</f>
        <v>46497</v>
      </c>
      <c r="O13" s="290">
        <f t="shared" si="3"/>
        <v>97.970922882427303</v>
      </c>
      <c r="P13" s="295">
        <f t="shared" si="1"/>
        <v>94.573375368656571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47460</v>
      </c>
      <c r="J14" s="178">
        <v>47460</v>
      </c>
      <c r="K14" s="178">
        <v>49165</v>
      </c>
      <c r="L14" s="251">
        <v>46497</v>
      </c>
      <c r="M14" s="74">
        <v>0</v>
      </c>
      <c r="N14" s="317">
        <f>SUM(L14:M14)</f>
        <v>46497</v>
      </c>
      <c r="O14" s="291">
        <f t="shared" si="3"/>
        <v>97.970922882427303</v>
      </c>
      <c r="P14" s="296">
        <f t="shared" si="1"/>
        <v>94.573375368656571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7"/>
      <c r="J15" s="177"/>
      <c r="K15" s="177"/>
      <c r="L15" s="208"/>
      <c r="M15" s="103"/>
      <c r="N15" s="307"/>
      <c r="O15" s="291" t="str">
        <f t="shared" si="3"/>
        <v/>
      </c>
      <c r="P15" s="296" t="str">
        <f t="shared" si="1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:J16" si="6">SUM(I17:I26)</f>
        <v>55440</v>
      </c>
      <c r="J16" s="177">
        <f t="shared" si="6"/>
        <v>55440</v>
      </c>
      <c r="K16" s="177">
        <f>SUM(K17:K26)</f>
        <v>62273</v>
      </c>
      <c r="L16" s="207">
        <f>SUM(L17:L26)</f>
        <v>54584</v>
      </c>
      <c r="M16" s="107">
        <f>SUM(M17:M26)</f>
        <v>0</v>
      </c>
      <c r="N16" s="307">
        <f>SUM(N17:N26)</f>
        <v>54584</v>
      </c>
      <c r="O16" s="290">
        <f t="shared" si="3"/>
        <v>98.455988455988447</v>
      </c>
      <c r="P16" s="295">
        <f t="shared" si="1"/>
        <v>87.652754805453398</v>
      </c>
    </row>
    <row r="17" spans="1:16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2300</v>
      </c>
      <c r="J17" s="178">
        <v>2100</v>
      </c>
      <c r="K17" s="178">
        <v>3486</v>
      </c>
      <c r="L17" s="191">
        <v>1859</v>
      </c>
      <c r="M17" s="157">
        <v>0</v>
      </c>
      <c r="N17" s="317">
        <f t="shared" ref="N17:N26" si="7">SUM(L17:M17)</f>
        <v>1859</v>
      </c>
      <c r="O17" s="291">
        <f t="shared" si="3"/>
        <v>88.523809523809533</v>
      </c>
      <c r="P17" s="296">
        <f t="shared" si="1"/>
        <v>53.327596098680438</v>
      </c>
    </row>
    <row r="18" spans="1:16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25500</v>
      </c>
      <c r="J18" s="178">
        <v>25000</v>
      </c>
      <c r="K18" s="178">
        <v>30401</v>
      </c>
      <c r="L18" s="191">
        <v>24993</v>
      </c>
      <c r="M18" s="157">
        <v>0</v>
      </c>
      <c r="N18" s="317">
        <f t="shared" si="7"/>
        <v>24993</v>
      </c>
      <c r="O18" s="291">
        <f t="shared" si="3"/>
        <v>99.972000000000008</v>
      </c>
      <c r="P18" s="296">
        <f t="shared" si="1"/>
        <v>82.211111476596159</v>
      </c>
    </row>
    <row r="19" spans="1:16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2200</v>
      </c>
      <c r="J19" s="178">
        <v>2200</v>
      </c>
      <c r="K19" s="178">
        <v>3131</v>
      </c>
      <c r="L19" s="191">
        <v>1817</v>
      </c>
      <c r="M19" s="157">
        <v>0</v>
      </c>
      <c r="N19" s="317">
        <f t="shared" si="7"/>
        <v>1817</v>
      </c>
      <c r="O19" s="291">
        <f t="shared" si="3"/>
        <v>82.590909090909093</v>
      </c>
      <c r="P19" s="296">
        <f t="shared" si="1"/>
        <v>58.03257745129352</v>
      </c>
    </row>
    <row r="20" spans="1:16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7500</v>
      </c>
      <c r="J20" s="178">
        <v>7500</v>
      </c>
      <c r="K20" s="178">
        <v>8997</v>
      </c>
      <c r="L20" s="192">
        <v>7484</v>
      </c>
      <c r="M20" s="159">
        <v>0</v>
      </c>
      <c r="N20" s="317">
        <f t="shared" si="7"/>
        <v>7484</v>
      </c>
      <c r="O20" s="291">
        <f t="shared" si="3"/>
        <v>99.786666666666662</v>
      </c>
      <c r="P20" s="296">
        <f t="shared" si="1"/>
        <v>83.183283316661104</v>
      </c>
    </row>
    <row r="21" spans="1:16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600</v>
      </c>
      <c r="J21" s="178">
        <v>600</v>
      </c>
      <c r="K21" s="178">
        <v>992</v>
      </c>
      <c r="L21" s="192">
        <v>592</v>
      </c>
      <c r="M21" s="159">
        <v>0</v>
      </c>
      <c r="N21" s="317">
        <f t="shared" si="7"/>
        <v>592</v>
      </c>
      <c r="O21" s="291">
        <f t="shared" si="3"/>
        <v>98.666666666666671</v>
      </c>
      <c r="P21" s="296">
        <f t="shared" si="1"/>
        <v>59.677419354838712</v>
      </c>
    </row>
    <row r="22" spans="1:16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8">SUM(G22:H22)</f>
        <v>0</v>
      </c>
      <c r="J22" s="178">
        <f t="shared" si="8"/>
        <v>0</v>
      </c>
      <c r="K22" s="178">
        <v>0</v>
      </c>
      <c r="L22" s="192">
        <v>0</v>
      </c>
      <c r="M22" s="159">
        <v>0</v>
      </c>
      <c r="N22" s="317">
        <f t="shared" si="7"/>
        <v>0</v>
      </c>
      <c r="O22" s="291" t="str">
        <f t="shared" si="3"/>
        <v/>
      </c>
      <c r="P22" s="296" t="str">
        <f t="shared" si="1"/>
        <v/>
      </c>
    </row>
    <row r="23" spans="1:16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9000</v>
      </c>
      <c r="J23" s="178">
        <v>9700</v>
      </c>
      <c r="K23" s="178">
        <v>8436</v>
      </c>
      <c r="L23" s="192">
        <v>9563</v>
      </c>
      <c r="M23" s="159">
        <v>0</v>
      </c>
      <c r="N23" s="317">
        <f t="shared" si="7"/>
        <v>9563</v>
      </c>
      <c r="O23" s="291">
        <f t="shared" si="3"/>
        <v>98.587628865979383</v>
      </c>
      <c r="P23" s="296">
        <f t="shared" si="1"/>
        <v>113.35941204362257</v>
      </c>
    </row>
    <row r="24" spans="1:16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8"/>
        <v>0</v>
      </c>
      <c r="J24" s="178">
        <f t="shared" si="8"/>
        <v>0</v>
      </c>
      <c r="K24" s="178">
        <v>0</v>
      </c>
      <c r="L24" s="192">
        <v>0</v>
      </c>
      <c r="M24" s="159">
        <v>0</v>
      </c>
      <c r="N24" s="317">
        <f t="shared" si="7"/>
        <v>0</v>
      </c>
      <c r="O24" s="291" t="str">
        <f t="shared" si="3"/>
        <v/>
      </c>
      <c r="P24" s="296" t="str">
        <f t="shared" si="1"/>
        <v/>
      </c>
    </row>
    <row r="25" spans="1:16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8340</v>
      </c>
      <c r="J25" s="178">
        <v>8340</v>
      </c>
      <c r="K25" s="178">
        <v>6830</v>
      </c>
      <c r="L25" s="192">
        <v>8276</v>
      </c>
      <c r="M25" s="159">
        <v>0</v>
      </c>
      <c r="N25" s="317">
        <f t="shared" si="7"/>
        <v>8276</v>
      </c>
      <c r="O25" s="291">
        <f t="shared" si="3"/>
        <v>99.232613908872906</v>
      </c>
      <c r="P25" s="296">
        <f t="shared" si="1"/>
        <v>121.17130307467056</v>
      </c>
    </row>
    <row r="26" spans="1:16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8"/>
        <v>0</v>
      </c>
      <c r="J26" s="178">
        <f t="shared" si="8"/>
        <v>0</v>
      </c>
      <c r="K26" s="178">
        <v>0</v>
      </c>
      <c r="L26" s="192">
        <v>0</v>
      </c>
      <c r="M26" s="159">
        <v>0</v>
      </c>
      <c r="N26" s="317">
        <f t="shared" si="7"/>
        <v>0</v>
      </c>
      <c r="O26" s="291" t="str">
        <f t="shared" si="3"/>
        <v/>
      </c>
      <c r="P26" s="296" t="str">
        <f t="shared" si="1"/>
        <v/>
      </c>
    </row>
    <row r="27" spans="1:16" s="1" customFormat="1" ht="12.95" customHeight="1">
      <c r="A27" s="96"/>
      <c r="B27" s="11"/>
      <c r="C27" s="7"/>
      <c r="D27" s="7"/>
      <c r="E27" s="7"/>
      <c r="F27" s="112"/>
      <c r="G27" s="125"/>
      <c r="H27" s="7"/>
      <c r="I27" s="178"/>
      <c r="J27" s="178"/>
      <c r="K27" s="178"/>
      <c r="L27" s="248"/>
      <c r="M27" s="109"/>
      <c r="N27" s="318"/>
      <c r="O27" s="291" t="str">
        <f t="shared" si="3"/>
        <v/>
      </c>
      <c r="P27" s="296" t="str">
        <f t="shared" si="1"/>
        <v/>
      </c>
    </row>
    <row r="28" spans="1:16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:J28" si="9">SUM(I29:I31)</f>
        <v>3000</v>
      </c>
      <c r="J28" s="177">
        <f t="shared" si="9"/>
        <v>3000</v>
      </c>
      <c r="K28" s="177">
        <f>SUM(K29:K30)</f>
        <v>4899</v>
      </c>
      <c r="L28" s="214">
        <f>SUM(L29:L31)</f>
        <v>2958</v>
      </c>
      <c r="M28" s="108">
        <f>SUM(M29:M31)</f>
        <v>0</v>
      </c>
      <c r="N28" s="307">
        <f>SUM(N29:N31)</f>
        <v>2958</v>
      </c>
      <c r="O28" s="290">
        <f t="shared" si="3"/>
        <v>98.6</v>
      </c>
      <c r="P28" s="295">
        <f t="shared" si="1"/>
        <v>60.37966932026945</v>
      </c>
    </row>
    <row r="29" spans="1:16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f t="shared" ref="I29:J29" si="10">SUM(G29:H29)</f>
        <v>0</v>
      </c>
      <c r="J29" s="178">
        <f t="shared" si="10"/>
        <v>0</v>
      </c>
      <c r="K29" s="178">
        <v>0</v>
      </c>
      <c r="L29" s="248">
        <v>0</v>
      </c>
      <c r="M29" s="109">
        <v>0</v>
      </c>
      <c r="N29" s="317">
        <f t="shared" ref="N29:N30" si="11">SUM(L29:M29)</f>
        <v>0</v>
      </c>
      <c r="O29" s="291" t="str">
        <f t="shared" si="3"/>
        <v/>
      </c>
      <c r="P29" s="296" t="str">
        <f t="shared" si="1"/>
        <v/>
      </c>
    </row>
    <row r="30" spans="1:16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3000</v>
      </c>
      <c r="J30" s="178">
        <v>3000</v>
      </c>
      <c r="K30" s="178">
        <v>4899</v>
      </c>
      <c r="L30" s="248">
        <v>2958</v>
      </c>
      <c r="M30" s="109">
        <v>0</v>
      </c>
      <c r="N30" s="317">
        <f t="shared" si="11"/>
        <v>2958</v>
      </c>
      <c r="O30" s="291">
        <f t="shared" si="3"/>
        <v>98.6</v>
      </c>
      <c r="P30" s="296">
        <f t="shared" si="1"/>
        <v>60.37966932026945</v>
      </c>
    </row>
    <row r="31" spans="1:16" ht="12.95" customHeight="1">
      <c r="B31" s="9"/>
      <c r="C31" s="10"/>
      <c r="D31" s="10"/>
      <c r="E31" s="101"/>
      <c r="F31" s="113"/>
      <c r="G31" s="126"/>
      <c r="H31" s="18"/>
      <c r="I31" s="178"/>
      <c r="J31" s="178"/>
      <c r="K31" s="178"/>
      <c r="L31" s="248"/>
      <c r="M31" s="109"/>
      <c r="N31" s="318"/>
      <c r="O31" s="291" t="str">
        <f t="shared" si="3"/>
        <v/>
      </c>
      <c r="P31" s="296" t="str">
        <f t="shared" si="1"/>
        <v/>
      </c>
    </row>
    <row r="32" spans="1:16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9" t="s">
        <v>265</v>
      </c>
      <c r="J32" s="179"/>
      <c r="K32" s="179" t="s">
        <v>252</v>
      </c>
      <c r="L32" s="252"/>
      <c r="M32" s="93"/>
      <c r="N32" s="319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643500</v>
      </c>
      <c r="J33" s="103">
        <f>J8+J13+J16+J28</f>
        <v>635500</v>
      </c>
      <c r="K33" s="201">
        <f t="shared" ref="K33" si="12">K8+K13+K16+K28</f>
        <v>685707</v>
      </c>
      <c r="L33" s="208">
        <f>L8+L13+L16+L28</f>
        <v>633327</v>
      </c>
      <c r="M33" s="103">
        <f>M8+M13+M16+M28</f>
        <v>0</v>
      </c>
      <c r="N33" s="307">
        <f>N8+N13+N16+N28</f>
        <v>633327</v>
      </c>
      <c r="O33" s="290">
        <f t="shared" si="3"/>
        <v>99.658064516129031</v>
      </c>
      <c r="P33" s="295">
        <f t="shared" si="1"/>
        <v>92.361168837418887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>
        <f>I33+'28'!I33+'27'!I33+'26'!I33+'25'!I33+'24'!I33+'23'!I33</f>
        <v>7711980</v>
      </c>
      <c r="J34" s="103">
        <f>J33+'28'!J33+'27'!J33+'26'!J33+'25'!J33+'24'!J33+'23'!J33</f>
        <v>7632980</v>
      </c>
      <c r="K34" s="201">
        <f>K33+'28'!K33+'27'!K33+'26'!K33+'25'!K33+'24'!K33+'23'!K33</f>
        <v>7749086</v>
      </c>
      <c r="L34" s="208">
        <f>L33+'28'!L33+'27'!L33+'26'!L33+'25'!L33+'24'!L33+'23'!L33</f>
        <v>7601225</v>
      </c>
      <c r="M34" s="103">
        <f>M33+'28'!M33+'27'!M33+'26'!M33+'25'!M33+'24'!M33+'23'!M33</f>
        <v>0</v>
      </c>
      <c r="N34" s="307">
        <f>N33+'28'!N33+'27'!N33+'26'!N33+'25'!N33+'24'!N33+'23'!N33</f>
        <v>7601225</v>
      </c>
      <c r="O34" s="290">
        <f>IF(J34=0,"",N34/J34*100)</f>
        <v>99.583976376199075</v>
      </c>
      <c r="P34" s="295">
        <f t="shared" si="1"/>
        <v>98.091891095285305</v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14">
        <f>I34+'22'!I34+'19'!I53</f>
        <v>13487490</v>
      </c>
      <c r="J35" s="14">
        <f>J34+'22'!J34+'19'!J53</f>
        <v>13352490</v>
      </c>
      <c r="K35" s="201">
        <f>K34+'22'!K34+'19'!K53</f>
        <v>13289441</v>
      </c>
      <c r="L35" s="208">
        <f>L34+'22'!L34+'19'!L53</f>
        <v>12933823</v>
      </c>
      <c r="M35" s="103">
        <f>M34+'22'!M34+'19'!M53</f>
        <v>358574</v>
      </c>
      <c r="N35" s="307">
        <f>N34+'22'!N34+'19'!N53</f>
        <v>13292397</v>
      </c>
      <c r="O35" s="290">
        <f t="shared" si="3"/>
        <v>99.549949110615316</v>
      </c>
      <c r="P35" s="295">
        <f t="shared" si="1"/>
        <v>100.02224322302196</v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N37" s="169"/>
    </row>
    <row r="38" spans="1:16" ht="12.95" customHeight="1">
      <c r="B38" s="33"/>
      <c r="F38" s="115"/>
      <c r="G38" s="128"/>
      <c r="N38" s="169"/>
    </row>
    <row r="39" spans="1:16" ht="12.95" customHeight="1">
      <c r="B39" s="33"/>
      <c r="F39" s="115"/>
      <c r="G39" s="128"/>
      <c r="N39" s="169"/>
    </row>
    <row r="40" spans="1:16" ht="12.95" customHeight="1">
      <c r="B40" s="33"/>
      <c r="F40" s="115"/>
      <c r="G40" s="128"/>
      <c r="N40" s="169"/>
    </row>
    <row r="41" spans="1:16" ht="12.95" customHeight="1">
      <c r="B41" s="33"/>
      <c r="F41" s="115"/>
      <c r="G41" s="128"/>
      <c r="N41" s="169"/>
    </row>
    <row r="42" spans="1:16" ht="12.95" customHeight="1">
      <c r="B42" s="33"/>
      <c r="F42" s="115"/>
      <c r="G42" s="128"/>
      <c r="N42" s="169"/>
    </row>
    <row r="43" spans="1:16" ht="12.95" customHeight="1">
      <c r="B43" s="33"/>
      <c r="F43" s="115"/>
      <c r="G43" s="128"/>
      <c r="N43" s="169"/>
    </row>
    <row r="44" spans="1:16" ht="12.95" customHeight="1">
      <c r="B44" s="33"/>
      <c r="F44" s="115"/>
      <c r="G44" s="128"/>
      <c r="N44" s="169"/>
    </row>
    <row r="45" spans="1:16" ht="12.95" customHeight="1">
      <c r="F45" s="115"/>
      <c r="G45" s="128"/>
      <c r="N45" s="169"/>
    </row>
    <row r="46" spans="1:16" ht="12.95" customHeight="1">
      <c r="F46" s="115"/>
      <c r="G46" s="128"/>
      <c r="N46" s="169"/>
    </row>
    <row r="47" spans="1:16" ht="12.95" customHeight="1">
      <c r="F47" s="115"/>
      <c r="G47" s="128"/>
      <c r="N47" s="169"/>
    </row>
    <row r="48" spans="1:16" ht="12.95" customHeight="1"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7.100000000000001" customHeight="1">
      <c r="F60" s="115"/>
      <c r="G60" s="128"/>
      <c r="N60" s="169"/>
    </row>
    <row r="61" spans="6:14" ht="14.25">
      <c r="F61" s="115"/>
      <c r="G61" s="128"/>
      <c r="N61" s="169"/>
    </row>
    <row r="62" spans="6:14" ht="14.25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R96"/>
  <sheetViews>
    <sheetView zoomScaleNormal="100" workbookViewId="0">
      <selection activeCell="L11" sqref="L11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192</v>
      </c>
      <c r="C2" s="389"/>
      <c r="D2" s="389"/>
      <c r="E2" s="389"/>
      <c r="F2" s="389"/>
      <c r="G2" s="389"/>
      <c r="H2" s="389"/>
      <c r="I2" s="389"/>
      <c r="J2" s="409"/>
      <c r="K2" s="409"/>
      <c r="L2" s="409"/>
      <c r="M2" s="409"/>
      <c r="N2" s="409"/>
      <c r="O2" s="409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54</v>
      </c>
      <c r="C7" s="6" t="s">
        <v>3</v>
      </c>
      <c r="D7" s="6" t="s">
        <v>4</v>
      </c>
      <c r="E7" s="279" t="s">
        <v>220</v>
      </c>
      <c r="F7" s="4"/>
      <c r="G7" s="98"/>
      <c r="H7" s="4"/>
      <c r="I7" s="218"/>
      <c r="J7" s="52"/>
      <c r="K7" s="218"/>
      <c r="L7" s="245"/>
      <c r="M7" s="52"/>
      <c r="N7" s="337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SUM(I9:I11)</f>
        <v>233320</v>
      </c>
      <c r="J8" s="177">
        <f t="shared" ref="J8" si="1">SUM(J9:J11)</f>
        <v>233320</v>
      </c>
      <c r="K8" s="177">
        <f>SUM(K9:K11)</f>
        <v>264949</v>
      </c>
      <c r="L8" s="204">
        <f>SUM(L9:L11)</f>
        <v>231622</v>
      </c>
      <c r="M8" s="72">
        <f>SUM(M9:M11)</f>
        <v>0</v>
      </c>
      <c r="N8" s="316">
        <f>SUM(N9:N11)</f>
        <v>231622</v>
      </c>
      <c r="O8" s="290">
        <f>IF(J8=0,"",N8/J8*100)</f>
        <v>99.272244128235897</v>
      </c>
      <c r="P8" s="295">
        <f>IF(K8=0,"",N8/K8*100)</f>
        <v>87.421352788649884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186960</v>
      </c>
      <c r="J9" s="178">
        <v>186960</v>
      </c>
      <c r="K9" s="178">
        <v>203265</v>
      </c>
      <c r="L9" s="251">
        <v>186554</v>
      </c>
      <c r="M9" s="74">
        <v>0</v>
      </c>
      <c r="N9" s="317">
        <f>SUM(L9:M9)</f>
        <v>186554</v>
      </c>
      <c r="O9" s="291">
        <f>IF(J9=0,"",N9/J9*100)</f>
        <v>99.782841249465122</v>
      </c>
      <c r="P9" s="296">
        <f t="shared" ref="P9:P38" si="2">IF(K9=0,"",N9/K9*100)</f>
        <v>91.778712518141347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46360</v>
      </c>
      <c r="J10" s="178">
        <v>46360</v>
      </c>
      <c r="K10" s="178">
        <v>61684</v>
      </c>
      <c r="L10" s="251">
        <v>45068</v>
      </c>
      <c r="M10" s="74">
        <v>0</v>
      </c>
      <c r="N10" s="317">
        <f t="shared" ref="N10:N11" si="3">SUM(L10:M10)</f>
        <v>45068</v>
      </c>
      <c r="O10" s="291">
        <f t="shared" ref="O10:O38" si="4">IF(J10=0,"",N10/J10*100)</f>
        <v>97.213114754098356</v>
      </c>
      <c r="P10" s="296">
        <f t="shared" si="2"/>
        <v>73.062706698657678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0"/>
      <c r="I12" s="177"/>
      <c r="J12" s="177"/>
      <c r="K12" s="177"/>
      <c r="L12" s="204"/>
      <c r="M12" s="72"/>
      <c r="N12" s="316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19920</v>
      </c>
      <c r="J13" s="177">
        <f t="shared" si="6"/>
        <v>19920</v>
      </c>
      <c r="K13" s="177">
        <f>K14</f>
        <v>21726</v>
      </c>
      <c r="L13" s="204">
        <f>L14</f>
        <v>19710</v>
      </c>
      <c r="M13" s="72">
        <f>M14</f>
        <v>0</v>
      </c>
      <c r="N13" s="316">
        <f>N14</f>
        <v>19710</v>
      </c>
      <c r="O13" s="290">
        <f t="shared" si="4"/>
        <v>98.945783132530124</v>
      </c>
      <c r="P13" s="295">
        <f t="shared" si="2"/>
        <v>90.720795360397673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19920</v>
      </c>
      <c r="J14" s="178">
        <v>19920</v>
      </c>
      <c r="K14" s="178">
        <v>21726</v>
      </c>
      <c r="L14" s="251">
        <v>19710</v>
      </c>
      <c r="M14" s="74">
        <v>0</v>
      </c>
      <c r="N14" s="317">
        <f>SUM(L14:M14)</f>
        <v>19710</v>
      </c>
      <c r="O14" s="291">
        <f t="shared" si="4"/>
        <v>98.945783132530124</v>
      </c>
      <c r="P14" s="296">
        <f t="shared" si="2"/>
        <v>90.720795360397673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7"/>
      <c r="J15" s="177"/>
      <c r="K15" s="177"/>
      <c r="L15" s="214"/>
      <c r="M15" s="108"/>
      <c r="N15" s="307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42800</v>
      </c>
      <c r="J16" s="177">
        <f t="shared" ref="J16" si="8">SUM(J17:J26)</f>
        <v>42800</v>
      </c>
      <c r="K16" s="177">
        <f>SUM(K17:K26)</f>
        <v>47074</v>
      </c>
      <c r="L16" s="195">
        <f t="shared" ref="L16" si="9">SUM(L17:L26)</f>
        <v>41883</v>
      </c>
      <c r="M16" s="108">
        <f>SUM(M17:M26)</f>
        <v>0</v>
      </c>
      <c r="N16" s="307">
        <f>SUM(N17:N26)</f>
        <v>41883</v>
      </c>
      <c r="O16" s="290">
        <f t="shared" si="4"/>
        <v>97.857476635514018</v>
      </c>
      <c r="P16" s="295">
        <f t="shared" si="2"/>
        <v>88.972681310277437</v>
      </c>
    </row>
    <row r="17" spans="1:17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1500</v>
      </c>
      <c r="J17" s="178">
        <v>1500</v>
      </c>
      <c r="K17" s="178">
        <v>2940</v>
      </c>
      <c r="L17" s="192">
        <v>1042</v>
      </c>
      <c r="M17" s="159">
        <v>0</v>
      </c>
      <c r="N17" s="317">
        <f t="shared" ref="N17:N26" si="10">SUM(L17:M17)</f>
        <v>1042</v>
      </c>
      <c r="O17" s="291">
        <f t="shared" si="4"/>
        <v>69.466666666666669</v>
      </c>
      <c r="P17" s="296">
        <f t="shared" si="2"/>
        <v>35.442176870748298</v>
      </c>
    </row>
    <row r="18" spans="1:17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f t="shared" ref="I18:J26" si="11">SUM(G18:H18)</f>
        <v>0</v>
      </c>
      <c r="J18" s="178">
        <f t="shared" si="11"/>
        <v>0</v>
      </c>
      <c r="K18" s="178">
        <v>0</v>
      </c>
      <c r="L18" s="192">
        <v>0</v>
      </c>
      <c r="M18" s="159">
        <v>0</v>
      </c>
      <c r="N18" s="317">
        <f t="shared" si="10"/>
        <v>0</v>
      </c>
      <c r="O18" s="291" t="str">
        <f t="shared" si="4"/>
        <v/>
      </c>
      <c r="P18" s="296" t="str">
        <f t="shared" si="2"/>
        <v/>
      </c>
    </row>
    <row r="19" spans="1:17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3300</v>
      </c>
      <c r="J19" s="178">
        <v>3300</v>
      </c>
      <c r="K19" s="178">
        <v>3141</v>
      </c>
      <c r="L19" s="192">
        <v>2925</v>
      </c>
      <c r="M19" s="159">
        <v>0</v>
      </c>
      <c r="N19" s="317">
        <f t="shared" si="10"/>
        <v>2925</v>
      </c>
      <c r="O19" s="291">
        <f t="shared" si="4"/>
        <v>88.63636363636364</v>
      </c>
      <c r="P19" s="296">
        <f t="shared" si="2"/>
        <v>93.123209169054448</v>
      </c>
    </row>
    <row r="20" spans="1:17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1000</v>
      </c>
      <c r="J20" s="178">
        <v>1000</v>
      </c>
      <c r="K20" s="178">
        <v>924</v>
      </c>
      <c r="L20" s="192">
        <v>966</v>
      </c>
      <c r="M20" s="159">
        <v>0</v>
      </c>
      <c r="N20" s="317">
        <f t="shared" si="10"/>
        <v>966</v>
      </c>
      <c r="O20" s="291">
        <f t="shared" si="4"/>
        <v>96.6</v>
      </c>
      <c r="P20" s="296">
        <f t="shared" si="2"/>
        <v>104.54545454545455</v>
      </c>
    </row>
    <row r="21" spans="1:17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si="11"/>
        <v>0</v>
      </c>
      <c r="J21" s="178">
        <f t="shared" si="11"/>
        <v>0</v>
      </c>
      <c r="K21" s="178">
        <v>0</v>
      </c>
      <c r="L21" s="192">
        <v>0</v>
      </c>
      <c r="M21" s="159">
        <v>0</v>
      </c>
      <c r="N21" s="317">
        <f t="shared" si="10"/>
        <v>0</v>
      </c>
      <c r="O21" s="291" t="str">
        <f t="shared" si="4"/>
        <v/>
      </c>
      <c r="P21" s="296" t="str">
        <f t="shared" si="2"/>
        <v/>
      </c>
    </row>
    <row r="22" spans="1:17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11"/>
        <v>0</v>
      </c>
      <c r="J22" s="178">
        <f t="shared" si="11"/>
        <v>0</v>
      </c>
      <c r="K22" s="178">
        <v>0</v>
      </c>
      <c r="L22" s="192">
        <v>0</v>
      </c>
      <c r="M22" s="159">
        <v>0</v>
      </c>
      <c r="N22" s="317">
        <f t="shared" si="10"/>
        <v>0</v>
      </c>
      <c r="O22" s="291" t="str">
        <f t="shared" si="4"/>
        <v/>
      </c>
      <c r="P22" s="296" t="str">
        <f t="shared" si="2"/>
        <v/>
      </c>
    </row>
    <row r="23" spans="1:17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0</v>
      </c>
      <c r="J23" s="178">
        <v>0</v>
      </c>
      <c r="K23" s="178">
        <v>1123</v>
      </c>
      <c r="L23" s="192">
        <v>0</v>
      </c>
      <c r="M23" s="159">
        <v>0</v>
      </c>
      <c r="N23" s="317">
        <f t="shared" si="10"/>
        <v>0</v>
      </c>
      <c r="O23" s="291" t="str">
        <f t="shared" si="4"/>
        <v/>
      </c>
      <c r="P23" s="296">
        <f t="shared" si="2"/>
        <v>0</v>
      </c>
    </row>
    <row r="24" spans="1:17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1"/>
        <v>0</v>
      </c>
      <c r="J24" s="178">
        <f t="shared" si="11"/>
        <v>0</v>
      </c>
      <c r="K24" s="178">
        <v>0</v>
      </c>
      <c r="L24" s="192">
        <v>0</v>
      </c>
      <c r="M24" s="159">
        <v>0</v>
      </c>
      <c r="N24" s="317">
        <f t="shared" si="10"/>
        <v>0</v>
      </c>
      <c r="O24" s="291" t="str">
        <f t="shared" si="4"/>
        <v/>
      </c>
      <c r="P24" s="296" t="str">
        <f t="shared" si="2"/>
        <v/>
      </c>
    </row>
    <row r="25" spans="1:17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37000</v>
      </c>
      <c r="J25" s="178">
        <v>37000</v>
      </c>
      <c r="K25" s="178">
        <v>38946</v>
      </c>
      <c r="L25" s="192">
        <v>36950</v>
      </c>
      <c r="M25" s="159">
        <v>0</v>
      </c>
      <c r="N25" s="317">
        <f t="shared" si="10"/>
        <v>36950</v>
      </c>
      <c r="O25" s="291">
        <f t="shared" si="4"/>
        <v>99.86486486486487</v>
      </c>
      <c r="P25" s="296">
        <f t="shared" si="2"/>
        <v>94.874955065988814</v>
      </c>
      <c r="Q25" s="41"/>
    </row>
    <row r="26" spans="1:17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1"/>
        <v>0</v>
      </c>
      <c r="J26" s="178">
        <f t="shared" si="11"/>
        <v>0</v>
      </c>
      <c r="K26" s="178">
        <v>0</v>
      </c>
      <c r="L26" s="192">
        <v>0</v>
      </c>
      <c r="M26" s="159">
        <v>0</v>
      </c>
      <c r="N26" s="317">
        <f t="shared" si="10"/>
        <v>0</v>
      </c>
      <c r="O26" s="291" t="str">
        <f t="shared" si="4"/>
        <v/>
      </c>
      <c r="P26" s="296" t="str">
        <f t="shared" si="2"/>
        <v/>
      </c>
    </row>
    <row r="27" spans="1:17" ht="12.95" customHeight="1">
      <c r="B27" s="9"/>
      <c r="C27" s="10"/>
      <c r="D27" s="10"/>
      <c r="E27" s="101"/>
      <c r="F27" s="113"/>
      <c r="G27" s="126"/>
      <c r="H27" s="10"/>
      <c r="I27" s="177"/>
      <c r="J27" s="177"/>
      <c r="K27" s="177"/>
      <c r="L27" s="214"/>
      <c r="M27" s="108"/>
      <c r="N27" s="307"/>
      <c r="O27" s="291" t="str">
        <f t="shared" si="4"/>
        <v/>
      </c>
      <c r="P27" s="296" t="str">
        <f t="shared" si="2"/>
        <v/>
      </c>
    </row>
    <row r="28" spans="1:17" s="1" customFormat="1" ht="12.95" customHeight="1">
      <c r="A28" s="96"/>
      <c r="B28" s="11"/>
      <c r="C28" s="7"/>
      <c r="D28" s="7"/>
      <c r="E28" s="7"/>
      <c r="F28" s="112">
        <v>614000</v>
      </c>
      <c r="G28" s="125"/>
      <c r="H28" s="7" t="s">
        <v>80</v>
      </c>
      <c r="I28" s="177">
        <f t="shared" ref="I28:J28" si="12">I29</f>
        <v>1100000</v>
      </c>
      <c r="J28" s="177">
        <f t="shared" si="12"/>
        <v>1100000</v>
      </c>
      <c r="K28" s="177">
        <f>K29</f>
        <v>1099835</v>
      </c>
      <c r="L28" s="261">
        <f>SUM(L29:L29)</f>
        <v>1062602</v>
      </c>
      <c r="M28" s="108">
        <f>SUM(M29:M29)</f>
        <v>0</v>
      </c>
      <c r="N28" s="307">
        <f>SUM(N29:N29)</f>
        <v>1062602</v>
      </c>
      <c r="O28" s="290">
        <f t="shared" si="4"/>
        <v>96.600181818181824</v>
      </c>
      <c r="P28" s="295">
        <f t="shared" si="2"/>
        <v>96.614674019284706</v>
      </c>
    </row>
    <row r="29" spans="1:17" s="99" customFormat="1" ht="12.95" customHeight="1">
      <c r="B29" s="100"/>
      <c r="C29" s="101"/>
      <c r="D29" s="101"/>
      <c r="E29" s="101"/>
      <c r="F29" s="113">
        <v>614200</v>
      </c>
      <c r="G29" s="126" t="s">
        <v>150</v>
      </c>
      <c r="H29" s="20" t="s">
        <v>171</v>
      </c>
      <c r="I29" s="178">
        <v>1100000</v>
      </c>
      <c r="J29" s="178">
        <v>1100000</v>
      </c>
      <c r="K29" s="178">
        <v>1099835</v>
      </c>
      <c r="L29" s="248">
        <v>1062602</v>
      </c>
      <c r="M29" s="109">
        <v>0</v>
      </c>
      <c r="N29" s="317">
        <f>SUM(L29:M29)</f>
        <v>1062602</v>
      </c>
      <c r="O29" s="291">
        <f t="shared" si="4"/>
        <v>96.600181818181824</v>
      </c>
      <c r="P29" s="296">
        <f t="shared" si="2"/>
        <v>96.614674019284706</v>
      </c>
    </row>
    <row r="30" spans="1:17" ht="12.95" customHeight="1">
      <c r="B30" s="9"/>
      <c r="C30" s="10"/>
      <c r="D30" s="10"/>
      <c r="E30" s="101"/>
      <c r="F30" s="113"/>
      <c r="G30" s="126"/>
      <c r="H30" s="10"/>
      <c r="I30" s="257"/>
      <c r="J30" s="257"/>
      <c r="K30" s="257"/>
      <c r="L30" s="248"/>
      <c r="M30" s="109"/>
      <c r="N30" s="318"/>
      <c r="O30" s="291" t="str">
        <f t="shared" si="4"/>
        <v/>
      </c>
      <c r="P30" s="296" t="str">
        <f t="shared" si="2"/>
        <v/>
      </c>
    </row>
    <row r="31" spans="1:17" s="1" customFormat="1" ht="12.95" customHeight="1">
      <c r="A31" s="96"/>
      <c r="B31" s="11"/>
      <c r="C31" s="7"/>
      <c r="D31" s="7"/>
      <c r="E31" s="7"/>
      <c r="F31" s="112">
        <v>821000</v>
      </c>
      <c r="G31" s="125"/>
      <c r="H31" s="7" t="s">
        <v>12</v>
      </c>
      <c r="I31" s="258">
        <f>SUM(I32:I33)</f>
        <v>3000</v>
      </c>
      <c r="J31" s="258">
        <f>SUM(J32:J33)</f>
        <v>3000</v>
      </c>
      <c r="K31" s="258">
        <f>SUM(K32:K33)</f>
        <v>2601</v>
      </c>
      <c r="L31" s="214">
        <f t="shared" ref="L31" si="13">SUM(L32:L33)</f>
        <v>2818</v>
      </c>
      <c r="M31" s="108">
        <f>SUM(M32:M33)</f>
        <v>0</v>
      </c>
      <c r="N31" s="307">
        <f>SUM(N32:N33)</f>
        <v>2818</v>
      </c>
      <c r="O31" s="291">
        <f t="shared" si="4"/>
        <v>93.933333333333337</v>
      </c>
      <c r="P31" s="296">
        <f t="shared" si="2"/>
        <v>108.34294502114572</v>
      </c>
    </row>
    <row r="32" spans="1:17" ht="12.95" customHeight="1">
      <c r="B32" s="9"/>
      <c r="C32" s="10"/>
      <c r="D32" s="10"/>
      <c r="E32" s="101"/>
      <c r="F32" s="113">
        <v>821200</v>
      </c>
      <c r="G32" s="126"/>
      <c r="H32" s="10" t="s">
        <v>13</v>
      </c>
      <c r="I32" s="257">
        <v>0</v>
      </c>
      <c r="J32" s="257">
        <v>0</v>
      </c>
      <c r="K32" s="257">
        <v>0</v>
      </c>
      <c r="L32" s="248">
        <v>0</v>
      </c>
      <c r="M32" s="109">
        <v>0</v>
      </c>
      <c r="N32" s="317">
        <f t="shared" ref="N32:N33" si="14">SUM(L32:M32)</f>
        <v>0</v>
      </c>
      <c r="O32" s="312" t="str">
        <f t="shared" si="4"/>
        <v/>
      </c>
      <c r="P32" s="140" t="str">
        <f t="shared" si="2"/>
        <v/>
      </c>
    </row>
    <row r="33" spans="1:16" ht="12.95" customHeight="1">
      <c r="B33" s="9"/>
      <c r="C33" s="10"/>
      <c r="D33" s="10"/>
      <c r="E33" s="101"/>
      <c r="F33" s="113">
        <v>821300</v>
      </c>
      <c r="G33" s="126"/>
      <c r="H33" s="10" t="s">
        <v>14</v>
      </c>
      <c r="I33" s="109">
        <v>3000</v>
      </c>
      <c r="J33" s="109">
        <v>3000</v>
      </c>
      <c r="K33" s="257">
        <v>2601</v>
      </c>
      <c r="L33" s="248">
        <v>2818</v>
      </c>
      <c r="M33" s="109">
        <v>0</v>
      </c>
      <c r="N33" s="317">
        <f t="shared" si="14"/>
        <v>2818</v>
      </c>
      <c r="O33" s="312">
        <f t="shared" si="4"/>
        <v>93.933333333333337</v>
      </c>
      <c r="P33" s="140">
        <f t="shared" si="2"/>
        <v>108.34294502114572</v>
      </c>
    </row>
    <row r="34" spans="1:16" ht="12.95" customHeight="1">
      <c r="B34" s="9"/>
      <c r="C34" s="10"/>
      <c r="D34" s="10"/>
      <c r="E34" s="101"/>
      <c r="F34" s="113"/>
      <c r="G34" s="126"/>
      <c r="H34" s="10"/>
      <c r="I34" s="109"/>
      <c r="J34" s="109"/>
      <c r="K34" s="257"/>
      <c r="L34" s="248"/>
      <c r="M34" s="109"/>
      <c r="N34" s="318"/>
      <c r="O34" s="312" t="str">
        <f t="shared" si="4"/>
        <v/>
      </c>
      <c r="P34" s="140" t="str">
        <f t="shared" si="2"/>
        <v/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15</v>
      </c>
      <c r="I35" s="93">
        <v>11</v>
      </c>
      <c r="J35" s="93"/>
      <c r="K35" s="201">
        <v>11</v>
      </c>
      <c r="L35" s="252"/>
      <c r="M35" s="103"/>
      <c r="N35" s="319"/>
      <c r="O35" s="312"/>
      <c r="P35" s="140"/>
    </row>
    <row r="36" spans="1:16" s="1" customFormat="1" ht="12.95" customHeight="1">
      <c r="A36" s="96"/>
      <c r="B36" s="11"/>
      <c r="C36" s="7"/>
      <c r="D36" s="7"/>
      <c r="E36" s="7"/>
      <c r="F36" s="112"/>
      <c r="G36" s="125"/>
      <c r="H36" s="7" t="s">
        <v>28</v>
      </c>
      <c r="I36" s="14">
        <f t="shared" ref="I36:N36" si="15">I8+I13+I16+I28+I31</f>
        <v>1399040</v>
      </c>
      <c r="J36" s="14">
        <f t="shared" si="15"/>
        <v>1399040</v>
      </c>
      <c r="K36" s="201">
        <f t="shared" si="15"/>
        <v>1436185</v>
      </c>
      <c r="L36" s="208">
        <f t="shared" si="15"/>
        <v>1358635</v>
      </c>
      <c r="M36" s="103">
        <f t="shared" si="15"/>
        <v>0</v>
      </c>
      <c r="N36" s="307">
        <f t="shared" si="15"/>
        <v>1358635</v>
      </c>
      <c r="O36" s="311">
        <f t="shared" si="4"/>
        <v>97.111948193046658</v>
      </c>
      <c r="P36" s="139">
        <f t="shared" si="2"/>
        <v>94.600277819361708</v>
      </c>
    </row>
    <row r="37" spans="1:16" s="1" customFormat="1" ht="12.95" customHeight="1">
      <c r="A37" s="96"/>
      <c r="B37" s="11"/>
      <c r="C37" s="7"/>
      <c r="D37" s="7"/>
      <c r="E37" s="7"/>
      <c r="F37" s="112"/>
      <c r="G37" s="125"/>
      <c r="H37" s="7" t="s">
        <v>16</v>
      </c>
      <c r="I37" s="14">
        <f>I36</f>
        <v>1399040</v>
      </c>
      <c r="J37" s="14">
        <f>J36</f>
        <v>1399040</v>
      </c>
      <c r="K37" s="201">
        <f t="shared" ref="K37" si="16">K36</f>
        <v>1436185</v>
      </c>
      <c r="L37" s="208">
        <f t="shared" ref="L37:N38" si="17">L36</f>
        <v>1358635</v>
      </c>
      <c r="M37" s="103">
        <f t="shared" si="17"/>
        <v>0</v>
      </c>
      <c r="N37" s="307">
        <f t="shared" si="17"/>
        <v>1358635</v>
      </c>
      <c r="O37" s="311">
        <f t="shared" si="4"/>
        <v>97.111948193046658</v>
      </c>
      <c r="P37" s="139">
        <f t="shared" si="2"/>
        <v>94.600277819361708</v>
      </c>
    </row>
    <row r="38" spans="1:16" s="1" customFormat="1" ht="12.95" customHeight="1">
      <c r="A38" s="96"/>
      <c r="B38" s="11"/>
      <c r="C38" s="7"/>
      <c r="D38" s="7"/>
      <c r="E38" s="7"/>
      <c r="F38" s="112"/>
      <c r="G38" s="125"/>
      <c r="H38" s="7" t="s">
        <v>17</v>
      </c>
      <c r="I38" s="14">
        <f>I37</f>
        <v>1399040</v>
      </c>
      <c r="J38" s="14">
        <f>J37</f>
        <v>1399040</v>
      </c>
      <c r="K38" s="201">
        <f t="shared" ref="K38" si="18">K37</f>
        <v>1436185</v>
      </c>
      <c r="L38" s="208">
        <f t="shared" si="17"/>
        <v>1358635</v>
      </c>
      <c r="M38" s="103">
        <f t="shared" si="17"/>
        <v>0</v>
      </c>
      <c r="N38" s="307">
        <f t="shared" si="17"/>
        <v>1358635</v>
      </c>
      <c r="O38" s="311">
        <f t="shared" si="4"/>
        <v>97.111948193046658</v>
      </c>
      <c r="P38" s="139">
        <f t="shared" si="2"/>
        <v>94.600277819361708</v>
      </c>
    </row>
    <row r="39" spans="1:16" ht="12.95" customHeight="1" thickBot="1">
      <c r="B39" s="15"/>
      <c r="C39" s="16"/>
      <c r="D39" s="16"/>
      <c r="E39" s="16"/>
      <c r="F39" s="114"/>
      <c r="G39" s="127"/>
      <c r="H39" s="16"/>
      <c r="I39" s="26"/>
      <c r="J39" s="26"/>
      <c r="K39" s="202"/>
      <c r="L39" s="211"/>
      <c r="M39" s="26"/>
      <c r="N39" s="320"/>
      <c r="O39" s="314"/>
      <c r="P39" s="142"/>
    </row>
    <row r="40" spans="1:16" ht="12.95" customHeight="1">
      <c r="F40" s="115"/>
      <c r="G40" s="128"/>
      <c r="I40" s="38"/>
      <c r="J40" s="38"/>
      <c r="K40" s="38"/>
      <c r="L40" s="38"/>
      <c r="M40" s="38"/>
      <c r="N40" s="169"/>
    </row>
    <row r="41" spans="1:16" ht="12.95" customHeight="1">
      <c r="F41" s="115"/>
      <c r="G41" s="128"/>
      <c r="N41" s="169"/>
    </row>
    <row r="42" spans="1:16" ht="12.95" customHeight="1">
      <c r="F42" s="115"/>
      <c r="G42" s="128"/>
      <c r="N42" s="169"/>
    </row>
    <row r="43" spans="1:16" ht="12.95" customHeight="1">
      <c r="F43" s="115"/>
      <c r="G43" s="128"/>
      <c r="N43" s="169"/>
    </row>
    <row r="44" spans="1:16" ht="12.95" customHeight="1">
      <c r="F44" s="115"/>
      <c r="G44" s="128"/>
      <c r="N44" s="169"/>
    </row>
    <row r="45" spans="1:16" ht="12.95" customHeight="1">
      <c r="F45" s="115"/>
      <c r="G45" s="128"/>
      <c r="N45" s="169"/>
    </row>
    <row r="46" spans="1:16" ht="12.95" customHeight="1">
      <c r="F46" s="115"/>
      <c r="G46" s="128"/>
      <c r="N46" s="169"/>
    </row>
    <row r="47" spans="1:16" ht="12.95" customHeight="1">
      <c r="F47" s="115"/>
      <c r="G47" s="128"/>
      <c r="N47" s="169"/>
    </row>
    <row r="48" spans="1:16" ht="12.95" customHeight="1"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7.100000000000001" customHeight="1">
      <c r="F60" s="115"/>
      <c r="G60" s="128"/>
      <c r="N60" s="169"/>
    </row>
    <row r="61" spans="6:14" ht="14.25">
      <c r="F61" s="115"/>
      <c r="G61" s="128"/>
      <c r="N61" s="169"/>
    </row>
    <row r="62" spans="6:14" ht="14.25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R96"/>
  <sheetViews>
    <sheetView topLeftCell="A4" zoomScaleNormal="100" workbookViewId="0">
      <selection activeCell="L32" sqref="L32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6384" width="9.140625" style="8"/>
  </cols>
  <sheetData>
    <row r="1" spans="1:18" ht="13.5" thickBot="1"/>
    <row r="2" spans="1:18" s="166" customFormat="1" ht="20.100000000000001" customHeight="1" thickTop="1" thickBot="1">
      <c r="B2" s="388" t="s">
        <v>197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409"/>
      <c r="P2" s="390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55</v>
      </c>
      <c r="C7" s="6" t="s">
        <v>3</v>
      </c>
      <c r="D7" s="6" t="s">
        <v>4</v>
      </c>
      <c r="E7" s="279" t="s">
        <v>218</v>
      </c>
      <c r="F7" s="4"/>
      <c r="G7" s="98"/>
      <c r="H7" s="4"/>
      <c r="I7" s="200"/>
      <c r="J7" s="98"/>
      <c r="K7" s="200"/>
      <c r="L7" s="3"/>
      <c r="M7" s="98"/>
      <c r="N7" s="315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SUM(I9:I11)</f>
        <v>94450</v>
      </c>
      <c r="J8" s="177">
        <f t="shared" ref="J8" si="1">SUM(J9:J11)</f>
        <v>94450</v>
      </c>
      <c r="K8" s="177">
        <f>SUM(K9:K11)</f>
        <v>104999</v>
      </c>
      <c r="L8" s="204">
        <f>SUM(L9:L11)</f>
        <v>94193</v>
      </c>
      <c r="M8" s="72">
        <f>SUM(M9:M11)</f>
        <v>0</v>
      </c>
      <c r="N8" s="316">
        <f>SUM(N9:N11)</f>
        <v>94193</v>
      </c>
      <c r="O8" s="290">
        <f>IF(J8=0,"",N8/J8*100)</f>
        <v>99.727898358920058</v>
      </c>
      <c r="P8" s="295">
        <f>IF(K8=0,"",N8/K8*100)</f>
        <v>89.708473414032525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76040</v>
      </c>
      <c r="J9" s="178">
        <v>76040</v>
      </c>
      <c r="K9" s="178">
        <v>84299</v>
      </c>
      <c r="L9" s="205">
        <v>75977</v>
      </c>
      <c r="M9" s="71">
        <v>0</v>
      </c>
      <c r="N9" s="317">
        <f>SUM(L9:M9)</f>
        <v>75977</v>
      </c>
      <c r="O9" s="291">
        <f>IF(J9=0,"",N9/J9*100)</f>
        <v>99.917148869016302</v>
      </c>
      <c r="P9" s="296">
        <f t="shared" ref="P9:P35" si="2">IF(K9=0,"",N9/K9*100)</f>
        <v>90.127996773389967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18410</v>
      </c>
      <c r="J10" s="178">
        <v>18410</v>
      </c>
      <c r="K10" s="178">
        <v>20700</v>
      </c>
      <c r="L10" s="205">
        <v>18216</v>
      </c>
      <c r="M10" s="71">
        <v>0</v>
      </c>
      <c r="N10" s="317">
        <f t="shared" ref="N10:N11" si="3">SUM(L10:M10)</f>
        <v>18216</v>
      </c>
      <c r="O10" s="291">
        <f t="shared" ref="O10:O35" si="4">IF(J10=0,"",N10/J10*100)</f>
        <v>98.94622487778382</v>
      </c>
      <c r="P10" s="296">
        <f t="shared" si="2"/>
        <v>88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0"/>
      <c r="I12" s="178"/>
      <c r="J12" s="178"/>
      <c r="K12" s="178"/>
      <c r="L12" s="205"/>
      <c r="M12" s="71"/>
      <c r="N12" s="317"/>
      <c r="O12" s="291" t="str">
        <f t="shared" si="4"/>
        <v/>
      </c>
      <c r="P12" s="296" t="str">
        <f t="shared" si="2"/>
        <v/>
      </c>
    </row>
    <row r="13" spans="1:18" ht="12.95" customHeight="1"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8040</v>
      </c>
      <c r="J13" s="177">
        <f t="shared" si="6"/>
        <v>8040</v>
      </c>
      <c r="K13" s="177">
        <f>K14</f>
        <v>9098</v>
      </c>
      <c r="L13" s="204">
        <f>L14</f>
        <v>7977</v>
      </c>
      <c r="M13" s="72">
        <f>M14</f>
        <v>0</v>
      </c>
      <c r="N13" s="316">
        <f>N14</f>
        <v>7977</v>
      </c>
      <c r="O13" s="290">
        <f t="shared" si="4"/>
        <v>99.21641791044776</v>
      </c>
      <c r="P13" s="295">
        <f t="shared" si="2"/>
        <v>87.678610683666733</v>
      </c>
    </row>
    <row r="14" spans="1:18" s="1" customFormat="1" ht="12.95" customHeight="1">
      <c r="A14" s="96"/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8040</v>
      </c>
      <c r="J14" s="178">
        <v>8040</v>
      </c>
      <c r="K14" s="178">
        <v>9098</v>
      </c>
      <c r="L14" s="205">
        <v>7977</v>
      </c>
      <c r="M14" s="71">
        <v>0</v>
      </c>
      <c r="N14" s="317">
        <f>SUM(L14:M14)</f>
        <v>7977</v>
      </c>
      <c r="O14" s="291">
        <f t="shared" si="4"/>
        <v>99.21641791044776</v>
      </c>
      <c r="P14" s="296">
        <f t="shared" si="2"/>
        <v>87.678610683666733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06"/>
      <c r="M15" s="94"/>
      <c r="N15" s="318"/>
      <c r="O15" s="291" t="str">
        <f t="shared" si="4"/>
        <v/>
      </c>
      <c r="P15" s="296" t="str">
        <f t="shared" si="2"/>
        <v/>
      </c>
    </row>
    <row r="16" spans="1:18" ht="12.95" customHeight="1"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24120</v>
      </c>
      <c r="J16" s="177">
        <f t="shared" ref="J16" si="8">SUM(J17:J26)</f>
        <v>24120</v>
      </c>
      <c r="K16" s="177">
        <f>SUM(K17:K26)</f>
        <v>13680</v>
      </c>
      <c r="L16" s="207">
        <f>SUM(L17:L26)</f>
        <v>18609</v>
      </c>
      <c r="M16" s="107">
        <f>SUM(M17:M26)</f>
        <v>0</v>
      </c>
      <c r="N16" s="307">
        <f>SUM(N17:N26)</f>
        <v>18609</v>
      </c>
      <c r="O16" s="290">
        <f t="shared" si="4"/>
        <v>77.151741293532339</v>
      </c>
      <c r="P16" s="295">
        <f t="shared" si="2"/>
        <v>136.03070175438597</v>
      </c>
    </row>
    <row r="17" spans="1:16" s="1" customFormat="1" ht="12.95" customHeight="1">
      <c r="A17" s="96"/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320</v>
      </c>
      <c r="J17" s="178">
        <v>320</v>
      </c>
      <c r="K17" s="178">
        <v>0</v>
      </c>
      <c r="L17" s="189">
        <v>0</v>
      </c>
      <c r="M17" s="158">
        <v>0</v>
      </c>
      <c r="N17" s="317">
        <f t="shared" ref="N17:N26" si="9">SUM(L17:M17)</f>
        <v>0</v>
      </c>
      <c r="O17" s="291">
        <f t="shared" si="4"/>
        <v>0</v>
      </c>
      <c r="P17" s="296" t="str">
        <f t="shared" si="2"/>
        <v/>
      </c>
    </row>
    <row r="18" spans="1:16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5500</v>
      </c>
      <c r="J18" s="178">
        <v>5500</v>
      </c>
      <c r="K18" s="178">
        <v>5079</v>
      </c>
      <c r="L18" s="189">
        <v>3719</v>
      </c>
      <c r="M18" s="158">
        <v>0</v>
      </c>
      <c r="N18" s="317">
        <f t="shared" si="9"/>
        <v>3719</v>
      </c>
      <c r="O18" s="291">
        <f t="shared" si="4"/>
        <v>67.618181818181824</v>
      </c>
      <c r="P18" s="296">
        <f t="shared" si="2"/>
        <v>73.223075408544986</v>
      </c>
    </row>
    <row r="19" spans="1:16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3300</v>
      </c>
      <c r="J19" s="178">
        <v>3300</v>
      </c>
      <c r="K19" s="178">
        <v>2664</v>
      </c>
      <c r="L19" s="189">
        <v>2691</v>
      </c>
      <c r="M19" s="158">
        <v>0</v>
      </c>
      <c r="N19" s="317">
        <f t="shared" si="9"/>
        <v>2691</v>
      </c>
      <c r="O19" s="291">
        <f t="shared" si="4"/>
        <v>81.545454545454547</v>
      </c>
      <c r="P19" s="296">
        <f t="shared" si="2"/>
        <v>101.01351351351352</v>
      </c>
    </row>
    <row r="20" spans="1:16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1000</v>
      </c>
      <c r="J20" s="178">
        <v>1000</v>
      </c>
      <c r="K20" s="178">
        <v>1196</v>
      </c>
      <c r="L20" s="189">
        <v>983</v>
      </c>
      <c r="M20" s="158">
        <v>0</v>
      </c>
      <c r="N20" s="317">
        <f t="shared" si="9"/>
        <v>983</v>
      </c>
      <c r="O20" s="291">
        <f t="shared" si="4"/>
        <v>98.3</v>
      </c>
      <c r="P20" s="296">
        <f t="shared" si="2"/>
        <v>82.190635451505017</v>
      </c>
    </row>
    <row r="21" spans="1:16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ref="I21:J26" si="10">SUM(G21:H21)</f>
        <v>0</v>
      </c>
      <c r="J21" s="178">
        <f t="shared" si="10"/>
        <v>0</v>
      </c>
      <c r="K21" s="178">
        <v>0</v>
      </c>
      <c r="L21" s="189">
        <v>0</v>
      </c>
      <c r="M21" s="158">
        <v>0</v>
      </c>
      <c r="N21" s="317">
        <f t="shared" si="9"/>
        <v>0</v>
      </c>
      <c r="O21" s="291" t="str">
        <f t="shared" si="4"/>
        <v/>
      </c>
      <c r="P21" s="296" t="str">
        <f t="shared" si="2"/>
        <v/>
      </c>
    </row>
    <row r="22" spans="1:16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10"/>
        <v>0</v>
      </c>
      <c r="J22" s="178">
        <f t="shared" si="10"/>
        <v>0</v>
      </c>
      <c r="K22" s="178">
        <v>0</v>
      </c>
      <c r="L22" s="189">
        <v>0</v>
      </c>
      <c r="M22" s="158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6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1000</v>
      </c>
      <c r="J23" s="178">
        <v>1000</v>
      </c>
      <c r="K23" s="178">
        <v>273</v>
      </c>
      <c r="L23" s="189">
        <v>332</v>
      </c>
      <c r="M23" s="158">
        <v>0</v>
      </c>
      <c r="N23" s="317">
        <f t="shared" si="9"/>
        <v>332</v>
      </c>
      <c r="O23" s="291">
        <f t="shared" si="4"/>
        <v>33.200000000000003</v>
      </c>
      <c r="P23" s="296">
        <f t="shared" si="2"/>
        <v>121.61172161172161</v>
      </c>
    </row>
    <row r="24" spans="1:16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89">
        <v>0</v>
      </c>
      <c r="M24" s="158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6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13000</v>
      </c>
      <c r="J25" s="178">
        <v>13000</v>
      </c>
      <c r="K25" s="178">
        <v>4468</v>
      </c>
      <c r="L25" s="189">
        <v>10884</v>
      </c>
      <c r="M25" s="158">
        <v>0</v>
      </c>
      <c r="N25" s="317">
        <f t="shared" si="9"/>
        <v>10884</v>
      </c>
      <c r="O25" s="291">
        <f t="shared" si="4"/>
        <v>83.723076923076917</v>
      </c>
      <c r="P25" s="296">
        <f t="shared" si="2"/>
        <v>243.59892569382274</v>
      </c>
    </row>
    <row r="26" spans="1:16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89">
        <v>0</v>
      </c>
      <c r="M26" s="158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6" ht="12.95" customHeight="1">
      <c r="B27" s="11"/>
      <c r="C27" s="7"/>
      <c r="D27" s="7"/>
      <c r="E27" s="7"/>
      <c r="F27" s="112"/>
      <c r="G27" s="125"/>
      <c r="H27" s="7"/>
      <c r="I27" s="177"/>
      <c r="J27" s="177"/>
      <c r="K27" s="177"/>
      <c r="L27" s="214"/>
      <c r="M27" s="108"/>
      <c r="N27" s="307"/>
      <c r="O27" s="291" t="str">
        <f t="shared" si="4"/>
        <v/>
      </c>
      <c r="P27" s="296" t="str">
        <f t="shared" si="2"/>
        <v/>
      </c>
    </row>
    <row r="28" spans="1:16" ht="12.95" customHeight="1"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2500</v>
      </c>
      <c r="J28" s="177">
        <f t="shared" ref="J28" si="12">SUM(J29:J30)</f>
        <v>2500</v>
      </c>
      <c r="K28" s="177">
        <f>SUM(K29:K30)</f>
        <v>0</v>
      </c>
      <c r="L28" s="214">
        <f>SUM(L29:L30)</f>
        <v>2500</v>
      </c>
      <c r="M28" s="108">
        <f>SUM(M29:M30)</f>
        <v>0</v>
      </c>
      <c r="N28" s="307">
        <f>SUM(N29:N30)</f>
        <v>2500</v>
      </c>
      <c r="O28" s="290">
        <f t="shared" si="4"/>
        <v>100</v>
      </c>
      <c r="P28" s="295" t="str">
        <f t="shared" si="2"/>
        <v/>
      </c>
    </row>
    <row r="29" spans="1:16" s="1" customFormat="1" ht="12.95" customHeight="1">
      <c r="A29" s="96"/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f t="shared" ref="I29:J29" si="13">SUM(G29:H29)</f>
        <v>0</v>
      </c>
      <c r="J29" s="178">
        <f t="shared" si="13"/>
        <v>0</v>
      </c>
      <c r="K29" s="178">
        <v>0</v>
      </c>
      <c r="L29" s="209">
        <v>0</v>
      </c>
      <c r="M29" s="95">
        <v>0</v>
      </c>
      <c r="N29" s="317">
        <f t="shared" ref="N29:N30" si="14">SUM(L29:M29)</f>
        <v>0</v>
      </c>
      <c r="O29" s="291" t="str">
        <f t="shared" si="4"/>
        <v/>
      </c>
      <c r="P29" s="296" t="str">
        <f t="shared" si="2"/>
        <v/>
      </c>
    </row>
    <row r="30" spans="1:16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2500</v>
      </c>
      <c r="J30" s="178">
        <v>2500</v>
      </c>
      <c r="K30" s="178">
        <v>0</v>
      </c>
      <c r="L30" s="209">
        <v>2500</v>
      </c>
      <c r="M30" s="95">
        <v>0</v>
      </c>
      <c r="N30" s="317">
        <f t="shared" si="14"/>
        <v>2500</v>
      </c>
      <c r="O30" s="291">
        <f t="shared" si="4"/>
        <v>100</v>
      </c>
      <c r="P30" s="296" t="str">
        <f t="shared" si="2"/>
        <v/>
      </c>
    </row>
    <row r="31" spans="1:16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09"/>
      <c r="M31" s="95"/>
      <c r="N31" s="318"/>
      <c r="O31" s="291" t="str">
        <f t="shared" si="4"/>
        <v/>
      </c>
      <c r="P31" s="296" t="str">
        <f t="shared" si="2"/>
        <v/>
      </c>
    </row>
    <row r="32" spans="1:16" ht="12.95" customHeight="1">
      <c r="B32" s="11"/>
      <c r="C32" s="7"/>
      <c r="D32" s="7"/>
      <c r="E32" s="7"/>
      <c r="F32" s="112"/>
      <c r="G32" s="125"/>
      <c r="H32" s="7" t="s">
        <v>15</v>
      </c>
      <c r="I32" s="177">
        <v>3</v>
      </c>
      <c r="J32" s="177"/>
      <c r="K32" s="177">
        <v>4</v>
      </c>
      <c r="L32" s="214"/>
      <c r="M32" s="108"/>
      <c r="N32" s="307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129110</v>
      </c>
      <c r="J33" s="103">
        <f>J8+J13+J16+J28</f>
        <v>129110</v>
      </c>
      <c r="K33" s="201">
        <f t="shared" ref="K33" si="15">K8+K13+K16+K28</f>
        <v>127777</v>
      </c>
      <c r="L33" s="208">
        <f>L8+L13+L16+L28</f>
        <v>123279</v>
      </c>
      <c r="M33" s="103">
        <f>M8+M13+M16+M28</f>
        <v>0</v>
      </c>
      <c r="N33" s="307">
        <f>L33+M33</f>
        <v>123279</v>
      </c>
      <c r="O33" s="290">
        <f t="shared" si="4"/>
        <v>95.483696073115937</v>
      </c>
      <c r="P33" s="295">
        <f t="shared" si="2"/>
        <v>96.479804659680539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14">
        <f>I33</f>
        <v>129110</v>
      </c>
      <c r="J34" s="14">
        <f>J33</f>
        <v>129110</v>
      </c>
      <c r="K34" s="201">
        <f t="shared" ref="K34" si="16">K33</f>
        <v>127777</v>
      </c>
      <c r="L34" s="208">
        <f t="shared" ref="L34:N35" si="17">L33</f>
        <v>123279</v>
      </c>
      <c r="M34" s="103">
        <f t="shared" si="17"/>
        <v>0</v>
      </c>
      <c r="N34" s="307">
        <f t="shared" si="17"/>
        <v>123279</v>
      </c>
      <c r="O34" s="290">
        <f>IF(J34=0,"",N34/J34*100)</f>
        <v>95.483696073115937</v>
      </c>
      <c r="P34" s="295">
        <f t="shared" si="2"/>
        <v>96.479804659680539</v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14">
        <f>I34</f>
        <v>129110</v>
      </c>
      <c r="J35" s="14">
        <f>J34</f>
        <v>129110</v>
      </c>
      <c r="K35" s="201">
        <f t="shared" ref="K35" si="18">K34</f>
        <v>127777</v>
      </c>
      <c r="L35" s="208">
        <f t="shared" si="17"/>
        <v>123279</v>
      </c>
      <c r="M35" s="103">
        <f t="shared" si="17"/>
        <v>0</v>
      </c>
      <c r="N35" s="307">
        <f t="shared" si="17"/>
        <v>123279</v>
      </c>
      <c r="O35" s="290">
        <f t="shared" si="4"/>
        <v>95.483696073115937</v>
      </c>
      <c r="P35" s="295">
        <f t="shared" si="2"/>
        <v>96.479804659680539</v>
      </c>
    </row>
    <row r="36" spans="1:16" s="1" customFormat="1" ht="12.95" customHeight="1" thickBot="1">
      <c r="A36" s="96"/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L37" s="263"/>
      <c r="N37" s="168"/>
    </row>
    <row r="38" spans="1:16" ht="12.95" customHeight="1">
      <c r="B38" s="33"/>
      <c r="F38" s="115"/>
      <c r="G38" s="128"/>
      <c r="N38" s="168"/>
    </row>
    <row r="39" spans="1:16" ht="12.95" customHeight="1">
      <c r="B39" s="33"/>
      <c r="F39" s="115"/>
      <c r="G39" s="128"/>
      <c r="N39" s="168"/>
    </row>
    <row r="40" spans="1:16" ht="12.95" customHeight="1">
      <c r="B40" s="33"/>
      <c r="F40" s="115"/>
      <c r="G40" s="128"/>
      <c r="N40" s="168"/>
    </row>
    <row r="41" spans="1:16" ht="12.95" customHeight="1">
      <c r="B41" s="33"/>
      <c r="F41" s="115"/>
      <c r="G41" s="128"/>
      <c r="N41" s="168"/>
    </row>
    <row r="42" spans="1:16" ht="12.95" customHeight="1">
      <c r="F42" s="115"/>
      <c r="G42" s="128"/>
      <c r="N42" s="168"/>
    </row>
    <row r="43" spans="1:16" ht="12.95" customHeight="1">
      <c r="F43" s="115"/>
      <c r="G43" s="128"/>
      <c r="N43" s="168"/>
    </row>
    <row r="44" spans="1:16" ht="12.95" customHeight="1">
      <c r="F44" s="115"/>
      <c r="G44" s="128"/>
      <c r="N44" s="168"/>
    </row>
    <row r="45" spans="1:16" ht="12.95" customHeight="1">
      <c r="F45" s="115"/>
      <c r="G45" s="128"/>
      <c r="N45" s="168"/>
    </row>
    <row r="46" spans="1:16" ht="12.95" customHeight="1">
      <c r="F46" s="115"/>
      <c r="G46" s="128"/>
      <c r="N46" s="168"/>
    </row>
    <row r="47" spans="1:16" ht="12.95" customHeight="1">
      <c r="F47" s="115"/>
      <c r="G47" s="128"/>
      <c r="N47" s="168"/>
    </row>
    <row r="48" spans="1:16" ht="12.95" customHeight="1">
      <c r="F48" s="115"/>
      <c r="G48" s="128"/>
      <c r="N48" s="168"/>
    </row>
    <row r="49" spans="6:14" ht="12.95" customHeight="1">
      <c r="F49" s="115"/>
      <c r="G49" s="128"/>
      <c r="N49" s="168"/>
    </row>
    <row r="50" spans="6:14" ht="12.95" customHeight="1">
      <c r="F50" s="115"/>
      <c r="G50" s="128"/>
      <c r="N50" s="168"/>
    </row>
    <row r="51" spans="6:14" ht="12.95" customHeight="1">
      <c r="F51" s="115"/>
      <c r="G51" s="128"/>
      <c r="N51" s="168"/>
    </row>
    <row r="52" spans="6:14" ht="12.95" customHeight="1">
      <c r="F52" s="115"/>
      <c r="G52" s="128"/>
      <c r="N52" s="168"/>
    </row>
    <row r="53" spans="6:14" ht="12.95" customHeight="1">
      <c r="F53" s="115"/>
      <c r="G53" s="128"/>
      <c r="N53" s="168"/>
    </row>
    <row r="54" spans="6:14" ht="12.95" customHeight="1">
      <c r="F54" s="115"/>
      <c r="G54" s="128"/>
      <c r="N54" s="168"/>
    </row>
    <row r="55" spans="6:14" ht="12.95" customHeight="1">
      <c r="F55" s="115"/>
      <c r="G55" s="128"/>
      <c r="N55" s="168"/>
    </row>
    <row r="56" spans="6:14" ht="12.95" customHeight="1">
      <c r="F56" s="115"/>
      <c r="G56" s="128"/>
      <c r="N56" s="168"/>
    </row>
    <row r="57" spans="6:14" ht="12.95" customHeight="1">
      <c r="F57" s="115"/>
      <c r="G57" s="128"/>
      <c r="N57" s="168"/>
    </row>
    <row r="58" spans="6:14" ht="12.95" customHeight="1">
      <c r="F58" s="115"/>
      <c r="G58" s="128"/>
      <c r="N58" s="168"/>
    </row>
    <row r="59" spans="6:14" ht="12.95" customHeight="1">
      <c r="F59" s="115"/>
      <c r="G59" s="128"/>
      <c r="N59" s="168"/>
    </row>
    <row r="60" spans="6:14" ht="17.100000000000001" customHeight="1">
      <c r="F60" s="115"/>
      <c r="G60" s="128"/>
      <c r="N60" s="168"/>
    </row>
    <row r="61" spans="6:14" ht="14.25">
      <c r="F61" s="115"/>
      <c r="G61" s="128"/>
      <c r="N61" s="168"/>
    </row>
    <row r="62" spans="6:14" ht="14.25">
      <c r="F62" s="115"/>
      <c r="G62" s="128"/>
      <c r="N62" s="168"/>
    </row>
    <row r="63" spans="6:14" ht="14.25">
      <c r="F63" s="115"/>
      <c r="G63" s="128"/>
      <c r="N63" s="168"/>
    </row>
    <row r="64" spans="6:14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28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 ht="14.25">
      <c r="F90" s="115"/>
      <c r="G90" s="115"/>
      <c r="N90" s="168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R96"/>
  <sheetViews>
    <sheetView zoomScaleNormal="100" workbookViewId="0">
      <selection activeCell="K35" sqref="K35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6384" width="9.140625" style="8"/>
  </cols>
  <sheetData>
    <row r="1" spans="1:18" ht="13.5" thickBot="1"/>
    <row r="2" spans="1:18" s="166" customFormat="1" ht="20.100000000000001" customHeight="1" thickTop="1" thickBot="1">
      <c r="B2" s="388" t="s">
        <v>193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409"/>
      <c r="P2" s="390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56</v>
      </c>
      <c r="C7" s="6" t="s">
        <v>3</v>
      </c>
      <c r="D7" s="6" t="s">
        <v>4</v>
      </c>
      <c r="E7" s="279" t="s">
        <v>231</v>
      </c>
      <c r="F7" s="4"/>
      <c r="G7" s="98"/>
      <c r="H7" s="4"/>
      <c r="I7" s="200"/>
      <c r="J7" s="98"/>
      <c r="K7" s="200"/>
      <c r="L7" s="3"/>
      <c r="M7" s="98"/>
      <c r="N7" s="315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261110</v>
      </c>
      <c r="J8" s="177">
        <f t="shared" ref="J8" si="1">SUM(J9:J12)</f>
        <v>260110</v>
      </c>
      <c r="K8" s="177">
        <f>SUM(K9:K11)</f>
        <v>223249</v>
      </c>
      <c r="L8" s="204">
        <f>SUM(L9:L12)</f>
        <v>259364</v>
      </c>
      <c r="M8" s="72">
        <f>SUM(M9:M12)</f>
        <v>0</v>
      </c>
      <c r="N8" s="316">
        <f>SUM(N9:N12)</f>
        <v>259364</v>
      </c>
      <c r="O8" s="290">
        <f>IF(J8=0,"",N8/J8*100)</f>
        <v>99.71319826227365</v>
      </c>
      <c r="P8" s="295">
        <f>IF(K8=0,"",N8/K8*100)</f>
        <v>116.17700415231423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210790</v>
      </c>
      <c r="J9" s="178">
        <v>210790</v>
      </c>
      <c r="K9" s="178">
        <v>176061</v>
      </c>
      <c r="L9" s="205">
        <v>210185</v>
      </c>
      <c r="M9" s="71">
        <v>0</v>
      </c>
      <c r="N9" s="317">
        <f>SUM(L9:M9)</f>
        <v>210185</v>
      </c>
      <c r="O9" s="291">
        <f>IF(J9=0,"",N9/J9*100)</f>
        <v>99.712984486930125</v>
      </c>
      <c r="P9" s="296">
        <f t="shared" ref="P9:P39" si="2">IF(K9=0,"",N9/K9*100)</f>
        <v>119.38191876679105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50320</v>
      </c>
      <c r="J10" s="178">
        <v>49320</v>
      </c>
      <c r="K10" s="178">
        <v>47188</v>
      </c>
      <c r="L10" s="205">
        <v>49179</v>
      </c>
      <c r="M10" s="71">
        <v>0</v>
      </c>
      <c r="N10" s="317">
        <f t="shared" ref="N10:N11" si="3">SUM(L10:M10)</f>
        <v>49179</v>
      </c>
      <c r="O10" s="291">
        <f t="shared" ref="O10:O39" si="4">IF(J10=0,"",N10/J10*100)</f>
        <v>99.714111922141129</v>
      </c>
      <c r="P10" s="296">
        <f t="shared" si="2"/>
        <v>104.21929304060353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05"/>
      <c r="M12" s="71"/>
      <c r="N12" s="317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22340</v>
      </c>
      <c r="J13" s="177">
        <f t="shared" si="6"/>
        <v>22340</v>
      </c>
      <c r="K13" s="177">
        <f>K14</f>
        <v>20192</v>
      </c>
      <c r="L13" s="204">
        <f>L14</f>
        <v>22225</v>
      </c>
      <c r="M13" s="72">
        <f>M14</f>
        <v>0</v>
      </c>
      <c r="N13" s="316">
        <f>N14</f>
        <v>22225</v>
      </c>
      <c r="O13" s="290">
        <f t="shared" si="4"/>
        <v>99.485228290062665</v>
      </c>
      <c r="P13" s="295">
        <f t="shared" si="2"/>
        <v>110.0683438985737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22340</v>
      </c>
      <c r="J14" s="178">
        <v>22340</v>
      </c>
      <c r="K14" s="178">
        <v>20192</v>
      </c>
      <c r="L14" s="205">
        <v>22225</v>
      </c>
      <c r="M14" s="71">
        <v>0</v>
      </c>
      <c r="N14" s="317">
        <f>SUM(L14:M14)</f>
        <v>22225</v>
      </c>
      <c r="O14" s="291">
        <f t="shared" si="4"/>
        <v>99.485228290062665</v>
      </c>
      <c r="P14" s="296">
        <f t="shared" si="2"/>
        <v>110.0683438985737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7"/>
      <c r="J15" s="177"/>
      <c r="K15" s="177"/>
      <c r="L15" s="207"/>
      <c r="M15" s="107"/>
      <c r="N15" s="307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45300</v>
      </c>
      <c r="J16" s="177">
        <f t="shared" ref="J16" si="8">SUM(J17:J26)</f>
        <v>45300</v>
      </c>
      <c r="K16" s="177">
        <f>SUM(K17:K26)</f>
        <v>52881</v>
      </c>
      <c r="L16" s="207">
        <f>SUM(L17:L26)</f>
        <v>44126</v>
      </c>
      <c r="M16" s="107">
        <f>SUM(M17:M26)</f>
        <v>0</v>
      </c>
      <c r="N16" s="307">
        <f>SUM(N17:N26)</f>
        <v>44126</v>
      </c>
      <c r="O16" s="290">
        <f t="shared" si="4"/>
        <v>97.4083885209713</v>
      </c>
      <c r="P16" s="295">
        <f t="shared" si="2"/>
        <v>83.443959077929691</v>
      </c>
    </row>
    <row r="17" spans="1:18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1200</v>
      </c>
      <c r="J17" s="178">
        <v>1100</v>
      </c>
      <c r="K17" s="178">
        <v>1419</v>
      </c>
      <c r="L17" s="190">
        <v>1093</v>
      </c>
      <c r="M17" s="156">
        <v>0</v>
      </c>
      <c r="N17" s="317">
        <f t="shared" ref="N17:N26" si="9">SUM(L17:M17)</f>
        <v>1093</v>
      </c>
      <c r="O17" s="291">
        <f t="shared" si="4"/>
        <v>99.36363636363636</v>
      </c>
      <c r="P17" s="296">
        <f t="shared" si="2"/>
        <v>77.026074700493311</v>
      </c>
    </row>
    <row r="18" spans="1:18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10000</v>
      </c>
      <c r="J18" s="178">
        <v>11500</v>
      </c>
      <c r="K18" s="178">
        <v>8249</v>
      </c>
      <c r="L18" s="190">
        <v>11447</v>
      </c>
      <c r="M18" s="156">
        <v>0</v>
      </c>
      <c r="N18" s="317">
        <f t="shared" si="9"/>
        <v>11447</v>
      </c>
      <c r="O18" s="291">
        <f t="shared" si="4"/>
        <v>99.539130434782606</v>
      </c>
      <c r="P18" s="296">
        <f t="shared" si="2"/>
        <v>138.76833555582496</v>
      </c>
    </row>
    <row r="19" spans="1:18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5000</v>
      </c>
      <c r="J19" s="178">
        <v>5400</v>
      </c>
      <c r="K19" s="178">
        <v>5092</v>
      </c>
      <c r="L19" s="189">
        <v>4932</v>
      </c>
      <c r="M19" s="158">
        <v>0</v>
      </c>
      <c r="N19" s="317">
        <f t="shared" si="9"/>
        <v>4932</v>
      </c>
      <c r="O19" s="291">
        <f t="shared" si="4"/>
        <v>91.333333333333329</v>
      </c>
      <c r="P19" s="296">
        <f t="shared" si="2"/>
        <v>96.857816182246665</v>
      </c>
    </row>
    <row r="20" spans="1:18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1000</v>
      </c>
      <c r="J20" s="178">
        <v>1100</v>
      </c>
      <c r="K20" s="178">
        <v>710</v>
      </c>
      <c r="L20" s="189">
        <v>993</v>
      </c>
      <c r="M20" s="158">
        <v>0</v>
      </c>
      <c r="N20" s="317">
        <f t="shared" si="9"/>
        <v>993</v>
      </c>
      <c r="O20" s="291">
        <f t="shared" si="4"/>
        <v>90.272727272727266</v>
      </c>
      <c r="P20" s="296">
        <f t="shared" si="2"/>
        <v>139.85915492957744</v>
      </c>
    </row>
    <row r="21" spans="1:18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550</v>
      </c>
      <c r="J21" s="178">
        <v>150</v>
      </c>
      <c r="K21" s="178">
        <v>1000</v>
      </c>
      <c r="L21" s="189">
        <v>36</v>
      </c>
      <c r="M21" s="158">
        <v>0</v>
      </c>
      <c r="N21" s="317">
        <f t="shared" si="9"/>
        <v>36</v>
      </c>
      <c r="O21" s="291">
        <f t="shared" si="4"/>
        <v>24</v>
      </c>
      <c r="P21" s="296">
        <f t="shared" si="2"/>
        <v>3.5999999999999996</v>
      </c>
    </row>
    <row r="22" spans="1:18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10">SUM(G22:H22)</f>
        <v>0</v>
      </c>
      <c r="J22" s="178">
        <f t="shared" si="10"/>
        <v>0</v>
      </c>
      <c r="K22" s="178">
        <v>0</v>
      </c>
      <c r="L22" s="189">
        <v>0</v>
      </c>
      <c r="M22" s="158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8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3000</v>
      </c>
      <c r="J23" s="178">
        <v>3700</v>
      </c>
      <c r="K23" s="178">
        <v>1579</v>
      </c>
      <c r="L23" s="189">
        <v>3678</v>
      </c>
      <c r="M23" s="158">
        <v>0</v>
      </c>
      <c r="N23" s="317">
        <f t="shared" si="9"/>
        <v>3678</v>
      </c>
      <c r="O23" s="291">
        <f t="shared" si="4"/>
        <v>99.405405405405403</v>
      </c>
      <c r="P23" s="296">
        <f t="shared" si="2"/>
        <v>232.9322355921469</v>
      </c>
    </row>
    <row r="24" spans="1:18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v>400</v>
      </c>
      <c r="J24" s="178">
        <v>400</v>
      </c>
      <c r="K24" s="178">
        <v>0</v>
      </c>
      <c r="L24" s="189">
        <v>0</v>
      </c>
      <c r="M24" s="158">
        <v>0</v>
      </c>
      <c r="N24" s="317">
        <f t="shared" si="9"/>
        <v>0</v>
      </c>
      <c r="O24" s="291">
        <f t="shared" si="4"/>
        <v>0</v>
      </c>
      <c r="P24" s="296" t="str">
        <f t="shared" si="2"/>
        <v/>
      </c>
    </row>
    <row r="25" spans="1:18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24150</v>
      </c>
      <c r="J25" s="178">
        <v>21950</v>
      </c>
      <c r="K25" s="178">
        <v>34832</v>
      </c>
      <c r="L25" s="189">
        <v>21947</v>
      </c>
      <c r="M25" s="158">
        <v>0</v>
      </c>
      <c r="N25" s="317">
        <f t="shared" si="9"/>
        <v>21947</v>
      </c>
      <c r="O25" s="291">
        <f t="shared" si="4"/>
        <v>99.986332574031891</v>
      </c>
      <c r="P25" s="296">
        <f t="shared" si="2"/>
        <v>63.008153422140559</v>
      </c>
      <c r="Q25" s="33"/>
    </row>
    <row r="26" spans="1:18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89">
        <v>0</v>
      </c>
      <c r="M26" s="158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8" ht="12.95" customHeight="1">
      <c r="B27" s="9"/>
      <c r="C27" s="10"/>
      <c r="D27" s="10"/>
      <c r="E27" s="101"/>
      <c r="F27" s="113"/>
      <c r="G27" s="126"/>
      <c r="H27" s="10"/>
      <c r="I27" s="177"/>
      <c r="J27" s="177"/>
      <c r="K27" s="177"/>
      <c r="L27" s="214"/>
      <c r="M27" s="108"/>
      <c r="N27" s="307"/>
      <c r="O27" s="291" t="str">
        <f t="shared" si="4"/>
        <v/>
      </c>
      <c r="P27" s="296" t="str">
        <f t="shared" si="2"/>
        <v/>
      </c>
    </row>
    <row r="28" spans="1:18" s="1" customFormat="1" ht="12.95" customHeight="1">
      <c r="A28" s="96"/>
      <c r="B28" s="11"/>
      <c r="C28" s="7"/>
      <c r="D28" s="7"/>
      <c r="E28" s="7"/>
      <c r="F28" s="112">
        <v>614000</v>
      </c>
      <c r="G28" s="125"/>
      <c r="H28" s="7" t="s">
        <v>80</v>
      </c>
      <c r="I28" s="177">
        <f t="shared" ref="I28" si="11">I29+I30</f>
        <v>100000</v>
      </c>
      <c r="J28" s="177">
        <f t="shared" ref="J28" si="12">J29+J30</f>
        <v>100000</v>
      </c>
      <c r="K28" s="177">
        <f>SUM(K29:K30)</f>
        <v>22344</v>
      </c>
      <c r="L28" s="214">
        <f t="shared" ref="L28" si="13">L29+L30</f>
        <v>0</v>
      </c>
      <c r="M28" s="108">
        <f t="shared" ref="M28:N28" si="14">M29+M30</f>
        <v>61868</v>
      </c>
      <c r="N28" s="307">
        <f t="shared" si="14"/>
        <v>61868</v>
      </c>
      <c r="O28" s="290">
        <f t="shared" si="4"/>
        <v>61.868000000000002</v>
      </c>
      <c r="P28" s="295">
        <f t="shared" si="2"/>
        <v>276.88865019692088</v>
      </c>
    </row>
    <row r="29" spans="1:18" ht="12.95" customHeight="1">
      <c r="B29" s="9"/>
      <c r="C29" s="10"/>
      <c r="D29" s="10"/>
      <c r="E29" s="101"/>
      <c r="F29" s="113">
        <v>614200</v>
      </c>
      <c r="G29" s="126" t="s">
        <v>151</v>
      </c>
      <c r="H29" s="18" t="s">
        <v>29</v>
      </c>
      <c r="I29" s="178">
        <v>100000</v>
      </c>
      <c r="J29" s="178">
        <v>100000</v>
      </c>
      <c r="K29" s="178">
        <v>22344</v>
      </c>
      <c r="L29" s="209">
        <v>0</v>
      </c>
      <c r="M29" s="95">
        <v>61868</v>
      </c>
      <c r="N29" s="317">
        <f t="shared" ref="N29:N30" si="15">SUM(L29:M29)</f>
        <v>61868</v>
      </c>
      <c r="O29" s="291">
        <f t="shared" si="4"/>
        <v>61.868000000000002</v>
      </c>
      <c r="P29" s="296">
        <f t="shared" si="2"/>
        <v>276.88865019692088</v>
      </c>
    </row>
    <row r="30" spans="1:18" ht="12.75" customHeight="1">
      <c r="B30" s="9"/>
      <c r="C30" s="10"/>
      <c r="D30" s="10"/>
      <c r="E30" s="101"/>
      <c r="F30" s="113">
        <v>614300</v>
      </c>
      <c r="G30" s="126" t="s">
        <v>152</v>
      </c>
      <c r="H30" s="174" t="s">
        <v>159</v>
      </c>
      <c r="I30" s="178">
        <v>0</v>
      </c>
      <c r="J30" s="178">
        <v>0</v>
      </c>
      <c r="K30" s="178">
        <v>0</v>
      </c>
      <c r="L30" s="209">
        <v>0</v>
      </c>
      <c r="M30" s="95">
        <v>0</v>
      </c>
      <c r="N30" s="317">
        <f t="shared" si="15"/>
        <v>0</v>
      </c>
      <c r="O30" s="291" t="str">
        <f t="shared" si="4"/>
        <v/>
      </c>
      <c r="P30" s="296" t="str">
        <f t="shared" si="2"/>
        <v/>
      </c>
      <c r="R30" s="36"/>
    </row>
    <row r="31" spans="1:18" ht="12.95" customHeight="1">
      <c r="B31" s="9"/>
      <c r="C31" s="10"/>
      <c r="D31" s="10"/>
      <c r="E31" s="101"/>
      <c r="F31" s="112"/>
      <c r="G31" s="125"/>
      <c r="H31" s="7"/>
      <c r="I31" s="178"/>
      <c r="J31" s="178"/>
      <c r="K31" s="178"/>
      <c r="L31" s="209"/>
      <c r="M31" s="95"/>
      <c r="N31" s="318"/>
      <c r="O31" s="291" t="str">
        <f t="shared" si="4"/>
        <v/>
      </c>
      <c r="P31" s="296" t="str">
        <f t="shared" si="2"/>
        <v/>
      </c>
    </row>
    <row r="32" spans="1:18" ht="12.95" customHeight="1">
      <c r="B32" s="11"/>
      <c r="C32" s="7"/>
      <c r="D32" s="7"/>
      <c r="E32" s="7"/>
      <c r="F32" s="112">
        <v>821000</v>
      </c>
      <c r="G32" s="125"/>
      <c r="H32" s="7" t="s">
        <v>12</v>
      </c>
      <c r="I32" s="177">
        <f t="shared" ref="I32" si="16">SUM(I33:I35)</f>
        <v>5000</v>
      </c>
      <c r="J32" s="177">
        <f t="shared" ref="J32" si="17">SUM(J33:J35)</f>
        <v>5000</v>
      </c>
      <c r="K32" s="177">
        <f>SUM(K33:K34)</f>
        <v>34373</v>
      </c>
      <c r="L32" s="214">
        <f>SUM(L33:L35)</f>
        <v>0</v>
      </c>
      <c r="M32" s="108">
        <f>SUM(M33:M35)</f>
        <v>4379</v>
      </c>
      <c r="N32" s="307">
        <f>SUM(N33:N35)</f>
        <v>4379</v>
      </c>
      <c r="O32" s="290">
        <f t="shared" si="4"/>
        <v>87.58</v>
      </c>
      <c r="P32" s="295">
        <f t="shared" si="2"/>
        <v>12.739650306926947</v>
      </c>
    </row>
    <row r="33" spans="1:16" ht="12.95" customHeight="1">
      <c r="B33" s="9"/>
      <c r="C33" s="10"/>
      <c r="D33" s="10"/>
      <c r="E33" s="101"/>
      <c r="F33" s="113">
        <v>821200</v>
      </c>
      <c r="G33" s="126"/>
      <c r="H33" s="10" t="s">
        <v>13</v>
      </c>
      <c r="I33" s="178">
        <v>0</v>
      </c>
      <c r="J33" s="178">
        <v>0</v>
      </c>
      <c r="K33" s="178">
        <v>0</v>
      </c>
      <c r="L33" s="248">
        <v>0</v>
      </c>
      <c r="M33" s="109">
        <v>0</v>
      </c>
      <c r="N33" s="317">
        <f t="shared" ref="N33:N34" si="18">SUM(L33:M33)</f>
        <v>0</v>
      </c>
      <c r="O33" s="291" t="str">
        <f t="shared" si="4"/>
        <v/>
      </c>
      <c r="P33" s="296" t="str">
        <f t="shared" si="2"/>
        <v/>
      </c>
    </row>
    <row r="34" spans="1:16" s="1" customFormat="1" ht="12.95" customHeight="1">
      <c r="A34" s="96"/>
      <c r="B34" s="9"/>
      <c r="C34" s="10"/>
      <c r="D34" s="10"/>
      <c r="E34" s="101"/>
      <c r="F34" s="113">
        <v>821300</v>
      </c>
      <c r="G34" s="126"/>
      <c r="H34" s="10" t="s">
        <v>14</v>
      </c>
      <c r="I34" s="178">
        <v>5000</v>
      </c>
      <c r="J34" s="178">
        <v>5000</v>
      </c>
      <c r="K34" s="178">
        <v>34373</v>
      </c>
      <c r="L34" s="209">
        <v>0</v>
      </c>
      <c r="M34" s="95">
        <v>4379</v>
      </c>
      <c r="N34" s="317">
        <f t="shared" si="18"/>
        <v>4379</v>
      </c>
      <c r="O34" s="312">
        <f t="shared" si="4"/>
        <v>87.58</v>
      </c>
      <c r="P34" s="140">
        <f t="shared" si="2"/>
        <v>12.739650306926947</v>
      </c>
    </row>
    <row r="35" spans="1:16" ht="12.95" customHeight="1">
      <c r="B35" s="9"/>
      <c r="C35" s="10"/>
      <c r="D35" s="10"/>
      <c r="E35" s="101"/>
      <c r="F35" s="113"/>
      <c r="G35" s="126"/>
      <c r="H35" s="18"/>
      <c r="I35" s="178"/>
      <c r="J35" s="178"/>
      <c r="K35" s="178"/>
      <c r="L35" s="209"/>
      <c r="M35" s="95"/>
      <c r="N35" s="318"/>
      <c r="O35" s="312" t="str">
        <f t="shared" si="4"/>
        <v/>
      </c>
      <c r="P35" s="140" t="str">
        <f t="shared" si="2"/>
        <v/>
      </c>
    </row>
    <row r="36" spans="1:16" ht="12.95" customHeight="1">
      <c r="B36" s="11"/>
      <c r="C36" s="7"/>
      <c r="D36" s="7"/>
      <c r="E36" s="7"/>
      <c r="F36" s="112"/>
      <c r="G36" s="125"/>
      <c r="H36" s="7" t="s">
        <v>15</v>
      </c>
      <c r="I36" s="177">
        <v>13</v>
      </c>
      <c r="J36" s="177"/>
      <c r="K36" s="177">
        <v>12</v>
      </c>
      <c r="L36" s="208"/>
      <c r="M36" s="103"/>
      <c r="N36" s="307"/>
      <c r="O36" s="312"/>
      <c r="P36" s="140"/>
    </row>
    <row r="37" spans="1:16" ht="12.95" customHeight="1">
      <c r="B37" s="11"/>
      <c r="C37" s="7"/>
      <c r="D37" s="7"/>
      <c r="E37" s="7"/>
      <c r="F37" s="112"/>
      <c r="G37" s="125"/>
      <c r="H37" s="7" t="s">
        <v>28</v>
      </c>
      <c r="I37" s="201">
        <f>I8+I13+I16+I28+I32</f>
        <v>433750</v>
      </c>
      <c r="J37" s="103">
        <f>J8+J13+J16+J28+J32</f>
        <v>432750</v>
      </c>
      <c r="K37" s="201">
        <f t="shared" ref="K37" si="19">K8+K13+K16+K28+K32</f>
        <v>353039</v>
      </c>
      <c r="L37" s="208">
        <f>L8+L13+L16+L28+L32</f>
        <v>325715</v>
      </c>
      <c r="M37" s="103">
        <f>M8+M13+M16+M28+M32</f>
        <v>66247</v>
      </c>
      <c r="N37" s="307">
        <f>N8+N13+N16+N28+N32</f>
        <v>391962</v>
      </c>
      <c r="O37" s="311">
        <f t="shared" si="4"/>
        <v>90.574696707105716</v>
      </c>
      <c r="P37" s="139">
        <f t="shared" si="2"/>
        <v>111.02512753548474</v>
      </c>
    </row>
    <row r="38" spans="1:16" s="1" customFormat="1" ht="12.95" customHeight="1">
      <c r="A38" s="96"/>
      <c r="B38" s="11"/>
      <c r="C38" s="7"/>
      <c r="D38" s="7"/>
      <c r="E38" s="7"/>
      <c r="F38" s="112"/>
      <c r="G38" s="125"/>
      <c r="H38" s="7" t="s">
        <v>16</v>
      </c>
      <c r="I38" s="201">
        <f>I37</f>
        <v>433750</v>
      </c>
      <c r="J38" s="103">
        <f>J37</f>
        <v>432750</v>
      </c>
      <c r="K38" s="201">
        <f t="shared" ref="K38" si="20">K37</f>
        <v>353039</v>
      </c>
      <c r="L38" s="208">
        <f t="shared" ref="L38:N39" si="21">L37</f>
        <v>325715</v>
      </c>
      <c r="M38" s="103">
        <f t="shared" si="21"/>
        <v>66247</v>
      </c>
      <c r="N38" s="307">
        <f t="shared" si="21"/>
        <v>391962</v>
      </c>
      <c r="O38" s="311">
        <f t="shared" si="4"/>
        <v>90.574696707105716</v>
      </c>
      <c r="P38" s="139">
        <f t="shared" si="2"/>
        <v>111.02512753548474</v>
      </c>
    </row>
    <row r="39" spans="1:16" s="1" customFormat="1" ht="12.95" customHeight="1">
      <c r="A39" s="96"/>
      <c r="B39" s="11"/>
      <c r="C39" s="7"/>
      <c r="D39" s="7"/>
      <c r="E39" s="7"/>
      <c r="F39" s="112"/>
      <c r="G39" s="125"/>
      <c r="H39" s="7" t="s">
        <v>17</v>
      </c>
      <c r="I39" s="14">
        <f>I38</f>
        <v>433750</v>
      </c>
      <c r="J39" s="14">
        <f>J38</f>
        <v>432750</v>
      </c>
      <c r="K39" s="201">
        <f t="shared" ref="K39" si="22">K38</f>
        <v>353039</v>
      </c>
      <c r="L39" s="208">
        <f t="shared" si="21"/>
        <v>325715</v>
      </c>
      <c r="M39" s="103">
        <f t="shared" si="21"/>
        <v>66247</v>
      </c>
      <c r="N39" s="307">
        <f t="shared" si="21"/>
        <v>391962</v>
      </c>
      <c r="O39" s="311">
        <f t="shared" si="4"/>
        <v>90.574696707105716</v>
      </c>
      <c r="P39" s="139">
        <f t="shared" si="2"/>
        <v>111.02512753548474</v>
      </c>
    </row>
    <row r="40" spans="1:16" s="1" customFormat="1" ht="12.95" customHeight="1" thickBot="1">
      <c r="A40" s="96"/>
      <c r="B40" s="15"/>
      <c r="C40" s="16"/>
      <c r="D40" s="16"/>
      <c r="E40" s="16"/>
      <c r="F40" s="114"/>
      <c r="G40" s="127"/>
      <c r="H40" s="16"/>
      <c r="I40" s="54"/>
      <c r="J40" s="54"/>
      <c r="K40" s="259"/>
      <c r="L40" s="260"/>
      <c r="M40" s="54"/>
      <c r="N40" s="380"/>
      <c r="O40" s="381"/>
      <c r="P40" s="144"/>
    </row>
    <row r="41" spans="1:16" s="1" customFormat="1" ht="12.95" customHeight="1">
      <c r="A41" s="96"/>
      <c r="B41" s="8"/>
      <c r="C41" s="8"/>
      <c r="D41" s="8"/>
      <c r="E41" s="99"/>
      <c r="F41" s="115"/>
      <c r="G41" s="128"/>
      <c r="H41" s="8"/>
      <c r="I41" s="34"/>
      <c r="J41" s="34"/>
      <c r="K41" s="34"/>
      <c r="L41" s="34"/>
      <c r="M41" s="34"/>
      <c r="N41" s="170"/>
      <c r="O41" s="145"/>
      <c r="P41" s="145"/>
    </row>
    <row r="42" spans="1:16" ht="12.95" customHeight="1">
      <c r="B42" s="33"/>
      <c r="F42" s="115"/>
      <c r="G42" s="128"/>
      <c r="N42" s="168"/>
    </row>
    <row r="43" spans="1:16" ht="12.95" customHeight="1">
      <c r="B43" s="33"/>
      <c r="F43" s="115"/>
      <c r="G43" s="128"/>
      <c r="N43" s="168"/>
    </row>
    <row r="44" spans="1:16" ht="12.95" customHeight="1">
      <c r="B44" s="33"/>
      <c r="F44" s="115"/>
      <c r="G44" s="128"/>
      <c r="N44" s="168"/>
    </row>
    <row r="45" spans="1:16" ht="12.95" customHeight="1">
      <c r="B45" s="33"/>
      <c r="F45" s="115"/>
      <c r="G45" s="128"/>
      <c r="N45" s="168"/>
    </row>
    <row r="46" spans="1:16" ht="12.95" customHeight="1">
      <c r="B46" s="33"/>
      <c r="F46" s="115"/>
      <c r="G46" s="128"/>
      <c r="N46" s="168"/>
    </row>
    <row r="47" spans="1:16" ht="12.95" customHeight="1">
      <c r="B47" s="33"/>
      <c r="F47" s="115"/>
      <c r="G47" s="128"/>
      <c r="N47" s="168"/>
    </row>
    <row r="48" spans="1:16" ht="12.95" customHeight="1">
      <c r="B48" s="33"/>
      <c r="F48" s="115"/>
      <c r="G48" s="128"/>
      <c r="N48" s="168"/>
    </row>
    <row r="49" spans="2:14" ht="12.95" customHeight="1">
      <c r="B49" s="33"/>
      <c r="F49" s="115"/>
      <c r="G49" s="128"/>
      <c r="N49" s="168"/>
    </row>
    <row r="50" spans="2:14" ht="12.95" customHeight="1">
      <c r="B50" s="33"/>
      <c r="F50" s="115"/>
      <c r="G50" s="128"/>
      <c r="N50" s="168"/>
    </row>
    <row r="51" spans="2:14" ht="12.95" customHeight="1">
      <c r="B51" s="33"/>
      <c r="F51" s="115"/>
      <c r="G51" s="128"/>
      <c r="N51" s="168"/>
    </row>
    <row r="52" spans="2:14" ht="12.95" customHeight="1">
      <c r="F52" s="115"/>
      <c r="G52" s="128"/>
      <c r="N52" s="168"/>
    </row>
    <row r="53" spans="2:14" ht="12.95" customHeight="1">
      <c r="F53" s="115"/>
      <c r="G53" s="128"/>
      <c r="N53" s="168"/>
    </row>
    <row r="54" spans="2:14" ht="12.95" customHeight="1">
      <c r="F54" s="115"/>
      <c r="G54" s="128"/>
      <c r="N54" s="168"/>
    </row>
    <row r="55" spans="2:14" ht="12.95" customHeight="1">
      <c r="F55" s="115"/>
      <c r="G55" s="128"/>
      <c r="N55" s="168"/>
    </row>
    <row r="56" spans="2:14" ht="12.95" customHeight="1">
      <c r="F56" s="115"/>
      <c r="G56" s="128"/>
      <c r="N56" s="168"/>
    </row>
    <row r="57" spans="2:14" ht="12.95" customHeight="1">
      <c r="F57" s="115"/>
      <c r="G57" s="128"/>
      <c r="N57" s="168"/>
    </row>
    <row r="58" spans="2:14" ht="12.95" customHeight="1">
      <c r="F58" s="115"/>
      <c r="G58" s="128"/>
      <c r="N58" s="168"/>
    </row>
    <row r="59" spans="2:14" ht="12.95" customHeight="1">
      <c r="F59" s="115"/>
      <c r="G59" s="128"/>
      <c r="N59" s="168"/>
    </row>
    <row r="60" spans="2:14" ht="17.100000000000001" customHeight="1">
      <c r="F60" s="115"/>
      <c r="G60" s="128"/>
      <c r="N60" s="168"/>
    </row>
    <row r="61" spans="2:14" ht="17.100000000000001" customHeight="1">
      <c r="F61" s="115"/>
      <c r="G61" s="128"/>
      <c r="N61" s="168"/>
    </row>
    <row r="62" spans="2:14" ht="14.25">
      <c r="F62" s="115"/>
      <c r="G62" s="128"/>
      <c r="N62" s="168"/>
    </row>
    <row r="63" spans="2:14" ht="14.25">
      <c r="F63" s="115"/>
      <c r="G63" s="128"/>
      <c r="N63" s="168"/>
    </row>
    <row r="64" spans="2:14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28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 ht="14.25">
      <c r="F90" s="115"/>
      <c r="G90" s="115"/>
      <c r="N90" s="168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9"/>
  <dimension ref="A1:R96"/>
  <sheetViews>
    <sheetView zoomScaleNormal="100" workbookViewId="0">
      <selection activeCell="L31" sqref="L31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166" customFormat="1" ht="20.100000000000001" customHeight="1" thickTop="1" thickBot="1">
      <c r="B2" s="388" t="s">
        <v>57</v>
      </c>
      <c r="C2" s="389"/>
      <c r="D2" s="389"/>
      <c r="E2" s="389"/>
      <c r="F2" s="389"/>
      <c r="G2" s="389"/>
      <c r="H2" s="389"/>
      <c r="I2" s="389"/>
      <c r="J2" s="409"/>
      <c r="K2" s="409"/>
      <c r="L2" s="409"/>
      <c r="M2" s="409"/>
      <c r="N2" s="409"/>
      <c r="O2" s="409"/>
      <c r="P2" s="390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58</v>
      </c>
      <c r="C7" s="6" t="s">
        <v>3</v>
      </c>
      <c r="D7" s="6" t="s">
        <v>4</v>
      </c>
      <c r="E7" s="279" t="s">
        <v>217</v>
      </c>
      <c r="F7" s="4"/>
      <c r="G7" s="98"/>
      <c r="H7" s="4"/>
      <c r="I7" s="218"/>
      <c r="J7" s="52"/>
      <c r="K7" s="218"/>
      <c r="L7" s="245"/>
      <c r="M7" s="52"/>
      <c r="N7" s="337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SUM(I9:I11)</f>
        <v>556230</v>
      </c>
      <c r="J8" s="177">
        <f t="shared" ref="J8" si="1">SUM(J9:J11)</f>
        <v>552730</v>
      </c>
      <c r="K8" s="177">
        <f>SUM(K9:K11)</f>
        <v>516704</v>
      </c>
      <c r="L8" s="204">
        <f>SUM(L9:L11)</f>
        <v>551737</v>
      </c>
      <c r="M8" s="72">
        <f>SUM(M9:M11)</f>
        <v>0</v>
      </c>
      <c r="N8" s="316">
        <f>SUM(N9:N11)</f>
        <v>551737</v>
      </c>
      <c r="O8" s="290">
        <f>IF(J8=0,"",N8/J8*100)</f>
        <v>99.820346281186119</v>
      </c>
      <c r="P8" s="295">
        <f>IF(K8=0,"",N8/K8*100)</f>
        <v>106.78009072892797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491410</v>
      </c>
      <c r="J9" s="178">
        <v>489910</v>
      </c>
      <c r="K9" s="178">
        <v>448239</v>
      </c>
      <c r="L9" s="251">
        <v>489414</v>
      </c>
      <c r="M9" s="74">
        <v>0</v>
      </c>
      <c r="N9" s="317">
        <f>SUM(L9:M9)</f>
        <v>489414</v>
      </c>
      <c r="O9" s="291">
        <f>IF(J9=0,"",N9/J9*100)</f>
        <v>99.898756914535326</v>
      </c>
      <c r="P9" s="296">
        <f t="shared" ref="P9:P35" si="2">IF(K9=0,"",N9/K9*100)</f>
        <v>109.18594767523575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64820</v>
      </c>
      <c r="J10" s="178">
        <v>62820</v>
      </c>
      <c r="K10" s="178">
        <v>68465</v>
      </c>
      <c r="L10" s="251">
        <v>62323</v>
      </c>
      <c r="M10" s="74">
        <v>0</v>
      </c>
      <c r="N10" s="317">
        <f t="shared" ref="N10:N11" si="3">SUM(L10:M10)</f>
        <v>62323</v>
      </c>
      <c r="O10" s="291">
        <f t="shared" ref="O10:O35" si="4">IF(J10=0,"",N10/J10*100)</f>
        <v>99.208850684495388</v>
      </c>
      <c r="P10" s="296">
        <f t="shared" si="2"/>
        <v>91.028992916088512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0"/>
      <c r="I12" s="177"/>
      <c r="J12" s="177"/>
      <c r="K12" s="177"/>
      <c r="L12" s="204"/>
      <c r="M12" s="72"/>
      <c r="N12" s="316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50660</v>
      </c>
      <c r="J13" s="177">
        <f t="shared" si="6"/>
        <v>50660</v>
      </c>
      <c r="K13" s="177">
        <f>K14</f>
        <v>47717</v>
      </c>
      <c r="L13" s="204">
        <f>L14</f>
        <v>50048</v>
      </c>
      <c r="M13" s="72">
        <f>M14</f>
        <v>0</v>
      </c>
      <c r="N13" s="316">
        <f>N14</f>
        <v>50048</v>
      </c>
      <c r="O13" s="290">
        <f t="shared" si="4"/>
        <v>98.791946308724832</v>
      </c>
      <c r="P13" s="295">
        <f t="shared" si="2"/>
        <v>104.88505144916907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50660</v>
      </c>
      <c r="J14" s="178">
        <v>50660</v>
      </c>
      <c r="K14" s="178">
        <v>47717</v>
      </c>
      <c r="L14" s="251">
        <v>50048</v>
      </c>
      <c r="M14" s="74">
        <v>0</v>
      </c>
      <c r="N14" s="317">
        <f>SUM(L14:M14)</f>
        <v>50048</v>
      </c>
      <c r="O14" s="291">
        <f t="shared" si="4"/>
        <v>98.791946308724832</v>
      </c>
      <c r="P14" s="296">
        <f t="shared" si="2"/>
        <v>104.88505144916907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7"/>
      <c r="J15" s="177"/>
      <c r="K15" s="177"/>
      <c r="L15" s="208"/>
      <c r="M15" s="103"/>
      <c r="N15" s="307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118100</v>
      </c>
      <c r="J16" s="177">
        <f t="shared" ref="J16" si="8">SUM(J17:J26)</f>
        <v>118100</v>
      </c>
      <c r="K16" s="177">
        <f>SUM(K17:K26)</f>
        <v>99827</v>
      </c>
      <c r="L16" s="207">
        <f>SUM(L17:L26)</f>
        <v>110823</v>
      </c>
      <c r="M16" s="107">
        <f>SUM(M17:M26)</f>
        <v>0</v>
      </c>
      <c r="N16" s="307">
        <f>SUM(N17:N26)</f>
        <v>110823</v>
      </c>
      <c r="O16" s="290">
        <f t="shared" si="4"/>
        <v>93.838272650296361</v>
      </c>
      <c r="P16" s="295">
        <f t="shared" si="2"/>
        <v>111.01505604696125</v>
      </c>
    </row>
    <row r="17" spans="1:17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1000</v>
      </c>
      <c r="J17" s="178">
        <v>1000</v>
      </c>
      <c r="K17" s="178">
        <v>3083</v>
      </c>
      <c r="L17" s="191">
        <v>505</v>
      </c>
      <c r="M17" s="157">
        <v>0</v>
      </c>
      <c r="N17" s="317">
        <f t="shared" ref="N17:N26" si="9">SUM(L17:M17)</f>
        <v>505</v>
      </c>
      <c r="O17" s="291">
        <f t="shared" si="4"/>
        <v>50.5</v>
      </c>
      <c r="P17" s="296">
        <f t="shared" si="2"/>
        <v>16.380149205319494</v>
      </c>
    </row>
    <row r="18" spans="1:17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22000</v>
      </c>
      <c r="J18" s="178">
        <v>22000</v>
      </c>
      <c r="K18" s="178">
        <v>26783</v>
      </c>
      <c r="L18" s="191">
        <v>19948</v>
      </c>
      <c r="M18" s="157">
        <v>0</v>
      </c>
      <c r="N18" s="317">
        <f t="shared" si="9"/>
        <v>19948</v>
      </c>
      <c r="O18" s="291">
        <f t="shared" si="4"/>
        <v>90.672727272727272</v>
      </c>
      <c r="P18" s="296">
        <f t="shared" si="2"/>
        <v>74.480080648172347</v>
      </c>
    </row>
    <row r="19" spans="1:17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11000</v>
      </c>
      <c r="J19" s="178">
        <v>11000</v>
      </c>
      <c r="K19" s="178">
        <v>11985</v>
      </c>
      <c r="L19" s="191">
        <v>10768</v>
      </c>
      <c r="M19" s="157">
        <v>0</v>
      </c>
      <c r="N19" s="317">
        <f t="shared" si="9"/>
        <v>10768</v>
      </c>
      <c r="O19" s="291">
        <f t="shared" si="4"/>
        <v>97.890909090909091</v>
      </c>
      <c r="P19" s="296">
        <f t="shared" si="2"/>
        <v>89.845640383813091</v>
      </c>
    </row>
    <row r="20" spans="1:17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7000</v>
      </c>
      <c r="J20" s="178">
        <v>7000</v>
      </c>
      <c r="K20" s="178">
        <v>5953</v>
      </c>
      <c r="L20" s="191">
        <v>6938</v>
      </c>
      <c r="M20" s="157">
        <v>0</v>
      </c>
      <c r="N20" s="317">
        <f t="shared" si="9"/>
        <v>6938</v>
      </c>
      <c r="O20" s="291">
        <f t="shared" si="4"/>
        <v>99.114285714285714</v>
      </c>
      <c r="P20" s="296">
        <f t="shared" si="2"/>
        <v>116.54627918696457</v>
      </c>
    </row>
    <row r="21" spans="1:17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4000</v>
      </c>
      <c r="J21" s="178">
        <v>4000</v>
      </c>
      <c r="K21" s="178">
        <v>4500</v>
      </c>
      <c r="L21" s="192">
        <v>3296</v>
      </c>
      <c r="M21" s="159">
        <v>0</v>
      </c>
      <c r="N21" s="317">
        <f t="shared" si="9"/>
        <v>3296</v>
      </c>
      <c r="O21" s="291">
        <f t="shared" si="4"/>
        <v>82.399999999999991</v>
      </c>
      <c r="P21" s="296">
        <f t="shared" si="2"/>
        <v>73.24444444444444</v>
      </c>
      <c r="Q21" s="33"/>
    </row>
    <row r="22" spans="1:17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10">SUM(G22:H22)</f>
        <v>0</v>
      </c>
      <c r="J22" s="178">
        <f t="shared" si="10"/>
        <v>0</v>
      </c>
      <c r="K22" s="178">
        <v>0</v>
      </c>
      <c r="L22" s="191">
        <v>0</v>
      </c>
      <c r="M22" s="157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7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6500</v>
      </c>
      <c r="J23" s="178">
        <v>6500</v>
      </c>
      <c r="K23" s="178">
        <v>7608</v>
      </c>
      <c r="L23" s="192">
        <v>6460</v>
      </c>
      <c r="M23" s="159">
        <v>0</v>
      </c>
      <c r="N23" s="317">
        <f t="shared" si="9"/>
        <v>6460</v>
      </c>
      <c r="O23" s="291">
        <f t="shared" si="4"/>
        <v>99.384615384615387</v>
      </c>
      <c r="P23" s="296">
        <f t="shared" si="2"/>
        <v>84.9106203995794</v>
      </c>
    </row>
    <row r="24" spans="1:17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v>1600</v>
      </c>
      <c r="J24" s="178">
        <v>1600</v>
      </c>
      <c r="K24" s="178">
        <v>1379</v>
      </c>
      <c r="L24" s="192">
        <v>1354</v>
      </c>
      <c r="M24" s="159">
        <v>0</v>
      </c>
      <c r="N24" s="317">
        <f t="shared" si="9"/>
        <v>1354</v>
      </c>
      <c r="O24" s="291">
        <f t="shared" si="4"/>
        <v>84.625</v>
      </c>
      <c r="P24" s="296">
        <f t="shared" si="2"/>
        <v>98.187092095721539</v>
      </c>
    </row>
    <row r="25" spans="1:17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65000</v>
      </c>
      <c r="J25" s="178">
        <v>65000</v>
      </c>
      <c r="K25" s="178">
        <v>38536</v>
      </c>
      <c r="L25" s="192">
        <v>61554</v>
      </c>
      <c r="M25" s="159">
        <v>0</v>
      </c>
      <c r="N25" s="317">
        <f t="shared" si="9"/>
        <v>61554</v>
      </c>
      <c r="O25" s="291">
        <f t="shared" si="4"/>
        <v>94.698461538461544</v>
      </c>
      <c r="P25" s="296">
        <f t="shared" si="2"/>
        <v>159.73116047332365</v>
      </c>
    </row>
    <row r="26" spans="1:17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2">
        <v>0</v>
      </c>
      <c r="M26" s="159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7" s="1" customFormat="1" ht="12.95" customHeight="1">
      <c r="A27" s="96"/>
      <c r="B27" s="11"/>
      <c r="C27" s="7"/>
      <c r="D27" s="7"/>
      <c r="E27" s="7"/>
      <c r="F27" s="112"/>
      <c r="G27" s="125"/>
      <c r="H27" s="7"/>
      <c r="I27" s="178"/>
      <c r="J27" s="178"/>
      <c r="K27" s="178"/>
      <c r="L27" s="248"/>
      <c r="M27" s="109"/>
      <c r="N27" s="318"/>
      <c r="O27" s="291" t="str">
        <f t="shared" si="4"/>
        <v/>
      </c>
      <c r="P27" s="296" t="str">
        <f t="shared" si="2"/>
        <v/>
      </c>
    </row>
    <row r="28" spans="1:17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4900</v>
      </c>
      <c r="J28" s="177">
        <f t="shared" ref="J28" si="12">SUM(J29:J30)</f>
        <v>4900</v>
      </c>
      <c r="K28" s="177">
        <f>SUM(K29:K30)</f>
        <v>9744</v>
      </c>
      <c r="L28" s="214">
        <f>SUM(L29:L30)</f>
        <v>4704</v>
      </c>
      <c r="M28" s="108">
        <f>SUM(M29:M30)</f>
        <v>0</v>
      </c>
      <c r="N28" s="307">
        <f>SUM(N29:N30)</f>
        <v>4704</v>
      </c>
      <c r="O28" s="290">
        <f t="shared" si="4"/>
        <v>96</v>
      </c>
      <c r="P28" s="295">
        <f t="shared" si="2"/>
        <v>48.275862068965516</v>
      </c>
    </row>
    <row r="29" spans="1:17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v>0</v>
      </c>
      <c r="J29" s="178">
        <v>0</v>
      </c>
      <c r="K29" s="178">
        <v>5000</v>
      </c>
      <c r="L29" s="248">
        <v>0</v>
      </c>
      <c r="M29" s="109">
        <v>0</v>
      </c>
      <c r="N29" s="317">
        <f t="shared" ref="N29:N30" si="13">SUM(L29:M29)</f>
        <v>0</v>
      </c>
      <c r="O29" s="291" t="str">
        <f t="shared" si="4"/>
        <v/>
      </c>
      <c r="P29" s="296">
        <f t="shared" si="2"/>
        <v>0</v>
      </c>
    </row>
    <row r="30" spans="1:17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4900</v>
      </c>
      <c r="J30" s="178">
        <v>4900</v>
      </c>
      <c r="K30" s="178">
        <v>4744</v>
      </c>
      <c r="L30" s="248">
        <v>4704</v>
      </c>
      <c r="M30" s="109">
        <v>0</v>
      </c>
      <c r="N30" s="317">
        <f t="shared" si="13"/>
        <v>4704</v>
      </c>
      <c r="O30" s="291">
        <f t="shared" si="4"/>
        <v>96</v>
      </c>
      <c r="P30" s="296">
        <f t="shared" si="2"/>
        <v>99.156829679595276</v>
      </c>
    </row>
    <row r="31" spans="1:17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47"/>
      <c r="M31" s="106"/>
      <c r="N31" s="318"/>
      <c r="O31" s="291" t="str">
        <f t="shared" si="4"/>
        <v/>
      </c>
      <c r="P31" s="296" t="str">
        <f t="shared" si="2"/>
        <v/>
      </c>
    </row>
    <row r="32" spans="1:17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7">
        <v>16</v>
      </c>
      <c r="J32" s="177"/>
      <c r="K32" s="177">
        <v>16</v>
      </c>
      <c r="L32" s="208"/>
      <c r="M32" s="103"/>
      <c r="N32" s="307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729890</v>
      </c>
      <c r="J33" s="103">
        <f>J8+J13+J16+J28</f>
        <v>726390</v>
      </c>
      <c r="K33" s="201">
        <f t="shared" ref="K33" si="14">K8+K13+K16+K28</f>
        <v>673992</v>
      </c>
      <c r="L33" s="208">
        <f>L8+L13+L16+L28</f>
        <v>717312</v>
      </c>
      <c r="M33" s="103">
        <f>M8+M13+M16+M28</f>
        <v>0</v>
      </c>
      <c r="N33" s="307">
        <f>N8+N13+N16+N28</f>
        <v>717312</v>
      </c>
      <c r="O33" s="290">
        <f t="shared" si="4"/>
        <v>98.750258125800201</v>
      </c>
      <c r="P33" s="295">
        <f t="shared" si="2"/>
        <v>106.42737599259337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>
        <f>I33</f>
        <v>729890</v>
      </c>
      <c r="J34" s="103">
        <f>J33</f>
        <v>726390</v>
      </c>
      <c r="K34" s="201">
        <f t="shared" ref="K34" si="15">K33</f>
        <v>673992</v>
      </c>
      <c r="L34" s="208">
        <f t="shared" ref="L34:N35" si="16">L33</f>
        <v>717312</v>
      </c>
      <c r="M34" s="103">
        <f t="shared" si="16"/>
        <v>0</v>
      </c>
      <c r="N34" s="307">
        <f t="shared" si="16"/>
        <v>717312</v>
      </c>
      <c r="O34" s="290">
        <f>IF(J34=0,"",N34/J34*100)</f>
        <v>98.750258125800201</v>
      </c>
      <c r="P34" s="295">
        <f t="shared" si="2"/>
        <v>106.42737599259337</v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14">
        <f>I34</f>
        <v>729890</v>
      </c>
      <c r="J35" s="14">
        <f>J34</f>
        <v>726390</v>
      </c>
      <c r="K35" s="201">
        <f t="shared" ref="K35" si="17">K34</f>
        <v>673992</v>
      </c>
      <c r="L35" s="208">
        <f t="shared" si="16"/>
        <v>717312</v>
      </c>
      <c r="M35" s="103">
        <f t="shared" si="16"/>
        <v>0</v>
      </c>
      <c r="N35" s="307">
        <f t="shared" si="16"/>
        <v>717312</v>
      </c>
      <c r="O35" s="290">
        <f t="shared" si="4"/>
        <v>98.750258125800201</v>
      </c>
      <c r="P35" s="295">
        <f t="shared" si="2"/>
        <v>106.42737599259337</v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N37" s="169"/>
    </row>
    <row r="38" spans="1:16" ht="12.95" customHeight="1">
      <c r="F38" s="115"/>
      <c r="G38" s="128"/>
      <c r="N38" s="169"/>
    </row>
    <row r="39" spans="1:16" ht="12.95" customHeight="1">
      <c r="B39" s="33"/>
      <c r="F39" s="115"/>
      <c r="G39" s="128"/>
      <c r="N39" s="169"/>
    </row>
    <row r="40" spans="1:16" ht="12.95" customHeight="1">
      <c r="B40" s="33"/>
      <c r="F40" s="115"/>
      <c r="G40" s="128"/>
      <c r="N40" s="169"/>
    </row>
    <row r="41" spans="1:16" ht="12.95" customHeight="1">
      <c r="B41" s="33"/>
      <c r="F41" s="115"/>
      <c r="G41" s="128"/>
      <c r="N41" s="169"/>
    </row>
    <row r="42" spans="1:16" ht="12.95" customHeight="1">
      <c r="B42" s="33"/>
      <c r="F42" s="115"/>
      <c r="G42" s="128"/>
      <c r="N42" s="169"/>
    </row>
    <row r="43" spans="1:16" ht="12.95" customHeight="1">
      <c r="B43" s="33"/>
      <c r="F43" s="115"/>
      <c r="G43" s="128"/>
      <c r="N43" s="169"/>
    </row>
    <row r="44" spans="1:16" ht="12.95" customHeight="1">
      <c r="F44" s="115"/>
      <c r="G44" s="128"/>
      <c r="N44" s="169"/>
    </row>
    <row r="45" spans="1:16" ht="12.95" customHeight="1">
      <c r="F45" s="115"/>
      <c r="G45" s="128"/>
      <c r="N45" s="169"/>
    </row>
    <row r="46" spans="1:16" ht="12.95" customHeight="1">
      <c r="F46" s="115"/>
      <c r="G46" s="128"/>
      <c r="N46" s="169"/>
    </row>
    <row r="47" spans="1:16" ht="12.95" customHeight="1">
      <c r="F47" s="115"/>
      <c r="G47" s="128"/>
      <c r="N47" s="169"/>
    </row>
    <row r="48" spans="1:16" ht="12.95" customHeight="1"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7.100000000000001" customHeight="1">
      <c r="F60" s="115"/>
      <c r="G60" s="128"/>
      <c r="N60" s="169"/>
    </row>
    <row r="61" spans="6:14" ht="14.25">
      <c r="F61" s="115"/>
      <c r="G61" s="128"/>
      <c r="N61" s="169"/>
    </row>
    <row r="62" spans="6:14" ht="14.25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/>
  <dimension ref="A1:R96"/>
  <sheetViews>
    <sheetView topLeftCell="A4" zoomScaleNormal="100" workbookViewId="0">
      <selection activeCell="N41" sqref="N41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6384" width="9.140625" style="8"/>
  </cols>
  <sheetData>
    <row r="1" spans="1:18" ht="13.5" thickBot="1"/>
    <row r="2" spans="1:18" s="166" customFormat="1" ht="20.100000000000001" customHeight="1" thickTop="1" thickBot="1">
      <c r="B2" s="388" t="s">
        <v>92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409"/>
      <c r="P2" s="390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59</v>
      </c>
      <c r="C7" s="6" t="s">
        <v>3</v>
      </c>
      <c r="D7" s="6" t="s">
        <v>4</v>
      </c>
      <c r="E7" s="279" t="s">
        <v>217</v>
      </c>
      <c r="F7" s="4"/>
      <c r="G7" s="98"/>
      <c r="H7" s="4"/>
      <c r="I7" s="200"/>
      <c r="J7" s="98"/>
      <c r="K7" s="200"/>
      <c r="L7" s="3"/>
      <c r="M7" s="98"/>
      <c r="N7" s="315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SUM(I9:I11)</f>
        <v>63050</v>
      </c>
      <c r="J8" s="177">
        <f t="shared" ref="J8" si="1">SUM(J9:J11)</f>
        <v>63050</v>
      </c>
      <c r="K8" s="177">
        <f>SUM(K9:K11)</f>
        <v>61260</v>
      </c>
      <c r="L8" s="204">
        <f>SUM(L9:L11)</f>
        <v>62767</v>
      </c>
      <c r="M8" s="72">
        <f>SUM(M9:M11)</f>
        <v>0</v>
      </c>
      <c r="N8" s="316">
        <f>SUM(N9:N11)</f>
        <v>62767</v>
      </c>
      <c r="O8" s="290">
        <f>IF(J8=0,"",N8/J8*100)</f>
        <v>99.551149881046783</v>
      </c>
      <c r="P8" s="295">
        <f>IF(K8=0,"",N8/K8*100)</f>
        <v>102.46000652954619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56030</v>
      </c>
      <c r="J9" s="178">
        <v>56030</v>
      </c>
      <c r="K9" s="178">
        <v>52748</v>
      </c>
      <c r="L9" s="205">
        <v>55945</v>
      </c>
      <c r="M9" s="71">
        <v>0</v>
      </c>
      <c r="N9" s="317">
        <f>SUM(L9:M9)</f>
        <v>55945</v>
      </c>
      <c r="O9" s="291">
        <f>IF(J9=0,"",N9/J9*100)</f>
        <v>99.848295555952177</v>
      </c>
      <c r="P9" s="296">
        <f t="shared" ref="P9:P35" si="2">IF(K9=0,"",N9/K9*100)</f>
        <v>106.06089330401151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7020</v>
      </c>
      <c r="J10" s="178">
        <v>7020</v>
      </c>
      <c r="K10" s="178">
        <v>8512</v>
      </c>
      <c r="L10" s="205">
        <v>6822</v>
      </c>
      <c r="M10" s="71">
        <v>0</v>
      </c>
      <c r="N10" s="317">
        <f t="shared" ref="N10:N11" si="3">SUM(L10:M10)</f>
        <v>6822</v>
      </c>
      <c r="O10" s="291">
        <f t="shared" ref="O10:O35" si="4">IF(J10=0,"",N10/J10*100)</f>
        <v>97.179487179487182</v>
      </c>
      <c r="P10" s="296">
        <f t="shared" si="2"/>
        <v>80.145676691729335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149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0"/>
      <c r="I12" s="177"/>
      <c r="J12" s="177"/>
      <c r="K12" s="177"/>
      <c r="L12" s="204"/>
      <c r="M12" s="72"/>
      <c r="N12" s="316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5940</v>
      </c>
      <c r="J13" s="177">
        <f t="shared" si="6"/>
        <v>5940</v>
      </c>
      <c r="K13" s="177">
        <f>K14</f>
        <v>6341</v>
      </c>
      <c r="L13" s="204">
        <f>L14</f>
        <v>5898</v>
      </c>
      <c r="M13" s="72">
        <f>M14</f>
        <v>0</v>
      </c>
      <c r="N13" s="316">
        <f>N14</f>
        <v>5898</v>
      </c>
      <c r="O13" s="290">
        <f t="shared" si="4"/>
        <v>99.292929292929287</v>
      </c>
      <c r="P13" s="295">
        <f t="shared" si="2"/>
        <v>93.013720233401671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5940</v>
      </c>
      <c r="J14" s="178">
        <v>5940</v>
      </c>
      <c r="K14" s="178">
        <v>6341</v>
      </c>
      <c r="L14" s="205">
        <v>5898</v>
      </c>
      <c r="M14" s="71">
        <v>0</v>
      </c>
      <c r="N14" s="317">
        <f>SUM(L14:M14)</f>
        <v>5898</v>
      </c>
      <c r="O14" s="291">
        <f t="shared" si="4"/>
        <v>99.292929292929287</v>
      </c>
      <c r="P14" s="296">
        <f t="shared" si="2"/>
        <v>93.013720233401671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7"/>
      <c r="J15" s="177"/>
      <c r="K15" s="177"/>
      <c r="L15" s="207"/>
      <c r="M15" s="107"/>
      <c r="N15" s="307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11700</v>
      </c>
      <c r="J16" s="177">
        <f t="shared" ref="J16" si="8">SUM(J17:J26)</f>
        <v>11700</v>
      </c>
      <c r="K16" s="177">
        <f>SUM(K17:K26)</f>
        <v>14539</v>
      </c>
      <c r="L16" s="207">
        <f>SUM(L17:L26)</f>
        <v>10130</v>
      </c>
      <c r="M16" s="107">
        <f>SUM(M17:M26)</f>
        <v>0</v>
      </c>
      <c r="N16" s="307">
        <f>SUM(N17:N26)</f>
        <v>10130</v>
      </c>
      <c r="O16" s="290">
        <f t="shared" si="4"/>
        <v>86.581196581196579</v>
      </c>
      <c r="P16" s="295">
        <f t="shared" si="2"/>
        <v>69.674668133984454</v>
      </c>
    </row>
    <row r="17" spans="1:17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300</v>
      </c>
      <c r="J17" s="178">
        <v>300</v>
      </c>
      <c r="K17" s="178">
        <v>366</v>
      </c>
      <c r="L17" s="190">
        <v>124</v>
      </c>
      <c r="M17" s="156">
        <v>0</v>
      </c>
      <c r="N17" s="317">
        <f t="shared" ref="N17:N26" si="9">SUM(L17:M17)</f>
        <v>124</v>
      </c>
      <c r="O17" s="291">
        <f t="shared" si="4"/>
        <v>41.333333333333336</v>
      </c>
      <c r="P17" s="296">
        <f t="shared" si="2"/>
        <v>33.879781420765028</v>
      </c>
    </row>
    <row r="18" spans="1:17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f t="shared" ref="I18:J26" si="10">SUM(G18:H18)</f>
        <v>0</v>
      </c>
      <c r="J18" s="178">
        <f t="shared" si="10"/>
        <v>0</v>
      </c>
      <c r="K18" s="178">
        <v>0</v>
      </c>
      <c r="L18" s="190">
        <v>0</v>
      </c>
      <c r="M18" s="156">
        <v>0</v>
      </c>
      <c r="N18" s="317">
        <f t="shared" si="9"/>
        <v>0</v>
      </c>
      <c r="O18" s="291" t="str">
        <f t="shared" si="4"/>
        <v/>
      </c>
      <c r="P18" s="296" t="str">
        <f t="shared" si="2"/>
        <v/>
      </c>
    </row>
    <row r="19" spans="1:17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3000</v>
      </c>
      <c r="J19" s="178">
        <v>3000</v>
      </c>
      <c r="K19" s="178">
        <v>2310</v>
      </c>
      <c r="L19" s="189">
        <v>2237</v>
      </c>
      <c r="M19" s="158">
        <v>0</v>
      </c>
      <c r="N19" s="317">
        <f t="shared" si="9"/>
        <v>2237</v>
      </c>
      <c r="O19" s="291">
        <f t="shared" si="4"/>
        <v>74.566666666666663</v>
      </c>
      <c r="P19" s="296">
        <f t="shared" si="2"/>
        <v>96.839826839826841</v>
      </c>
      <c r="Q19" s="33"/>
    </row>
    <row r="20" spans="1:17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900</v>
      </c>
      <c r="J20" s="178">
        <v>900</v>
      </c>
      <c r="K20" s="178">
        <v>1140</v>
      </c>
      <c r="L20" s="190">
        <v>883</v>
      </c>
      <c r="M20" s="156">
        <v>0</v>
      </c>
      <c r="N20" s="317">
        <f t="shared" si="9"/>
        <v>883</v>
      </c>
      <c r="O20" s="291">
        <f t="shared" si="4"/>
        <v>98.111111111111114</v>
      </c>
      <c r="P20" s="296">
        <f t="shared" si="2"/>
        <v>77.456140350877192</v>
      </c>
    </row>
    <row r="21" spans="1:17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si="10"/>
        <v>0</v>
      </c>
      <c r="J21" s="178">
        <f t="shared" si="10"/>
        <v>0</v>
      </c>
      <c r="K21" s="178">
        <v>0</v>
      </c>
      <c r="L21" s="190">
        <v>0</v>
      </c>
      <c r="M21" s="156">
        <v>0</v>
      </c>
      <c r="N21" s="317">
        <f t="shared" si="9"/>
        <v>0</v>
      </c>
      <c r="O21" s="291" t="str">
        <f t="shared" si="4"/>
        <v/>
      </c>
      <c r="P21" s="296" t="str">
        <f t="shared" si="2"/>
        <v/>
      </c>
    </row>
    <row r="22" spans="1:17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10"/>
        <v>0</v>
      </c>
      <c r="J22" s="178">
        <f t="shared" si="10"/>
        <v>0</v>
      </c>
      <c r="K22" s="178">
        <v>0</v>
      </c>
      <c r="L22" s="190">
        <v>0</v>
      </c>
      <c r="M22" s="156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7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0</v>
      </c>
      <c r="J23" s="178">
        <v>0</v>
      </c>
      <c r="K23" s="178">
        <v>288</v>
      </c>
      <c r="L23" s="189">
        <v>0</v>
      </c>
      <c r="M23" s="158">
        <v>0</v>
      </c>
      <c r="N23" s="317">
        <f t="shared" si="9"/>
        <v>0</v>
      </c>
      <c r="O23" s="291" t="str">
        <f t="shared" si="4"/>
        <v/>
      </c>
      <c r="P23" s="296">
        <f t="shared" si="2"/>
        <v>0</v>
      </c>
    </row>
    <row r="24" spans="1:17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89">
        <v>0</v>
      </c>
      <c r="M24" s="158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7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7500</v>
      </c>
      <c r="J25" s="178">
        <v>7500</v>
      </c>
      <c r="K25" s="178">
        <v>10435</v>
      </c>
      <c r="L25" s="189">
        <v>6886</v>
      </c>
      <c r="M25" s="158">
        <v>0</v>
      </c>
      <c r="N25" s="317">
        <f t="shared" si="9"/>
        <v>6886</v>
      </c>
      <c r="O25" s="291">
        <f t="shared" si="4"/>
        <v>91.813333333333333</v>
      </c>
      <c r="P25" s="296">
        <f t="shared" si="2"/>
        <v>65.989458552946815</v>
      </c>
    </row>
    <row r="26" spans="1:17" ht="12.95" customHeight="1">
      <c r="B26" s="9"/>
      <c r="C26" s="10"/>
      <c r="D26" s="10"/>
      <c r="E26" s="101"/>
      <c r="F26" s="113">
        <v>613900</v>
      </c>
      <c r="G26" s="126"/>
      <c r="H26" s="149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2">
        <v>0</v>
      </c>
      <c r="M26" s="159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7" ht="12.95" customHeight="1">
      <c r="B27" s="9"/>
      <c r="C27" s="10"/>
      <c r="D27" s="10"/>
      <c r="E27" s="101"/>
      <c r="F27" s="113"/>
      <c r="G27" s="126"/>
      <c r="H27" s="10"/>
      <c r="I27" s="177"/>
      <c r="J27" s="177"/>
      <c r="K27" s="177"/>
      <c r="L27" s="214"/>
      <c r="M27" s="108"/>
      <c r="N27" s="307"/>
      <c r="O27" s="291" t="str">
        <f t="shared" si="4"/>
        <v/>
      </c>
      <c r="P27" s="296" t="str">
        <f t="shared" si="2"/>
        <v/>
      </c>
    </row>
    <row r="28" spans="1:17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I29+I30</f>
        <v>500</v>
      </c>
      <c r="J28" s="177">
        <f t="shared" ref="J28" si="12">J29+J30</f>
        <v>500</v>
      </c>
      <c r="K28" s="177">
        <f>SUM(K29:K30)</f>
        <v>927</v>
      </c>
      <c r="L28" s="214">
        <f>L29+L30</f>
        <v>0</v>
      </c>
      <c r="M28" s="108">
        <f>M29+M30</f>
        <v>0</v>
      </c>
      <c r="N28" s="307">
        <f>N29+N30</f>
        <v>0</v>
      </c>
      <c r="O28" s="290">
        <f t="shared" si="4"/>
        <v>0</v>
      </c>
      <c r="P28" s="295">
        <f t="shared" si="2"/>
        <v>0</v>
      </c>
    </row>
    <row r="29" spans="1:17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f t="shared" ref="I29:J29" si="13">SUM(G29:H29)</f>
        <v>0</v>
      </c>
      <c r="J29" s="178">
        <f t="shared" si="13"/>
        <v>0</v>
      </c>
      <c r="K29" s="178">
        <v>0</v>
      </c>
      <c r="L29" s="209">
        <v>0</v>
      </c>
      <c r="M29" s="95">
        <v>0</v>
      </c>
      <c r="N29" s="317">
        <f t="shared" ref="N29:N30" si="14">SUM(L29:M29)</f>
        <v>0</v>
      </c>
      <c r="O29" s="291" t="str">
        <f t="shared" si="4"/>
        <v/>
      </c>
      <c r="P29" s="296" t="str">
        <f t="shared" si="2"/>
        <v/>
      </c>
    </row>
    <row r="30" spans="1:17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500</v>
      </c>
      <c r="J30" s="178">
        <v>500</v>
      </c>
      <c r="K30" s="178">
        <v>927</v>
      </c>
      <c r="L30" s="209">
        <v>0</v>
      </c>
      <c r="M30" s="95">
        <v>0</v>
      </c>
      <c r="N30" s="317">
        <f t="shared" si="14"/>
        <v>0</v>
      </c>
      <c r="O30" s="291">
        <f t="shared" si="4"/>
        <v>0</v>
      </c>
      <c r="P30" s="296">
        <f t="shared" si="2"/>
        <v>0</v>
      </c>
    </row>
    <row r="31" spans="1:17" ht="12.95" customHeight="1">
      <c r="B31" s="9"/>
      <c r="C31" s="10"/>
      <c r="D31" s="10"/>
      <c r="E31" s="101"/>
      <c r="F31" s="113"/>
      <c r="G31" s="126"/>
      <c r="H31" s="10"/>
      <c r="I31" s="177"/>
      <c r="J31" s="177"/>
      <c r="K31" s="177"/>
      <c r="L31" s="208"/>
      <c r="M31" s="103"/>
      <c r="N31" s="307"/>
      <c r="O31" s="291" t="str">
        <f t="shared" si="4"/>
        <v/>
      </c>
      <c r="P31" s="296" t="str">
        <f t="shared" si="2"/>
        <v/>
      </c>
    </row>
    <row r="32" spans="1:17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7">
        <v>2</v>
      </c>
      <c r="J32" s="177"/>
      <c r="K32" s="177">
        <v>3</v>
      </c>
      <c r="L32" s="208"/>
      <c r="M32" s="103"/>
      <c r="N32" s="307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81190</v>
      </c>
      <c r="J33" s="103">
        <f>J8+J13+J16+J28</f>
        <v>81190</v>
      </c>
      <c r="K33" s="201">
        <f t="shared" ref="K33" si="15">K8+K13+K16+K28</f>
        <v>83067</v>
      </c>
      <c r="L33" s="208">
        <f>L8+L13+L16+L28</f>
        <v>78795</v>
      </c>
      <c r="M33" s="103">
        <f>M8+M13+M16+M28</f>
        <v>0</v>
      </c>
      <c r="N33" s="307">
        <f>N8+N13+N16+N28</f>
        <v>78795</v>
      </c>
      <c r="O33" s="290">
        <f t="shared" si="4"/>
        <v>97.050129326271701</v>
      </c>
      <c r="P33" s="295">
        <f t="shared" si="2"/>
        <v>94.857163494528521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>
        <f>I33</f>
        <v>81190</v>
      </c>
      <c r="J34" s="103">
        <f>J33</f>
        <v>81190</v>
      </c>
      <c r="K34" s="201">
        <f t="shared" ref="K34" si="16">K33</f>
        <v>83067</v>
      </c>
      <c r="L34" s="208">
        <f t="shared" ref="L34:N35" si="17">L33</f>
        <v>78795</v>
      </c>
      <c r="M34" s="103">
        <f t="shared" si="17"/>
        <v>0</v>
      </c>
      <c r="N34" s="307">
        <f t="shared" si="17"/>
        <v>78795</v>
      </c>
      <c r="O34" s="290">
        <f>IF(J34=0,"",N34/J34*100)</f>
        <v>97.050129326271701</v>
      </c>
      <c r="P34" s="295">
        <f t="shared" si="2"/>
        <v>94.857163494528521</v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14">
        <f>I34</f>
        <v>81190</v>
      </c>
      <c r="J35" s="14">
        <f>J34</f>
        <v>81190</v>
      </c>
      <c r="K35" s="201">
        <f t="shared" ref="K35" si="18">K34</f>
        <v>83067</v>
      </c>
      <c r="L35" s="208">
        <f t="shared" si="17"/>
        <v>78795</v>
      </c>
      <c r="M35" s="103">
        <f t="shared" si="17"/>
        <v>0</v>
      </c>
      <c r="N35" s="307">
        <f t="shared" si="17"/>
        <v>78795</v>
      </c>
      <c r="O35" s="290">
        <f t="shared" si="4"/>
        <v>97.050129326271701</v>
      </c>
      <c r="P35" s="295">
        <f t="shared" si="2"/>
        <v>94.857163494528521</v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16"/>
      <c r="J36" s="16"/>
      <c r="K36" s="24"/>
      <c r="L36" s="15"/>
      <c r="M36" s="16"/>
      <c r="N36" s="310"/>
      <c r="O36" s="292"/>
      <c r="P36" s="297"/>
    </row>
    <row r="37" spans="1:16" ht="12.95" customHeight="1">
      <c r="F37" s="115"/>
      <c r="G37" s="128"/>
      <c r="N37" s="168"/>
    </row>
    <row r="38" spans="1:16" ht="12.95" customHeight="1">
      <c r="B38" s="33"/>
      <c r="F38" s="115"/>
      <c r="G38" s="128"/>
      <c r="N38" s="168"/>
    </row>
    <row r="39" spans="1:16" ht="12.95" customHeight="1">
      <c r="B39" s="33"/>
      <c r="F39" s="115"/>
      <c r="G39" s="128"/>
      <c r="N39" s="168"/>
    </row>
    <row r="40" spans="1:16" ht="12.95" customHeight="1">
      <c r="F40" s="115"/>
      <c r="G40" s="128"/>
      <c r="N40" s="168"/>
    </row>
    <row r="41" spans="1:16" ht="12.95" customHeight="1">
      <c r="F41" s="115"/>
      <c r="G41" s="128"/>
      <c r="N41" s="168"/>
    </row>
    <row r="42" spans="1:16" ht="12.95" customHeight="1">
      <c r="F42" s="115"/>
      <c r="G42" s="128"/>
      <c r="N42" s="168"/>
    </row>
    <row r="43" spans="1:16" ht="12.95" customHeight="1">
      <c r="F43" s="115"/>
      <c r="G43" s="128"/>
      <c r="N43" s="168"/>
    </row>
    <row r="44" spans="1:16" ht="12.95" customHeight="1">
      <c r="F44" s="115"/>
      <c r="G44" s="128"/>
      <c r="N44" s="168"/>
    </row>
    <row r="45" spans="1:16" ht="12.95" customHeight="1">
      <c r="F45" s="115"/>
      <c r="G45" s="128"/>
      <c r="N45" s="168"/>
    </row>
    <row r="46" spans="1:16" ht="12.95" customHeight="1">
      <c r="F46" s="115"/>
      <c r="G46" s="128"/>
      <c r="N46" s="168"/>
    </row>
    <row r="47" spans="1:16" ht="12.95" customHeight="1">
      <c r="F47" s="115"/>
      <c r="G47" s="128"/>
      <c r="N47" s="168"/>
    </row>
    <row r="48" spans="1:16" ht="12.95" customHeight="1">
      <c r="F48" s="115"/>
      <c r="G48" s="128"/>
      <c r="N48" s="168"/>
    </row>
    <row r="49" spans="6:14" ht="12.95" customHeight="1">
      <c r="F49" s="115"/>
      <c r="G49" s="128"/>
      <c r="N49" s="168"/>
    </row>
    <row r="50" spans="6:14" ht="12.95" customHeight="1">
      <c r="F50" s="115"/>
      <c r="G50" s="128"/>
      <c r="N50" s="168"/>
    </row>
    <row r="51" spans="6:14" ht="12.95" customHeight="1">
      <c r="F51" s="115"/>
      <c r="G51" s="128"/>
      <c r="N51" s="168"/>
    </row>
    <row r="52" spans="6:14" ht="12.95" customHeight="1">
      <c r="F52" s="115"/>
      <c r="G52" s="128"/>
      <c r="N52" s="168"/>
    </row>
    <row r="53" spans="6:14" ht="12.95" customHeight="1">
      <c r="F53" s="115"/>
      <c r="G53" s="128"/>
      <c r="N53" s="168"/>
    </row>
    <row r="54" spans="6:14" ht="12.95" customHeight="1">
      <c r="F54" s="115"/>
      <c r="G54" s="128"/>
      <c r="N54" s="168"/>
    </row>
    <row r="55" spans="6:14" ht="12.95" customHeight="1">
      <c r="F55" s="115"/>
      <c r="G55" s="128"/>
      <c r="N55" s="168"/>
    </row>
    <row r="56" spans="6:14" ht="12.95" customHeight="1">
      <c r="F56" s="115"/>
      <c r="G56" s="128"/>
      <c r="N56" s="168"/>
    </row>
    <row r="57" spans="6:14" ht="12.95" customHeight="1">
      <c r="F57" s="115"/>
      <c r="G57" s="128"/>
      <c r="N57" s="168"/>
    </row>
    <row r="58" spans="6:14" ht="12.95" customHeight="1">
      <c r="F58" s="115"/>
      <c r="G58" s="128"/>
      <c r="N58" s="168"/>
    </row>
    <row r="59" spans="6:14" ht="12.95" customHeight="1">
      <c r="F59" s="115"/>
      <c r="G59" s="128"/>
      <c r="N59" s="168"/>
    </row>
    <row r="60" spans="6:14" ht="17.100000000000001" customHeight="1">
      <c r="F60" s="115"/>
      <c r="G60" s="128"/>
      <c r="N60" s="168"/>
    </row>
    <row r="61" spans="6:14" ht="14.25">
      <c r="F61" s="115"/>
      <c r="G61" s="128"/>
      <c r="N61" s="168"/>
    </row>
    <row r="62" spans="6:14" ht="14.25">
      <c r="F62" s="115"/>
      <c r="G62" s="128"/>
      <c r="N62" s="168"/>
    </row>
    <row r="63" spans="6:14" ht="14.25">
      <c r="F63" s="115"/>
      <c r="G63" s="128"/>
      <c r="N63" s="168"/>
    </row>
    <row r="64" spans="6:14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28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 ht="14.25">
      <c r="F90" s="115"/>
      <c r="G90" s="115"/>
      <c r="N90" s="168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1"/>
  <dimension ref="A1:R96"/>
  <sheetViews>
    <sheetView zoomScaleNormal="100" workbookViewId="0">
      <selection activeCell="L10" sqref="L10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198</v>
      </c>
      <c r="C2" s="389"/>
      <c r="D2" s="389"/>
      <c r="E2" s="389"/>
      <c r="F2" s="389"/>
      <c r="G2" s="389"/>
      <c r="H2" s="389"/>
      <c r="I2" s="389"/>
      <c r="J2" s="409"/>
      <c r="K2" s="409"/>
      <c r="L2" s="409"/>
      <c r="M2" s="409"/>
      <c r="N2" s="409"/>
      <c r="O2" s="409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60</v>
      </c>
      <c r="C7" s="6" t="s">
        <v>3</v>
      </c>
      <c r="D7" s="6" t="s">
        <v>4</v>
      </c>
      <c r="E7" s="279" t="s">
        <v>217</v>
      </c>
      <c r="F7" s="4"/>
      <c r="G7" s="98"/>
      <c r="H7" s="4"/>
      <c r="I7" s="218"/>
      <c r="J7" s="52"/>
      <c r="K7" s="218"/>
      <c r="L7" s="245"/>
      <c r="M7" s="52"/>
      <c r="N7" s="337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SUM(I9:I11)</f>
        <v>464520</v>
      </c>
      <c r="J8" s="177">
        <f t="shared" ref="J8" si="1">SUM(J9:J11)</f>
        <v>458520</v>
      </c>
      <c r="K8" s="177">
        <f>SUM(K9:K11)</f>
        <v>437207</v>
      </c>
      <c r="L8" s="204">
        <f>SUM(L9:L11)</f>
        <v>458165</v>
      </c>
      <c r="M8" s="72">
        <f>SUM(M9:M11)</f>
        <v>0</v>
      </c>
      <c r="N8" s="316">
        <f>SUM(N9:N11)</f>
        <v>458165</v>
      </c>
      <c r="O8" s="290">
        <f>IF(J8=0,"",N8/J8*100)</f>
        <v>99.922576986827181</v>
      </c>
      <c r="P8" s="295">
        <f>IF(K8=0,"",N8/K8*100)</f>
        <v>104.7936103493311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403520</v>
      </c>
      <c r="J9" s="178">
        <v>399020</v>
      </c>
      <c r="K9" s="178">
        <v>381531</v>
      </c>
      <c r="L9" s="251">
        <v>398817</v>
      </c>
      <c r="M9" s="74">
        <v>0</v>
      </c>
      <c r="N9" s="317">
        <f>SUM(L9:M9)</f>
        <v>398817</v>
      </c>
      <c r="O9" s="291">
        <f>IF(J9=0,"",N9/J9*100)</f>
        <v>99.949125357124956</v>
      </c>
      <c r="P9" s="296">
        <f t="shared" ref="P9:P35" si="2">IF(K9=0,"",N9/K9*100)</f>
        <v>104.53069344299676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61000</v>
      </c>
      <c r="J10" s="178">
        <v>59500</v>
      </c>
      <c r="K10" s="178">
        <v>55676</v>
      </c>
      <c r="L10" s="251">
        <v>59348</v>
      </c>
      <c r="M10" s="74">
        <v>0</v>
      </c>
      <c r="N10" s="317">
        <f t="shared" ref="N10:N11" si="3">SUM(L10:M10)</f>
        <v>59348</v>
      </c>
      <c r="O10" s="291">
        <f t="shared" ref="O10:O35" si="4">IF(J10=0,"",N10/J10*100)</f>
        <v>99.744537815126051</v>
      </c>
      <c r="P10" s="296">
        <f t="shared" si="2"/>
        <v>106.59530138659386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149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0"/>
      <c r="I12" s="177"/>
      <c r="J12" s="177"/>
      <c r="K12" s="177"/>
      <c r="L12" s="204"/>
      <c r="M12" s="72"/>
      <c r="N12" s="316"/>
      <c r="O12" s="291" t="str">
        <f t="shared" si="4"/>
        <v/>
      </c>
      <c r="P12" s="296" t="str">
        <f t="shared" si="2"/>
        <v/>
      </c>
      <c r="R12" s="33"/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43650</v>
      </c>
      <c r="J13" s="177">
        <f t="shared" si="6"/>
        <v>43650</v>
      </c>
      <c r="K13" s="177">
        <f>K14</f>
        <v>43787</v>
      </c>
      <c r="L13" s="204">
        <f>L14</f>
        <v>43119</v>
      </c>
      <c r="M13" s="72">
        <f>M14</f>
        <v>0</v>
      </c>
      <c r="N13" s="316">
        <f>N14</f>
        <v>43119</v>
      </c>
      <c r="O13" s="290">
        <f t="shared" si="4"/>
        <v>98.783505154639172</v>
      </c>
      <c r="P13" s="295">
        <f t="shared" si="2"/>
        <v>98.474433050905517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43650</v>
      </c>
      <c r="J14" s="178">
        <v>43650</v>
      </c>
      <c r="K14" s="178">
        <v>43787</v>
      </c>
      <c r="L14" s="251">
        <v>43119</v>
      </c>
      <c r="M14" s="74">
        <v>0</v>
      </c>
      <c r="N14" s="317">
        <f>SUM(L14:M14)</f>
        <v>43119</v>
      </c>
      <c r="O14" s="291">
        <f t="shared" si="4"/>
        <v>98.783505154639172</v>
      </c>
      <c r="P14" s="296">
        <f t="shared" si="2"/>
        <v>98.474433050905517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7"/>
      <c r="J15" s="177"/>
      <c r="K15" s="177"/>
      <c r="L15" s="208"/>
      <c r="M15" s="103"/>
      <c r="N15" s="307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65050</v>
      </c>
      <c r="J16" s="177">
        <f t="shared" ref="J16" si="8">SUM(J17:J26)</f>
        <v>58050</v>
      </c>
      <c r="K16" s="177">
        <f>SUM(K17:K26)</f>
        <v>71228</v>
      </c>
      <c r="L16" s="207">
        <f>SUM(L17:L26)</f>
        <v>52962</v>
      </c>
      <c r="M16" s="107">
        <f>SUM(M17:M26)</f>
        <v>0</v>
      </c>
      <c r="N16" s="307">
        <f>SUM(N17:N26)</f>
        <v>52962</v>
      </c>
      <c r="O16" s="290">
        <f t="shared" si="4"/>
        <v>91.235142118863038</v>
      </c>
      <c r="P16" s="295">
        <f t="shared" si="2"/>
        <v>74.355590498118715</v>
      </c>
    </row>
    <row r="17" spans="1:17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1000</v>
      </c>
      <c r="J17" s="178">
        <v>1000</v>
      </c>
      <c r="K17" s="178">
        <v>1418</v>
      </c>
      <c r="L17" s="191">
        <v>533</v>
      </c>
      <c r="M17" s="157">
        <v>0</v>
      </c>
      <c r="N17" s="317">
        <f t="shared" ref="N17:N26" si="9">SUM(L17:M17)</f>
        <v>533</v>
      </c>
      <c r="O17" s="291">
        <f t="shared" si="4"/>
        <v>53.300000000000004</v>
      </c>
      <c r="P17" s="296">
        <f t="shared" si="2"/>
        <v>37.588152327221444</v>
      </c>
    </row>
    <row r="18" spans="1:17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4000</v>
      </c>
      <c r="J18" s="178">
        <v>4000</v>
      </c>
      <c r="K18" s="178">
        <v>3860</v>
      </c>
      <c r="L18" s="191">
        <v>3850</v>
      </c>
      <c r="M18" s="157">
        <v>0</v>
      </c>
      <c r="N18" s="317">
        <f t="shared" si="9"/>
        <v>3850</v>
      </c>
      <c r="O18" s="291">
        <f t="shared" si="4"/>
        <v>96.25</v>
      </c>
      <c r="P18" s="296">
        <f t="shared" si="2"/>
        <v>99.740932642487053</v>
      </c>
    </row>
    <row r="19" spans="1:17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9000</v>
      </c>
      <c r="J19" s="178">
        <v>9000</v>
      </c>
      <c r="K19" s="178">
        <v>8274</v>
      </c>
      <c r="L19" s="192">
        <v>8203</v>
      </c>
      <c r="M19" s="159">
        <v>0</v>
      </c>
      <c r="N19" s="317">
        <f t="shared" si="9"/>
        <v>8203</v>
      </c>
      <c r="O19" s="291">
        <f t="shared" si="4"/>
        <v>91.144444444444446</v>
      </c>
      <c r="P19" s="296">
        <f t="shared" si="2"/>
        <v>99.141890258641524</v>
      </c>
      <c r="Q19" s="33"/>
    </row>
    <row r="20" spans="1:17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11500</v>
      </c>
      <c r="J20" s="178">
        <v>11500</v>
      </c>
      <c r="K20" s="178">
        <v>10400</v>
      </c>
      <c r="L20" s="191">
        <v>9603</v>
      </c>
      <c r="M20" s="157">
        <v>0</v>
      </c>
      <c r="N20" s="317">
        <f t="shared" si="9"/>
        <v>9603</v>
      </c>
      <c r="O20" s="291">
        <f t="shared" si="4"/>
        <v>83.504347826086956</v>
      </c>
      <c r="P20" s="296">
        <f t="shared" si="2"/>
        <v>92.336538461538467</v>
      </c>
    </row>
    <row r="21" spans="1:17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1500</v>
      </c>
      <c r="J21" s="178">
        <v>1500</v>
      </c>
      <c r="K21" s="178">
        <v>2283</v>
      </c>
      <c r="L21" s="192">
        <v>931</v>
      </c>
      <c r="M21" s="159">
        <v>0</v>
      </c>
      <c r="N21" s="317">
        <f t="shared" si="9"/>
        <v>931</v>
      </c>
      <c r="O21" s="291">
        <f t="shared" si="4"/>
        <v>62.06666666666667</v>
      </c>
      <c r="P21" s="296">
        <f t="shared" si="2"/>
        <v>40.779675865089793</v>
      </c>
      <c r="Q21" s="33"/>
    </row>
    <row r="22" spans="1:17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10">SUM(G22:H22)</f>
        <v>0</v>
      </c>
      <c r="J22" s="178">
        <f t="shared" si="10"/>
        <v>0</v>
      </c>
      <c r="K22" s="178">
        <v>0</v>
      </c>
      <c r="L22" s="191">
        <v>0</v>
      </c>
      <c r="M22" s="157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7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2400</v>
      </c>
      <c r="J23" s="178">
        <v>2400</v>
      </c>
      <c r="K23" s="178">
        <v>1608</v>
      </c>
      <c r="L23" s="192">
        <v>1870</v>
      </c>
      <c r="M23" s="159">
        <v>0</v>
      </c>
      <c r="N23" s="317">
        <f t="shared" si="9"/>
        <v>1870</v>
      </c>
      <c r="O23" s="291">
        <f t="shared" si="4"/>
        <v>77.916666666666671</v>
      </c>
      <c r="P23" s="296">
        <f t="shared" si="2"/>
        <v>116.29353233830845</v>
      </c>
      <c r="Q23" s="33"/>
    </row>
    <row r="24" spans="1:17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v>650</v>
      </c>
      <c r="J24" s="178">
        <v>650</v>
      </c>
      <c r="K24" s="178">
        <v>525</v>
      </c>
      <c r="L24" s="192">
        <v>545</v>
      </c>
      <c r="M24" s="159">
        <v>0</v>
      </c>
      <c r="N24" s="317">
        <f t="shared" si="9"/>
        <v>545</v>
      </c>
      <c r="O24" s="291">
        <f t="shared" si="4"/>
        <v>83.846153846153854</v>
      </c>
      <c r="P24" s="296">
        <f t="shared" si="2"/>
        <v>103.80952380952382</v>
      </c>
    </row>
    <row r="25" spans="1:17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35000</v>
      </c>
      <c r="J25" s="178">
        <v>28000</v>
      </c>
      <c r="K25" s="178">
        <v>42860</v>
      </c>
      <c r="L25" s="192">
        <v>27427</v>
      </c>
      <c r="M25" s="159">
        <v>0</v>
      </c>
      <c r="N25" s="317">
        <f t="shared" si="9"/>
        <v>27427</v>
      </c>
      <c r="O25" s="291">
        <f t="shared" si="4"/>
        <v>97.953571428571422</v>
      </c>
      <c r="P25" s="296">
        <f t="shared" si="2"/>
        <v>63.992067195520299</v>
      </c>
    </row>
    <row r="26" spans="1:17" ht="12.95" customHeight="1">
      <c r="B26" s="9"/>
      <c r="C26" s="10"/>
      <c r="D26" s="10"/>
      <c r="E26" s="101"/>
      <c r="F26" s="113">
        <v>613900</v>
      </c>
      <c r="G26" s="126"/>
      <c r="H26" s="149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2">
        <v>0</v>
      </c>
      <c r="M26" s="159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7" s="1" customFormat="1" ht="12.95" customHeight="1">
      <c r="A27" s="96"/>
      <c r="B27" s="11"/>
      <c r="C27" s="7"/>
      <c r="D27" s="7"/>
      <c r="E27" s="7"/>
      <c r="F27" s="112"/>
      <c r="G27" s="125"/>
      <c r="H27" s="7"/>
      <c r="I27" s="178"/>
      <c r="J27" s="178"/>
      <c r="K27" s="178"/>
      <c r="L27" s="248"/>
      <c r="M27" s="109"/>
      <c r="N27" s="318"/>
      <c r="O27" s="291" t="str">
        <f t="shared" si="4"/>
        <v/>
      </c>
      <c r="P27" s="296" t="str">
        <f t="shared" si="2"/>
        <v/>
      </c>
    </row>
    <row r="28" spans="1:17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I29+I30</f>
        <v>1000</v>
      </c>
      <c r="J28" s="177">
        <f t="shared" ref="J28" si="12">J29+J30</f>
        <v>1000</v>
      </c>
      <c r="K28" s="177">
        <f>SUM(K29:K30)</f>
        <v>0</v>
      </c>
      <c r="L28" s="214">
        <f>L29+L30</f>
        <v>245</v>
      </c>
      <c r="M28" s="108">
        <f>M29+M30</f>
        <v>0</v>
      </c>
      <c r="N28" s="307">
        <f>N29+N30</f>
        <v>245</v>
      </c>
      <c r="O28" s="290">
        <f t="shared" si="4"/>
        <v>24.5</v>
      </c>
      <c r="P28" s="295" t="str">
        <f t="shared" si="2"/>
        <v/>
      </c>
    </row>
    <row r="29" spans="1:17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f t="shared" ref="I29:J29" si="13">SUM(G29:H29)</f>
        <v>0</v>
      </c>
      <c r="J29" s="178">
        <f t="shared" si="13"/>
        <v>0</v>
      </c>
      <c r="K29" s="178">
        <v>0</v>
      </c>
      <c r="L29" s="248">
        <v>0</v>
      </c>
      <c r="M29" s="109">
        <v>0</v>
      </c>
      <c r="N29" s="317">
        <f t="shared" ref="N29:N30" si="14">SUM(L29:M29)</f>
        <v>0</v>
      </c>
      <c r="O29" s="291" t="str">
        <f t="shared" si="4"/>
        <v/>
      </c>
      <c r="P29" s="296" t="str">
        <f t="shared" si="2"/>
        <v/>
      </c>
    </row>
    <row r="30" spans="1:17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1000</v>
      </c>
      <c r="J30" s="178">
        <v>1000</v>
      </c>
      <c r="K30" s="178">
        <v>0</v>
      </c>
      <c r="L30" s="248">
        <v>245</v>
      </c>
      <c r="M30" s="109">
        <v>0</v>
      </c>
      <c r="N30" s="317">
        <f t="shared" si="14"/>
        <v>245</v>
      </c>
      <c r="O30" s="291">
        <f t="shared" si="4"/>
        <v>24.5</v>
      </c>
      <c r="P30" s="296" t="str">
        <f t="shared" si="2"/>
        <v/>
      </c>
    </row>
    <row r="31" spans="1:17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47"/>
      <c r="M31" s="106"/>
      <c r="N31" s="318"/>
      <c r="O31" s="291" t="str">
        <f t="shared" si="4"/>
        <v/>
      </c>
      <c r="P31" s="296" t="str">
        <f t="shared" si="2"/>
        <v/>
      </c>
    </row>
    <row r="32" spans="1:17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7">
        <v>12</v>
      </c>
      <c r="J32" s="177"/>
      <c r="K32" s="177">
        <v>13</v>
      </c>
      <c r="L32" s="214"/>
      <c r="M32" s="108"/>
      <c r="N32" s="307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574220</v>
      </c>
      <c r="J33" s="103">
        <f>J8+J13+J16+J28</f>
        <v>561220</v>
      </c>
      <c r="K33" s="201">
        <f t="shared" ref="K33" si="15">K8+K13+K16+K28</f>
        <v>552222</v>
      </c>
      <c r="L33" s="208">
        <f>L8+L13+L16+L28</f>
        <v>554491</v>
      </c>
      <c r="M33" s="103">
        <f>M8+M13+M16+M28</f>
        <v>0</v>
      </c>
      <c r="N33" s="307">
        <f>N8+N13+N16+N28</f>
        <v>554491</v>
      </c>
      <c r="O33" s="290">
        <f t="shared" si="4"/>
        <v>98.801004953494171</v>
      </c>
      <c r="P33" s="295">
        <f t="shared" si="2"/>
        <v>100.41088547721751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>
        <f>I33</f>
        <v>574220</v>
      </c>
      <c r="J34" s="103">
        <f>J33</f>
        <v>561220</v>
      </c>
      <c r="K34" s="201">
        <f t="shared" ref="K34" si="16">K33</f>
        <v>552222</v>
      </c>
      <c r="L34" s="208">
        <f t="shared" ref="L34:N35" si="17">L33</f>
        <v>554491</v>
      </c>
      <c r="M34" s="103">
        <f t="shared" si="17"/>
        <v>0</v>
      </c>
      <c r="N34" s="307">
        <f t="shared" si="17"/>
        <v>554491</v>
      </c>
      <c r="O34" s="290">
        <f>IF(J34=0,"",N34/J34*100)</f>
        <v>98.801004953494171</v>
      </c>
      <c r="P34" s="295">
        <f t="shared" si="2"/>
        <v>100.41088547721751</v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14">
        <f>I34</f>
        <v>574220</v>
      </c>
      <c r="J35" s="14">
        <f>J34</f>
        <v>561220</v>
      </c>
      <c r="K35" s="201">
        <f t="shared" ref="K35" si="18">K34</f>
        <v>552222</v>
      </c>
      <c r="L35" s="208">
        <f t="shared" si="17"/>
        <v>554491</v>
      </c>
      <c r="M35" s="103">
        <f t="shared" si="17"/>
        <v>0</v>
      </c>
      <c r="N35" s="307">
        <f t="shared" si="17"/>
        <v>554491</v>
      </c>
      <c r="O35" s="290">
        <f t="shared" si="4"/>
        <v>98.801004953494171</v>
      </c>
      <c r="P35" s="295">
        <f t="shared" si="2"/>
        <v>100.41088547721751</v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N37" s="169"/>
    </row>
    <row r="38" spans="1:16" ht="12.95" customHeight="1">
      <c r="B38" s="33"/>
      <c r="F38" s="115"/>
      <c r="G38" s="128"/>
      <c r="N38" s="169"/>
    </row>
    <row r="39" spans="1:16" ht="12.95" customHeight="1">
      <c r="B39" s="33"/>
      <c r="F39" s="115"/>
      <c r="G39" s="128"/>
      <c r="N39" s="169"/>
    </row>
    <row r="40" spans="1:16" ht="12.95" customHeight="1">
      <c r="B40" s="33"/>
      <c r="F40" s="115"/>
      <c r="G40" s="128"/>
      <c r="N40" s="169"/>
    </row>
    <row r="41" spans="1:16" ht="12.95" customHeight="1">
      <c r="F41" s="115"/>
      <c r="G41" s="128"/>
      <c r="N41" s="169"/>
    </row>
    <row r="42" spans="1:16" ht="12.95" customHeight="1">
      <c r="F42" s="115"/>
      <c r="G42" s="128"/>
      <c r="N42" s="169"/>
    </row>
    <row r="43" spans="1:16" ht="12.95" customHeight="1">
      <c r="F43" s="115"/>
      <c r="G43" s="128"/>
      <c r="N43" s="169"/>
    </row>
    <row r="44" spans="1:16" ht="12.95" customHeight="1">
      <c r="F44" s="115"/>
      <c r="G44" s="128"/>
      <c r="N44" s="169"/>
    </row>
    <row r="45" spans="1:16" ht="12.95" customHeight="1">
      <c r="F45" s="115"/>
      <c r="G45" s="128"/>
      <c r="N45" s="169"/>
    </row>
    <row r="46" spans="1:16" ht="12.95" customHeight="1">
      <c r="F46" s="115"/>
      <c r="G46" s="128"/>
      <c r="N46" s="169"/>
    </row>
    <row r="47" spans="1:16" ht="12.95" customHeight="1">
      <c r="F47" s="115"/>
      <c r="G47" s="128"/>
      <c r="N47" s="169"/>
    </row>
    <row r="48" spans="1:16" ht="12.95" customHeight="1"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7.100000000000001" customHeight="1">
      <c r="F60" s="115"/>
      <c r="G60" s="128"/>
      <c r="N60" s="169"/>
    </row>
    <row r="61" spans="6:14" ht="14.25">
      <c r="F61" s="115"/>
      <c r="G61" s="128"/>
      <c r="N61" s="169"/>
    </row>
    <row r="62" spans="6:14" ht="14.25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/>
  <dimension ref="A1:R96"/>
  <sheetViews>
    <sheetView zoomScaleNormal="100" workbookViewId="0">
      <selection activeCell="H40" sqref="H40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3" width="14.7109375" style="36" customWidth="1"/>
    <col min="14" max="14" width="15.7109375" style="36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72</v>
      </c>
      <c r="C2" s="389"/>
      <c r="D2" s="389"/>
      <c r="E2" s="389"/>
      <c r="F2" s="389"/>
      <c r="G2" s="389"/>
      <c r="H2" s="389"/>
      <c r="I2" s="389"/>
      <c r="J2" s="409"/>
      <c r="K2" s="409"/>
      <c r="L2" s="409"/>
      <c r="M2" s="409"/>
      <c r="N2" s="409"/>
      <c r="O2" s="409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71</v>
      </c>
      <c r="C7" s="6" t="s">
        <v>3</v>
      </c>
      <c r="D7" s="6" t="s">
        <v>4</v>
      </c>
      <c r="E7" s="279" t="s">
        <v>218</v>
      </c>
      <c r="F7" s="4"/>
      <c r="G7" s="98"/>
      <c r="H7" s="4"/>
      <c r="I7" s="218"/>
      <c r="J7" s="52"/>
      <c r="K7" s="218"/>
      <c r="L7" s="245"/>
      <c r="M7" s="52"/>
      <c r="N7" s="337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SUM(I9:I11)</f>
        <v>412640</v>
      </c>
      <c r="J8" s="177">
        <f t="shared" ref="J8" si="1">SUM(J9:J11)</f>
        <v>412640</v>
      </c>
      <c r="K8" s="177">
        <f>SUM(K9:K11)</f>
        <v>413058</v>
      </c>
      <c r="L8" s="204">
        <f>SUM(L9:L11)</f>
        <v>409911</v>
      </c>
      <c r="M8" s="72">
        <f>SUM(M9:M11)</f>
        <v>0</v>
      </c>
      <c r="N8" s="316">
        <f>SUM(N9:N11)</f>
        <v>409911</v>
      </c>
      <c r="O8" s="290">
        <f>IF(J8=0,"",N8/J8*100)</f>
        <v>99.338648701046921</v>
      </c>
      <c r="P8" s="295">
        <f>IF(K8=0,"",N8/K8*100)</f>
        <v>99.238121522885407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357210</v>
      </c>
      <c r="J9" s="178">
        <v>357210</v>
      </c>
      <c r="K9" s="178">
        <v>351174</v>
      </c>
      <c r="L9" s="251">
        <v>356363</v>
      </c>
      <c r="M9" s="74">
        <v>0</v>
      </c>
      <c r="N9" s="317">
        <f>SUM(L9:M9)</f>
        <v>356363</v>
      </c>
      <c r="O9" s="291">
        <f>IF(J9=0,"",N9/J9*100)</f>
        <v>99.762884577699396</v>
      </c>
      <c r="P9" s="296">
        <f t="shared" ref="P9:P35" si="2">IF(K9=0,"",N9/K9*100)</f>
        <v>101.47761508539925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55430</v>
      </c>
      <c r="J10" s="178">
        <v>55430</v>
      </c>
      <c r="K10" s="178">
        <v>61884</v>
      </c>
      <c r="L10" s="251">
        <v>53548</v>
      </c>
      <c r="M10" s="74">
        <v>0</v>
      </c>
      <c r="N10" s="317">
        <f t="shared" ref="N10:N11" si="3">SUM(L10:M10)</f>
        <v>53548</v>
      </c>
      <c r="O10" s="291">
        <f t="shared" ref="O10:O35" si="4">IF(J10=0,"",N10/J10*100)</f>
        <v>96.604726682302001</v>
      </c>
      <c r="P10" s="296">
        <f t="shared" si="2"/>
        <v>86.52963609333591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/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0"/>
      <c r="I12" s="177"/>
      <c r="J12" s="177"/>
      <c r="K12" s="177"/>
      <c r="L12" s="204"/>
      <c r="M12" s="72"/>
      <c r="N12" s="316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37980</v>
      </c>
      <c r="J13" s="177">
        <f t="shared" si="6"/>
        <v>37980</v>
      </c>
      <c r="K13" s="177">
        <f>K14</f>
        <v>37485</v>
      </c>
      <c r="L13" s="204">
        <f>L14</f>
        <v>37762</v>
      </c>
      <c r="M13" s="72">
        <f>M14</f>
        <v>0</v>
      </c>
      <c r="N13" s="316">
        <f>N14</f>
        <v>37762</v>
      </c>
      <c r="O13" s="290">
        <f t="shared" si="4"/>
        <v>99.426013691416543</v>
      </c>
      <c r="P13" s="295">
        <f t="shared" si="2"/>
        <v>100.73896225156729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37980</v>
      </c>
      <c r="J14" s="178">
        <v>37980</v>
      </c>
      <c r="K14" s="178">
        <v>37485</v>
      </c>
      <c r="L14" s="251">
        <v>37762</v>
      </c>
      <c r="M14" s="74">
        <v>0</v>
      </c>
      <c r="N14" s="317">
        <f>SUM(L14:M14)</f>
        <v>37762</v>
      </c>
      <c r="O14" s="291">
        <f t="shared" si="4"/>
        <v>99.426013691416543</v>
      </c>
      <c r="P14" s="296">
        <f t="shared" si="2"/>
        <v>100.73896225156729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47"/>
      <c r="M15" s="106"/>
      <c r="N15" s="318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29530</v>
      </c>
      <c r="J16" s="177">
        <f t="shared" ref="J16" si="8">SUM(J17:J26)</f>
        <v>29530</v>
      </c>
      <c r="K16" s="177">
        <f>SUM(K17:K26)</f>
        <v>25308</v>
      </c>
      <c r="L16" s="207">
        <f>SUM(L17:L26)</f>
        <v>23796</v>
      </c>
      <c r="M16" s="107">
        <f>SUM(M17:M26)</f>
        <v>0</v>
      </c>
      <c r="N16" s="307">
        <f>SUM(N17:N26)</f>
        <v>23796</v>
      </c>
      <c r="O16" s="290">
        <f t="shared" si="4"/>
        <v>80.582458516762614</v>
      </c>
      <c r="P16" s="295">
        <f t="shared" si="2"/>
        <v>94.025604551920338</v>
      </c>
    </row>
    <row r="17" spans="1:17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1000</v>
      </c>
      <c r="J17" s="178">
        <v>1000</v>
      </c>
      <c r="K17" s="178">
        <v>897</v>
      </c>
      <c r="L17" s="191">
        <v>572</v>
      </c>
      <c r="M17" s="157">
        <v>0</v>
      </c>
      <c r="N17" s="317">
        <f t="shared" ref="N17:N26" si="9">SUM(L17:M17)</f>
        <v>572</v>
      </c>
      <c r="O17" s="291">
        <f t="shared" si="4"/>
        <v>57.199999999999996</v>
      </c>
      <c r="P17" s="296">
        <f t="shared" si="2"/>
        <v>63.768115942028977</v>
      </c>
    </row>
    <row r="18" spans="1:17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6500</v>
      </c>
      <c r="J18" s="178">
        <v>6500</v>
      </c>
      <c r="K18" s="178">
        <v>5155</v>
      </c>
      <c r="L18" s="191">
        <v>5609</v>
      </c>
      <c r="M18" s="157">
        <v>0</v>
      </c>
      <c r="N18" s="317">
        <f t="shared" si="9"/>
        <v>5609</v>
      </c>
      <c r="O18" s="291">
        <f t="shared" si="4"/>
        <v>86.292307692307688</v>
      </c>
      <c r="P18" s="296">
        <f t="shared" si="2"/>
        <v>108.80698351115421</v>
      </c>
    </row>
    <row r="19" spans="1:17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8000</v>
      </c>
      <c r="J19" s="178">
        <v>8000</v>
      </c>
      <c r="K19" s="178">
        <v>7688</v>
      </c>
      <c r="L19" s="191">
        <v>7037</v>
      </c>
      <c r="M19" s="157">
        <v>0</v>
      </c>
      <c r="N19" s="317">
        <f t="shared" si="9"/>
        <v>7037</v>
      </c>
      <c r="O19" s="291">
        <f t="shared" si="4"/>
        <v>87.962500000000006</v>
      </c>
      <c r="P19" s="296">
        <f t="shared" si="2"/>
        <v>91.532258064516128</v>
      </c>
    </row>
    <row r="20" spans="1:17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1500</v>
      </c>
      <c r="J20" s="178">
        <v>1500</v>
      </c>
      <c r="K20" s="178">
        <v>613</v>
      </c>
      <c r="L20" s="191">
        <v>1459</v>
      </c>
      <c r="M20" s="157">
        <v>0</v>
      </c>
      <c r="N20" s="317">
        <f t="shared" si="9"/>
        <v>1459</v>
      </c>
      <c r="O20" s="291">
        <f t="shared" si="4"/>
        <v>97.266666666666666</v>
      </c>
      <c r="P20" s="296">
        <f t="shared" si="2"/>
        <v>238.00978792822187</v>
      </c>
    </row>
    <row r="21" spans="1:17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5000</v>
      </c>
      <c r="J21" s="178">
        <v>5000</v>
      </c>
      <c r="K21" s="178">
        <v>4648</v>
      </c>
      <c r="L21" s="191">
        <v>3072</v>
      </c>
      <c r="M21" s="157">
        <v>0</v>
      </c>
      <c r="N21" s="317">
        <f t="shared" si="9"/>
        <v>3072</v>
      </c>
      <c r="O21" s="291">
        <f t="shared" si="4"/>
        <v>61.44</v>
      </c>
      <c r="P21" s="296">
        <f t="shared" si="2"/>
        <v>66.09294320137694</v>
      </c>
    </row>
    <row r="22" spans="1:17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10">SUM(G22:H22)</f>
        <v>0</v>
      </c>
      <c r="J22" s="178">
        <f t="shared" si="10"/>
        <v>0</v>
      </c>
      <c r="K22" s="178">
        <v>0</v>
      </c>
      <c r="L22" s="192">
        <v>0</v>
      </c>
      <c r="M22" s="159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7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4000</v>
      </c>
      <c r="J23" s="178">
        <v>4000</v>
      </c>
      <c r="K23" s="178">
        <v>3368</v>
      </c>
      <c r="L23" s="192">
        <v>2978</v>
      </c>
      <c r="M23" s="159">
        <v>0</v>
      </c>
      <c r="N23" s="317">
        <f t="shared" si="9"/>
        <v>2978</v>
      </c>
      <c r="O23" s="291">
        <f t="shared" si="4"/>
        <v>74.45</v>
      </c>
      <c r="P23" s="296">
        <f t="shared" si="2"/>
        <v>88.420427553444185</v>
      </c>
      <c r="Q23" s="33"/>
    </row>
    <row r="24" spans="1:17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v>730</v>
      </c>
      <c r="J24" s="178">
        <v>730</v>
      </c>
      <c r="K24" s="178">
        <v>671</v>
      </c>
      <c r="L24" s="192">
        <v>722</v>
      </c>
      <c r="M24" s="159">
        <v>0</v>
      </c>
      <c r="N24" s="317">
        <f t="shared" si="9"/>
        <v>722</v>
      </c>
      <c r="O24" s="291">
        <f t="shared" si="4"/>
        <v>98.904109589041099</v>
      </c>
      <c r="P24" s="296">
        <f t="shared" si="2"/>
        <v>107.60059612518629</v>
      </c>
    </row>
    <row r="25" spans="1:17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2800</v>
      </c>
      <c r="J25" s="178">
        <v>2800</v>
      </c>
      <c r="K25" s="178">
        <v>2268</v>
      </c>
      <c r="L25" s="192">
        <v>2347</v>
      </c>
      <c r="M25" s="159">
        <v>0</v>
      </c>
      <c r="N25" s="317">
        <f t="shared" si="9"/>
        <v>2347</v>
      </c>
      <c r="O25" s="291">
        <f t="shared" si="4"/>
        <v>83.821428571428569</v>
      </c>
      <c r="P25" s="296">
        <f t="shared" si="2"/>
        <v>103.48324514991181</v>
      </c>
      <c r="Q25" s="33"/>
    </row>
    <row r="26" spans="1:17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2">
        <v>0</v>
      </c>
      <c r="M26" s="159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7" s="1" customFormat="1" ht="12.95" customHeight="1">
      <c r="A27" s="96"/>
      <c r="B27" s="11"/>
      <c r="C27" s="7"/>
      <c r="D27" s="7"/>
      <c r="E27" s="7"/>
      <c r="F27" s="112"/>
      <c r="G27" s="125"/>
      <c r="H27" s="7"/>
      <c r="I27" s="178"/>
      <c r="J27" s="178"/>
      <c r="K27" s="178"/>
      <c r="L27" s="248"/>
      <c r="M27" s="109"/>
      <c r="N27" s="318"/>
      <c r="O27" s="291" t="str">
        <f t="shared" si="4"/>
        <v/>
      </c>
      <c r="P27" s="296" t="str">
        <f t="shared" si="2"/>
        <v/>
      </c>
    </row>
    <row r="28" spans="1:17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2000</v>
      </c>
      <c r="J28" s="177">
        <f t="shared" ref="J28" si="12">SUM(J29:J30)</f>
        <v>2000</v>
      </c>
      <c r="K28" s="177">
        <f>SUM(K29:K30)</f>
        <v>989</v>
      </c>
      <c r="L28" s="214">
        <f>SUM(L29:L30)</f>
        <v>1993</v>
      </c>
      <c r="M28" s="108">
        <f>SUM(M29:M30)</f>
        <v>0</v>
      </c>
      <c r="N28" s="307">
        <f>SUM(N29:N30)</f>
        <v>1993</v>
      </c>
      <c r="O28" s="290">
        <f t="shared" si="4"/>
        <v>99.65</v>
      </c>
      <c r="P28" s="295">
        <f t="shared" si="2"/>
        <v>201.51668351870575</v>
      </c>
    </row>
    <row r="29" spans="1:17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f t="shared" ref="I29:J29" si="13">SUM(G29:H29)</f>
        <v>0</v>
      </c>
      <c r="J29" s="178">
        <f t="shared" si="13"/>
        <v>0</v>
      </c>
      <c r="K29" s="178">
        <v>0</v>
      </c>
      <c r="L29" s="248">
        <v>0</v>
      </c>
      <c r="M29" s="109">
        <v>0</v>
      </c>
      <c r="N29" s="317">
        <f t="shared" ref="N29:N30" si="14">SUM(L29:M29)</f>
        <v>0</v>
      </c>
      <c r="O29" s="291" t="str">
        <f t="shared" si="4"/>
        <v/>
      </c>
      <c r="P29" s="296" t="str">
        <f t="shared" si="2"/>
        <v/>
      </c>
    </row>
    <row r="30" spans="1:17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2000</v>
      </c>
      <c r="J30" s="178">
        <v>2000</v>
      </c>
      <c r="K30" s="178">
        <v>989</v>
      </c>
      <c r="L30" s="248">
        <v>1993</v>
      </c>
      <c r="M30" s="109">
        <v>0</v>
      </c>
      <c r="N30" s="317">
        <f t="shared" si="14"/>
        <v>1993</v>
      </c>
      <c r="O30" s="291">
        <f t="shared" si="4"/>
        <v>99.65</v>
      </c>
      <c r="P30" s="296">
        <f t="shared" si="2"/>
        <v>201.51668351870575</v>
      </c>
    </row>
    <row r="31" spans="1:17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48"/>
      <c r="M31" s="109"/>
      <c r="N31" s="318"/>
      <c r="O31" s="291" t="str">
        <f t="shared" si="4"/>
        <v/>
      </c>
      <c r="P31" s="296" t="str">
        <f t="shared" si="2"/>
        <v/>
      </c>
    </row>
    <row r="32" spans="1:17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7">
        <v>14</v>
      </c>
      <c r="J32" s="177"/>
      <c r="K32" s="177">
        <v>14</v>
      </c>
      <c r="L32" s="208"/>
      <c r="M32" s="103"/>
      <c r="N32" s="307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482150</v>
      </c>
      <c r="J33" s="103">
        <f>J8+J13+J16+J28</f>
        <v>482150</v>
      </c>
      <c r="K33" s="201">
        <f t="shared" ref="K33" si="15">K8+K13+K16+K28</f>
        <v>476840</v>
      </c>
      <c r="L33" s="208">
        <f>L8+L13+L16+L28</f>
        <v>473462</v>
      </c>
      <c r="M33" s="103">
        <f>M8+M13+M16+M28</f>
        <v>0</v>
      </c>
      <c r="N33" s="307">
        <f>N8+N13+N16+N28</f>
        <v>473462</v>
      </c>
      <c r="O33" s="290">
        <f t="shared" si="4"/>
        <v>98.198071139686817</v>
      </c>
      <c r="P33" s="295">
        <f t="shared" si="2"/>
        <v>99.291586276319094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14">
        <f>I33</f>
        <v>482150</v>
      </c>
      <c r="J34" s="14">
        <f>J33</f>
        <v>482150</v>
      </c>
      <c r="K34" s="201">
        <f t="shared" ref="K34" si="16">K33</f>
        <v>476840</v>
      </c>
      <c r="L34" s="208">
        <f t="shared" ref="L34:N35" si="17">L33</f>
        <v>473462</v>
      </c>
      <c r="M34" s="103">
        <f t="shared" si="17"/>
        <v>0</v>
      </c>
      <c r="N34" s="307">
        <f t="shared" si="17"/>
        <v>473462</v>
      </c>
      <c r="O34" s="290">
        <f>IF(J34=0,"",N34/J34*100)</f>
        <v>98.198071139686817</v>
      </c>
      <c r="P34" s="295">
        <f t="shared" si="2"/>
        <v>99.291586276319094</v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14">
        <f>I34</f>
        <v>482150</v>
      </c>
      <c r="J35" s="14">
        <f>J34</f>
        <v>482150</v>
      </c>
      <c r="K35" s="201">
        <f t="shared" ref="K35" si="18">K34</f>
        <v>476840</v>
      </c>
      <c r="L35" s="208">
        <f t="shared" si="17"/>
        <v>473462</v>
      </c>
      <c r="M35" s="103">
        <f t="shared" si="17"/>
        <v>0</v>
      </c>
      <c r="N35" s="307">
        <f t="shared" si="17"/>
        <v>473462</v>
      </c>
      <c r="O35" s="290">
        <f t="shared" si="4"/>
        <v>98.198071139686817</v>
      </c>
      <c r="P35" s="295">
        <f t="shared" si="2"/>
        <v>99.291586276319094</v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26"/>
      <c r="J36" s="26"/>
      <c r="K36" s="202"/>
      <c r="L36" s="211"/>
      <c r="M36" s="26"/>
      <c r="N36" s="320"/>
      <c r="O36" s="292"/>
      <c r="P36" s="297"/>
    </row>
    <row r="37" spans="1:16" ht="12.95" customHeight="1">
      <c r="F37" s="115"/>
      <c r="G37" s="128"/>
      <c r="N37" s="169"/>
    </row>
    <row r="38" spans="1:16" ht="12.95" customHeight="1">
      <c r="B38" s="33"/>
      <c r="F38" s="115"/>
      <c r="G38" s="128"/>
      <c r="N38" s="169"/>
    </row>
    <row r="39" spans="1:16" ht="12.95" customHeight="1">
      <c r="F39" s="115"/>
      <c r="G39" s="128"/>
      <c r="N39" s="169"/>
    </row>
    <row r="40" spans="1:16" ht="12.95" customHeight="1">
      <c r="F40" s="115"/>
      <c r="G40" s="128"/>
      <c r="N40" s="169"/>
    </row>
    <row r="41" spans="1:16" ht="12.95" customHeight="1">
      <c r="F41" s="115"/>
      <c r="G41" s="128"/>
      <c r="N41" s="169"/>
    </row>
    <row r="42" spans="1:16" ht="12.95" customHeight="1">
      <c r="F42" s="115"/>
      <c r="G42" s="128"/>
      <c r="N42" s="169"/>
    </row>
    <row r="43" spans="1:16" ht="12.95" customHeight="1">
      <c r="F43" s="115"/>
      <c r="G43" s="128"/>
      <c r="N43" s="169"/>
    </row>
    <row r="44" spans="1:16" ht="12.95" customHeight="1">
      <c r="F44" s="115"/>
      <c r="G44" s="128"/>
      <c r="N44" s="169"/>
    </row>
    <row r="45" spans="1:16" ht="12.95" customHeight="1">
      <c r="F45" s="115"/>
      <c r="G45" s="128"/>
      <c r="N45" s="169"/>
    </row>
    <row r="46" spans="1:16" ht="12.95" customHeight="1">
      <c r="F46" s="115"/>
      <c r="G46" s="128"/>
      <c r="N46" s="169"/>
    </row>
    <row r="47" spans="1:16" ht="12.95" customHeight="1">
      <c r="F47" s="115"/>
      <c r="G47" s="128"/>
      <c r="N47" s="169"/>
    </row>
    <row r="48" spans="1:16" ht="12.95" customHeight="1">
      <c r="F48" s="115"/>
      <c r="G48" s="128"/>
      <c r="N48" s="169"/>
    </row>
    <row r="49" spans="6:14" ht="12.95" customHeight="1">
      <c r="F49" s="115"/>
      <c r="G49" s="128"/>
      <c r="N49" s="169"/>
    </row>
    <row r="50" spans="6:14" ht="12.95" customHeight="1">
      <c r="F50" s="115"/>
      <c r="G50" s="128"/>
      <c r="N50" s="169"/>
    </row>
    <row r="51" spans="6:14" ht="12.95" customHeight="1">
      <c r="F51" s="115"/>
      <c r="G51" s="128"/>
      <c r="N51" s="169"/>
    </row>
    <row r="52" spans="6:14" ht="12.95" customHeight="1">
      <c r="F52" s="115"/>
      <c r="G52" s="128"/>
      <c r="N52" s="169"/>
    </row>
    <row r="53" spans="6:14" ht="12.95" customHeight="1">
      <c r="F53" s="115"/>
      <c r="G53" s="128"/>
      <c r="N53" s="169"/>
    </row>
    <row r="54" spans="6:14" ht="12.95" customHeight="1">
      <c r="F54" s="115"/>
      <c r="G54" s="128"/>
      <c r="N54" s="169"/>
    </row>
    <row r="55" spans="6:14" ht="12.95" customHeight="1">
      <c r="F55" s="115"/>
      <c r="G55" s="128"/>
      <c r="N55" s="169"/>
    </row>
    <row r="56" spans="6:14" ht="12.95" customHeight="1">
      <c r="F56" s="115"/>
      <c r="G56" s="128"/>
      <c r="N56" s="169"/>
    </row>
    <row r="57" spans="6:14" ht="12.95" customHeight="1">
      <c r="F57" s="115"/>
      <c r="G57" s="128"/>
      <c r="N57" s="169"/>
    </row>
    <row r="58" spans="6:14" ht="12.95" customHeight="1">
      <c r="F58" s="115"/>
      <c r="G58" s="128"/>
      <c r="N58" s="169"/>
    </row>
    <row r="59" spans="6:14" ht="12.95" customHeight="1">
      <c r="F59" s="115"/>
      <c r="G59" s="128"/>
      <c r="N59" s="169"/>
    </row>
    <row r="60" spans="6:14" ht="17.100000000000001" customHeight="1">
      <c r="F60" s="115"/>
      <c r="G60" s="128"/>
      <c r="N60" s="169"/>
    </row>
    <row r="61" spans="6:14" ht="14.25">
      <c r="F61" s="115"/>
      <c r="G61" s="128"/>
      <c r="N61" s="169"/>
    </row>
    <row r="62" spans="6:14" ht="14.25">
      <c r="F62" s="115"/>
      <c r="G62" s="128"/>
      <c r="N62" s="169"/>
    </row>
    <row r="63" spans="6:14" ht="14.25">
      <c r="F63" s="115"/>
      <c r="G63" s="128"/>
      <c r="N63" s="169"/>
    </row>
    <row r="64" spans="6:14" ht="14.25">
      <c r="F64" s="115"/>
      <c r="G64" s="128"/>
      <c r="N64" s="169"/>
    </row>
    <row r="65" spans="6:14" ht="14.25">
      <c r="F65" s="115"/>
      <c r="G65" s="128"/>
      <c r="N65" s="169"/>
    </row>
    <row r="66" spans="6:14" ht="14.25">
      <c r="F66" s="115"/>
      <c r="G66" s="128"/>
      <c r="N66" s="169"/>
    </row>
    <row r="67" spans="6:14" ht="14.25">
      <c r="F67" s="115"/>
      <c r="G67" s="128"/>
      <c r="N67" s="169"/>
    </row>
    <row r="68" spans="6:14" ht="14.25">
      <c r="F68" s="115"/>
      <c r="G68" s="128"/>
      <c r="N68" s="169"/>
    </row>
    <row r="69" spans="6:14" ht="14.25">
      <c r="F69" s="115"/>
      <c r="G69" s="128"/>
      <c r="N69" s="169"/>
    </row>
    <row r="70" spans="6:14" ht="14.25">
      <c r="F70" s="115"/>
      <c r="G70" s="128"/>
      <c r="N70" s="169"/>
    </row>
    <row r="71" spans="6:14" ht="14.25">
      <c r="F71" s="115"/>
      <c r="G71" s="128"/>
      <c r="N71" s="169"/>
    </row>
    <row r="72" spans="6:14" ht="14.25">
      <c r="F72" s="115"/>
      <c r="G72" s="128"/>
      <c r="N72" s="169"/>
    </row>
    <row r="73" spans="6:14" ht="14.25">
      <c r="F73" s="115"/>
      <c r="G73" s="128"/>
      <c r="N73" s="169"/>
    </row>
    <row r="74" spans="6:14" ht="14.25">
      <c r="F74" s="115"/>
      <c r="G74" s="115"/>
      <c r="N74" s="169"/>
    </row>
    <row r="75" spans="6:14" ht="14.25">
      <c r="F75" s="115"/>
      <c r="G75" s="115"/>
      <c r="N75" s="169"/>
    </row>
    <row r="76" spans="6:14" ht="14.25">
      <c r="F76" s="115"/>
      <c r="G76" s="115"/>
      <c r="N76" s="169"/>
    </row>
    <row r="77" spans="6:14" ht="14.25">
      <c r="F77" s="115"/>
      <c r="G77" s="115"/>
      <c r="N77" s="169"/>
    </row>
    <row r="78" spans="6:14" ht="14.25">
      <c r="F78" s="115"/>
      <c r="G78" s="115"/>
      <c r="N78" s="169"/>
    </row>
    <row r="79" spans="6:14" ht="14.25">
      <c r="F79" s="115"/>
      <c r="G79" s="115"/>
      <c r="N79" s="169"/>
    </row>
    <row r="80" spans="6:14" ht="14.25">
      <c r="F80" s="115"/>
      <c r="G80" s="115"/>
      <c r="N80" s="169"/>
    </row>
    <row r="81" spans="6:14" ht="14.25">
      <c r="F81" s="115"/>
      <c r="G81" s="115"/>
      <c r="N81" s="169"/>
    </row>
    <row r="82" spans="6:14" ht="14.25">
      <c r="F82" s="115"/>
      <c r="G82" s="115"/>
      <c r="N82" s="169"/>
    </row>
    <row r="83" spans="6:14" ht="14.25">
      <c r="F83" s="115"/>
      <c r="G83" s="115"/>
      <c r="N83" s="169"/>
    </row>
    <row r="84" spans="6:14" ht="14.25">
      <c r="F84" s="115"/>
      <c r="G84" s="115"/>
      <c r="N84" s="169"/>
    </row>
    <row r="85" spans="6:14" ht="14.25">
      <c r="F85" s="115"/>
      <c r="G85" s="115"/>
      <c r="N85" s="169"/>
    </row>
    <row r="86" spans="6:14" ht="14.25">
      <c r="F86" s="115"/>
      <c r="G86" s="115"/>
      <c r="N86" s="169"/>
    </row>
    <row r="87" spans="6:14" ht="14.25">
      <c r="F87" s="115"/>
      <c r="G87" s="115"/>
      <c r="N87" s="169"/>
    </row>
    <row r="88" spans="6:14" ht="14.25">
      <c r="F88" s="115"/>
      <c r="G88" s="115"/>
      <c r="N88" s="169"/>
    </row>
    <row r="89" spans="6:14" ht="14.25">
      <c r="F89" s="115"/>
      <c r="G89" s="115"/>
      <c r="N89" s="169"/>
    </row>
    <row r="90" spans="6:14" ht="14.25">
      <c r="F90" s="115"/>
      <c r="G90" s="115"/>
      <c r="N90" s="169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R96"/>
  <sheetViews>
    <sheetView zoomScaleNormal="100" workbookViewId="0">
      <selection activeCell="H40" sqref="H40"/>
    </sheetView>
  </sheetViews>
  <sheetFormatPr defaultRowHeight="12.75"/>
  <cols>
    <col min="1" max="1" width="9.140625" style="99"/>
    <col min="2" max="2" width="4.7109375" style="8" customWidth="1"/>
    <col min="3" max="3" width="5.425781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6384" width="9.140625" style="8"/>
  </cols>
  <sheetData>
    <row r="1" spans="1:18" ht="13.5" thickBot="1"/>
    <row r="2" spans="1:18" s="166" customFormat="1" ht="20.100000000000001" customHeight="1" thickTop="1" thickBot="1">
      <c r="B2" s="388" t="s">
        <v>182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409"/>
      <c r="P2" s="390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33</v>
      </c>
      <c r="C7" s="6" t="s">
        <v>3</v>
      </c>
      <c r="D7" s="6" t="s">
        <v>36</v>
      </c>
      <c r="E7" s="279" t="s">
        <v>212</v>
      </c>
      <c r="F7" s="4"/>
      <c r="G7" s="98"/>
      <c r="H7" s="4"/>
      <c r="I7" s="4"/>
      <c r="J7" s="4"/>
      <c r="K7" s="200"/>
      <c r="L7" s="3"/>
      <c r="M7" s="98"/>
      <c r="N7" s="315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54370</v>
      </c>
      <c r="J8" s="177">
        <f t="shared" ref="J8" si="1">SUM(J9:J12)</f>
        <v>54370</v>
      </c>
      <c r="K8" s="177">
        <f>SUM(K9:K11)</f>
        <v>44281</v>
      </c>
      <c r="L8" s="204">
        <f>SUM(L9:L12)</f>
        <v>54204</v>
      </c>
      <c r="M8" s="72">
        <f>SUM(M9:M12)</f>
        <v>0</v>
      </c>
      <c r="N8" s="316">
        <f>SUM(N9:N12)</f>
        <v>54204</v>
      </c>
      <c r="O8" s="290">
        <f>IF(J8=0,"",N8/J8*100)</f>
        <v>99.694684568695962</v>
      </c>
      <c r="P8" s="295">
        <f>IF(K8=0,"",N8/K8*100)</f>
        <v>122.40915968474064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48120</v>
      </c>
      <c r="J9" s="178">
        <v>48120</v>
      </c>
      <c r="K9" s="178">
        <v>38661</v>
      </c>
      <c r="L9" s="205">
        <v>48059</v>
      </c>
      <c r="M9" s="71">
        <v>0</v>
      </c>
      <c r="N9" s="317">
        <f>SUM(L9:M9)</f>
        <v>48059</v>
      </c>
      <c r="O9" s="291">
        <f>IF(J9=0,"",N9/J9*100)</f>
        <v>99.873233582709901</v>
      </c>
      <c r="P9" s="296">
        <f t="shared" ref="P9:P33" si="2">IF(K9=0,"",N9/K9*100)</f>
        <v>124.30873490080442</v>
      </c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6250</v>
      </c>
      <c r="J10" s="178">
        <v>6250</v>
      </c>
      <c r="K10" s="178">
        <v>5620</v>
      </c>
      <c r="L10" s="205">
        <v>6145</v>
      </c>
      <c r="M10" s="71">
        <v>0</v>
      </c>
      <c r="N10" s="317">
        <f t="shared" ref="N10:N11" si="3">SUM(L10:M10)</f>
        <v>6145</v>
      </c>
      <c r="O10" s="291">
        <f t="shared" ref="O10:P35" si="4">IF(J10=0,"",N10/J10*100)</f>
        <v>98.32</v>
      </c>
      <c r="P10" s="296">
        <f t="shared" si="2"/>
        <v>109.34163701067617</v>
      </c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8.1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05"/>
      <c r="M12" s="71"/>
      <c r="N12" s="317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5130</v>
      </c>
      <c r="J13" s="177">
        <f t="shared" si="6"/>
        <v>5130</v>
      </c>
      <c r="K13" s="177">
        <f>K14</f>
        <v>4084</v>
      </c>
      <c r="L13" s="204">
        <f>L14</f>
        <v>5069</v>
      </c>
      <c r="M13" s="72">
        <f>M14</f>
        <v>0</v>
      </c>
      <c r="N13" s="316">
        <f>N14</f>
        <v>5069</v>
      </c>
      <c r="O13" s="290">
        <f t="shared" si="4"/>
        <v>98.810916179337227</v>
      </c>
      <c r="P13" s="295">
        <f t="shared" si="2"/>
        <v>124.11851126346718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5130</v>
      </c>
      <c r="J14" s="178">
        <v>5130</v>
      </c>
      <c r="K14" s="178">
        <v>4084</v>
      </c>
      <c r="L14" s="205">
        <v>5069</v>
      </c>
      <c r="M14" s="71">
        <v>0</v>
      </c>
      <c r="N14" s="317">
        <f>SUM(L14:M14)</f>
        <v>5069</v>
      </c>
      <c r="O14" s="291">
        <f t="shared" si="4"/>
        <v>98.810916179337227</v>
      </c>
      <c r="P14" s="296">
        <f t="shared" si="2"/>
        <v>124.11851126346718</v>
      </c>
    </row>
    <row r="15" spans="1:18" ht="8.1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06"/>
      <c r="M15" s="94"/>
      <c r="N15" s="318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660</v>
      </c>
      <c r="J16" s="177">
        <f t="shared" ref="J16" si="8">SUM(J17:J26)</f>
        <v>660</v>
      </c>
      <c r="K16" s="177">
        <f>SUM(K17:K26)</f>
        <v>845</v>
      </c>
      <c r="L16" s="207">
        <f>SUM(L17:L26)</f>
        <v>154</v>
      </c>
      <c r="M16" s="107">
        <f>SUM(M17:M26)</f>
        <v>0</v>
      </c>
      <c r="N16" s="307">
        <f>SUM(N17:N26)</f>
        <v>154</v>
      </c>
      <c r="O16" s="290">
        <f t="shared" si="4"/>
        <v>23.333333333333332</v>
      </c>
      <c r="P16" s="295">
        <f t="shared" si="2"/>
        <v>18.224852071005916</v>
      </c>
    </row>
    <row r="17" spans="1:18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200</v>
      </c>
      <c r="J17" s="178">
        <v>200</v>
      </c>
      <c r="K17" s="178">
        <v>0</v>
      </c>
      <c r="L17" s="190">
        <v>0</v>
      </c>
      <c r="M17" s="156">
        <v>0</v>
      </c>
      <c r="N17" s="317">
        <f t="shared" ref="N17:N26" si="9">SUM(L17:M17)</f>
        <v>0</v>
      </c>
      <c r="O17" s="291">
        <f t="shared" si="4"/>
        <v>0</v>
      </c>
      <c r="P17" s="296" t="str">
        <f t="shared" si="2"/>
        <v/>
      </c>
    </row>
    <row r="18" spans="1:18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f t="shared" ref="I18:J26" si="10">SUM(G18:H18)</f>
        <v>0</v>
      </c>
      <c r="J18" s="178">
        <f t="shared" si="10"/>
        <v>0</v>
      </c>
      <c r="K18" s="178">
        <v>0</v>
      </c>
      <c r="L18" s="190">
        <v>0</v>
      </c>
      <c r="M18" s="156">
        <v>0</v>
      </c>
      <c r="N18" s="317">
        <f t="shared" si="9"/>
        <v>0</v>
      </c>
      <c r="O18" s="291" t="str">
        <f t="shared" si="4"/>
        <v/>
      </c>
      <c r="P18" s="296" t="str">
        <f t="shared" si="2"/>
        <v/>
      </c>
    </row>
    <row r="19" spans="1:18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f t="shared" si="10"/>
        <v>0</v>
      </c>
      <c r="J19" s="178">
        <f t="shared" si="10"/>
        <v>0</v>
      </c>
      <c r="K19" s="178">
        <v>0</v>
      </c>
      <c r="L19" s="190">
        <v>0</v>
      </c>
      <c r="M19" s="156">
        <v>0</v>
      </c>
      <c r="N19" s="317">
        <f t="shared" si="9"/>
        <v>0</v>
      </c>
      <c r="O19" s="291" t="str">
        <f t="shared" si="4"/>
        <v/>
      </c>
      <c r="P19" s="296" t="str">
        <f t="shared" si="2"/>
        <v/>
      </c>
    </row>
    <row r="20" spans="1:18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f t="shared" si="10"/>
        <v>0</v>
      </c>
      <c r="J20" s="178">
        <f t="shared" si="10"/>
        <v>0</v>
      </c>
      <c r="K20" s="178">
        <v>0</v>
      </c>
      <c r="L20" s="190">
        <v>0</v>
      </c>
      <c r="M20" s="156">
        <v>0</v>
      </c>
      <c r="N20" s="317">
        <f t="shared" si="9"/>
        <v>0</v>
      </c>
      <c r="O20" s="291" t="str">
        <f t="shared" si="4"/>
        <v/>
      </c>
      <c r="P20" s="296" t="str">
        <f t="shared" si="2"/>
        <v/>
      </c>
    </row>
    <row r="21" spans="1:18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si="10"/>
        <v>0</v>
      </c>
      <c r="J21" s="178">
        <f t="shared" si="10"/>
        <v>0</v>
      </c>
      <c r="K21" s="178">
        <v>0</v>
      </c>
      <c r="L21" s="190">
        <v>0</v>
      </c>
      <c r="M21" s="156">
        <v>0</v>
      </c>
      <c r="N21" s="317">
        <f t="shared" si="9"/>
        <v>0</v>
      </c>
      <c r="O21" s="291" t="str">
        <f t="shared" si="4"/>
        <v/>
      </c>
      <c r="P21" s="296" t="str">
        <f t="shared" si="2"/>
        <v/>
      </c>
    </row>
    <row r="22" spans="1:18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10"/>
        <v>0</v>
      </c>
      <c r="J22" s="178">
        <f t="shared" si="10"/>
        <v>0</v>
      </c>
      <c r="K22" s="178">
        <v>0</v>
      </c>
      <c r="L22" s="190">
        <v>0</v>
      </c>
      <c r="M22" s="156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8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f t="shared" si="10"/>
        <v>0</v>
      </c>
      <c r="J23" s="178">
        <f t="shared" si="10"/>
        <v>0</v>
      </c>
      <c r="K23" s="178">
        <v>0</v>
      </c>
      <c r="L23" s="190">
        <v>0</v>
      </c>
      <c r="M23" s="156">
        <v>0</v>
      </c>
      <c r="N23" s="317">
        <f t="shared" si="9"/>
        <v>0</v>
      </c>
      <c r="O23" s="291" t="str">
        <f t="shared" si="4"/>
        <v/>
      </c>
      <c r="P23" s="296" t="str">
        <f t="shared" si="2"/>
        <v/>
      </c>
    </row>
    <row r="24" spans="1:18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0">
        <v>0</v>
      </c>
      <c r="M24" s="156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  <c r="R24" s="33"/>
    </row>
    <row r="25" spans="1:18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460</v>
      </c>
      <c r="J25" s="178">
        <v>460</v>
      </c>
      <c r="K25" s="178">
        <v>845</v>
      </c>
      <c r="L25" s="190">
        <v>154</v>
      </c>
      <c r="M25" s="156">
        <v>0</v>
      </c>
      <c r="N25" s="317">
        <f t="shared" si="9"/>
        <v>154</v>
      </c>
      <c r="O25" s="291">
        <f t="shared" si="4"/>
        <v>33.478260869565219</v>
      </c>
      <c r="P25" s="296">
        <f t="shared" si="2"/>
        <v>18.224852071005916</v>
      </c>
    </row>
    <row r="26" spans="1:18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1">
        <v>0</v>
      </c>
      <c r="M26" s="157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8" s="1" customFormat="1" ht="8.1" customHeight="1">
      <c r="A27" s="96"/>
      <c r="B27" s="11"/>
      <c r="C27" s="7"/>
      <c r="D27" s="7"/>
      <c r="E27" s="278"/>
      <c r="F27" s="123"/>
      <c r="G27" s="137"/>
      <c r="H27" s="7"/>
      <c r="I27" s="178"/>
      <c r="J27" s="178"/>
      <c r="K27" s="178"/>
      <c r="L27" s="206"/>
      <c r="M27" s="94"/>
      <c r="N27" s="318"/>
      <c r="O27" s="291" t="str">
        <f t="shared" si="4"/>
        <v/>
      </c>
      <c r="P27" s="296" t="str">
        <f t="shared" si="2"/>
        <v/>
      </c>
    </row>
    <row r="28" spans="1:18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0</v>
      </c>
      <c r="J28" s="177">
        <f t="shared" ref="J28" si="12">SUM(J29:J30)</f>
        <v>0</v>
      </c>
      <c r="K28" s="177">
        <f>SUM(K29:K30)</f>
        <v>0</v>
      </c>
      <c r="L28" s="208">
        <f t="shared" ref="L28" si="13">SUM(L29:L30)</f>
        <v>0</v>
      </c>
      <c r="M28" s="103">
        <f t="shared" ref="M28:N28" si="14">SUM(M29:M30)</f>
        <v>0</v>
      </c>
      <c r="N28" s="307">
        <f t="shared" si="14"/>
        <v>0</v>
      </c>
      <c r="O28" s="291" t="str">
        <f t="shared" si="4"/>
        <v/>
      </c>
      <c r="P28" s="296" t="str">
        <f t="shared" si="2"/>
        <v/>
      </c>
    </row>
    <row r="29" spans="1:18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f t="shared" ref="I29:J29" si="15">SUM(G29:H29)</f>
        <v>0</v>
      </c>
      <c r="J29" s="178">
        <f t="shared" si="15"/>
        <v>0</v>
      </c>
      <c r="K29" s="178">
        <v>0</v>
      </c>
      <c r="L29" s="209">
        <v>0</v>
      </c>
      <c r="M29" s="95">
        <v>0</v>
      </c>
      <c r="N29" s="317">
        <f t="shared" ref="N29:N30" si="16">SUM(L29:M29)</f>
        <v>0</v>
      </c>
      <c r="O29" s="291" t="str">
        <f t="shared" si="4"/>
        <v/>
      </c>
      <c r="P29" s="296" t="str">
        <f t="shared" si="2"/>
        <v/>
      </c>
    </row>
    <row r="30" spans="1:18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0</v>
      </c>
      <c r="J30" s="178">
        <v>0</v>
      </c>
      <c r="K30" s="178">
        <v>0</v>
      </c>
      <c r="L30" s="206">
        <v>0</v>
      </c>
      <c r="M30" s="94">
        <v>0</v>
      </c>
      <c r="N30" s="317">
        <f t="shared" si="16"/>
        <v>0</v>
      </c>
      <c r="O30" s="291" t="str">
        <f t="shared" si="4"/>
        <v/>
      </c>
      <c r="P30" s="296" t="str">
        <f t="shared" si="2"/>
        <v/>
      </c>
    </row>
    <row r="31" spans="1:18" ht="8.1" customHeight="1">
      <c r="B31" s="9"/>
      <c r="C31" s="10"/>
      <c r="D31" s="10"/>
      <c r="E31" s="101"/>
      <c r="F31" s="113"/>
      <c r="G31" s="126"/>
      <c r="H31" s="10"/>
      <c r="I31" s="177"/>
      <c r="J31" s="177"/>
      <c r="K31" s="177"/>
      <c r="L31" s="208"/>
      <c r="M31" s="103"/>
      <c r="N31" s="307"/>
      <c r="O31" s="291" t="str">
        <f t="shared" si="4"/>
        <v/>
      </c>
      <c r="P31" s="296" t="str">
        <f t="shared" si="2"/>
        <v/>
      </c>
    </row>
    <row r="32" spans="1:18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7">
        <v>2</v>
      </c>
      <c r="J32" s="177"/>
      <c r="K32" s="177">
        <v>2</v>
      </c>
      <c r="L32" s="208">
        <v>2</v>
      </c>
      <c r="M32" s="103"/>
      <c r="N32" s="307">
        <v>2</v>
      </c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14">
        <f>I8+I13+I16+I28</f>
        <v>60160</v>
      </c>
      <c r="J33" s="103">
        <f>J8+J13+J16+J28</f>
        <v>60160</v>
      </c>
      <c r="K33" s="201">
        <f t="shared" ref="K33" si="17">K8+K13+K16+K28</f>
        <v>49210</v>
      </c>
      <c r="L33" s="208">
        <f>L8+L13+L16+L28</f>
        <v>59427</v>
      </c>
      <c r="M33" s="103">
        <f>M8+M13+M16+M28</f>
        <v>0</v>
      </c>
      <c r="N33" s="307">
        <f>N8+N13+N16+N28</f>
        <v>59427</v>
      </c>
      <c r="O33" s="290">
        <f t="shared" si="4"/>
        <v>98.781582446808514</v>
      </c>
      <c r="P33" s="295">
        <f t="shared" si="2"/>
        <v>120.76204023572446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14"/>
      <c r="J34" s="14"/>
      <c r="K34" s="201"/>
      <c r="L34" s="208"/>
      <c r="M34" s="103"/>
      <c r="N34" s="307"/>
      <c r="O34" s="291" t="str">
        <f>IF(J34=0,"",N34/J34*100)</f>
        <v/>
      </c>
      <c r="P34" s="296" t="str">
        <f>IF(K34=0,"",O34/K34*100)</f>
        <v/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25"/>
      <c r="J35" s="25"/>
      <c r="K35" s="212"/>
      <c r="L35" s="206"/>
      <c r="M35" s="94"/>
      <c r="N35" s="318"/>
      <c r="O35" s="291" t="str">
        <f t="shared" si="4"/>
        <v/>
      </c>
      <c r="P35" s="296" t="str">
        <f t="shared" si="4"/>
        <v/>
      </c>
    </row>
    <row r="36" spans="1:16" ht="8.1" customHeight="1" thickBot="1">
      <c r="B36" s="15"/>
      <c r="C36" s="16"/>
      <c r="D36" s="16"/>
      <c r="E36" s="16"/>
      <c r="F36" s="114"/>
      <c r="G36" s="127"/>
      <c r="H36" s="16"/>
      <c r="I36" s="16"/>
      <c r="J36" s="16"/>
      <c r="K36" s="24"/>
      <c r="L36" s="15"/>
      <c r="M36" s="16"/>
      <c r="N36" s="310"/>
      <c r="O36" s="292"/>
      <c r="P36" s="297"/>
    </row>
    <row r="37" spans="1:16" ht="12.95" customHeight="1">
      <c r="F37" s="115"/>
      <c r="G37" s="128"/>
      <c r="N37" s="168"/>
    </row>
    <row r="38" spans="1:16" ht="12.95" customHeight="1">
      <c r="B38" s="33"/>
      <c r="F38" s="115"/>
      <c r="G38" s="128"/>
      <c r="N38" s="168"/>
    </row>
    <row r="39" spans="1:16" ht="12.95" customHeight="1">
      <c r="F39" s="115"/>
      <c r="G39" s="128"/>
      <c r="N39" s="168"/>
    </row>
    <row r="40" spans="1:16" ht="12.95" customHeight="1">
      <c r="F40" s="115"/>
      <c r="G40" s="128"/>
      <c r="N40" s="168"/>
    </row>
    <row r="41" spans="1:16" ht="12.95" customHeight="1">
      <c r="F41" s="115"/>
      <c r="G41" s="128"/>
      <c r="N41" s="168"/>
    </row>
    <row r="42" spans="1:16" ht="12.95" customHeight="1">
      <c r="F42" s="115"/>
      <c r="G42" s="128"/>
      <c r="N42" s="168"/>
    </row>
    <row r="43" spans="1:16" ht="12.95" customHeight="1">
      <c r="F43" s="115"/>
      <c r="G43" s="128"/>
      <c r="N43" s="168"/>
    </row>
    <row r="44" spans="1:16" ht="12.95" customHeight="1">
      <c r="F44" s="115"/>
      <c r="G44" s="128"/>
      <c r="N44" s="168"/>
    </row>
    <row r="45" spans="1:16" ht="12.95" customHeight="1">
      <c r="F45" s="115"/>
      <c r="G45" s="128"/>
      <c r="N45" s="168"/>
    </row>
    <row r="46" spans="1:16" ht="12.95" customHeight="1">
      <c r="F46" s="115"/>
      <c r="G46" s="128"/>
      <c r="N46" s="168"/>
    </row>
    <row r="47" spans="1:16" ht="12.95" customHeight="1">
      <c r="F47" s="115"/>
      <c r="G47" s="128"/>
      <c r="N47" s="168"/>
    </row>
    <row r="48" spans="1:16" ht="12.95" customHeight="1">
      <c r="F48" s="115"/>
      <c r="G48" s="128"/>
      <c r="N48" s="168"/>
    </row>
    <row r="49" spans="6:14" ht="12.95" customHeight="1">
      <c r="F49" s="115"/>
      <c r="G49" s="128"/>
      <c r="N49" s="168"/>
    </row>
    <row r="50" spans="6:14" ht="12.95" customHeight="1">
      <c r="F50" s="115"/>
      <c r="G50" s="128"/>
      <c r="N50" s="168"/>
    </row>
    <row r="51" spans="6:14" ht="12.95" customHeight="1">
      <c r="F51" s="115"/>
      <c r="G51" s="128"/>
      <c r="N51" s="168"/>
    </row>
    <row r="52" spans="6:14" ht="12.95" customHeight="1">
      <c r="F52" s="115"/>
      <c r="G52" s="128"/>
      <c r="N52" s="168"/>
    </row>
    <row r="53" spans="6:14" ht="12.95" customHeight="1">
      <c r="F53" s="115"/>
      <c r="G53" s="128"/>
      <c r="N53" s="168"/>
    </row>
    <row r="54" spans="6:14" ht="12.95" customHeight="1">
      <c r="F54" s="115"/>
      <c r="G54" s="128"/>
      <c r="N54" s="168"/>
    </row>
    <row r="55" spans="6:14" ht="12.95" customHeight="1">
      <c r="F55" s="115"/>
      <c r="G55" s="128"/>
      <c r="N55" s="168"/>
    </row>
    <row r="56" spans="6:14" ht="12.95" customHeight="1">
      <c r="F56" s="115"/>
      <c r="G56" s="128"/>
      <c r="N56" s="168"/>
    </row>
    <row r="57" spans="6:14" ht="12.95" customHeight="1">
      <c r="F57" s="115"/>
      <c r="G57" s="128"/>
      <c r="N57" s="168"/>
    </row>
    <row r="58" spans="6:14" ht="12.95" customHeight="1">
      <c r="F58" s="115"/>
      <c r="G58" s="128"/>
      <c r="N58" s="168"/>
    </row>
    <row r="59" spans="6:14" ht="12.95" customHeight="1">
      <c r="F59" s="115"/>
      <c r="G59" s="128"/>
      <c r="N59" s="168"/>
    </row>
    <row r="60" spans="6:14" ht="17.100000000000001" customHeight="1">
      <c r="F60" s="115"/>
      <c r="G60" s="128"/>
      <c r="N60" s="168"/>
    </row>
    <row r="61" spans="6:14" ht="14.25">
      <c r="F61" s="115"/>
      <c r="G61" s="128"/>
      <c r="N61" s="168"/>
    </row>
    <row r="62" spans="6:14" ht="14.25">
      <c r="F62" s="115"/>
      <c r="G62" s="128"/>
      <c r="N62" s="168"/>
    </row>
    <row r="63" spans="6:14" ht="14.25">
      <c r="F63" s="115"/>
      <c r="G63" s="128"/>
      <c r="N63" s="168"/>
    </row>
    <row r="64" spans="6:14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28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 ht="14.25">
      <c r="F90" s="115"/>
      <c r="G90" s="115"/>
      <c r="N90" s="168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2"/>
  <dimension ref="A1:R96"/>
  <sheetViews>
    <sheetView zoomScaleNormal="100" workbookViewId="0">
      <selection activeCell="L25" sqref="L25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6384" width="9.140625" style="8"/>
  </cols>
  <sheetData>
    <row r="1" spans="1:18" ht="13.5" thickBot="1"/>
    <row r="2" spans="1:18" s="166" customFormat="1" ht="20.100000000000001" customHeight="1" thickTop="1" thickBot="1">
      <c r="B2" s="388" t="s">
        <v>181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409"/>
      <c r="P2" s="390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7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6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72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33</v>
      </c>
      <c r="C7" s="6" t="s">
        <v>3</v>
      </c>
      <c r="D7" s="6" t="s">
        <v>37</v>
      </c>
      <c r="E7" s="279" t="s">
        <v>212</v>
      </c>
      <c r="F7" s="4"/>
      <c r="G7" s="98"/>
      <c r="H7" s="4"/>
      <c r="I7" s="200"/>
      <c r="J7" s="98"/>
      <c r="K7" s="200"/>
      <c r="L7" s="3"/>
      <c r="M7" s="98"/>
      <c r="N7" s="315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76470</v>
      </c>
      <c r="J8" s="177">
        <f t="shared" ref="J8" si="1">SUM(J9:J12)</f>
        <v>76470</v>
      </c>
      <c r="K8" s="177">
        <f>SUM(K9:K11)</f>
        <v>75886</v>
      </c>
      <c r="L8" s="204">
        <f>SUM(L9:L12)</f>
        <v>76076</v>
      </c>
      <c r="M8" s="72">
        <f>SUM(M9:M12)</f>
        <v>0</v>
      </c>
      <c r="N8" s="316">
        <f>SUM(N9:N12)</f>
        <v>76076</v>
      </c>
      <c r="O8" s="290">
        <f>IF(J8=0,"",N8/J8*100)</f>
        <v>99.484765267425132</v>
      </c>
      <c r="P8" s="295">
        <f>IF(K8=0,"",N8/K8*100)</f>
        <v>100.25037556334502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65970</v>
      </c>
      <c r="J9" s="178">
        <v>65970</v>
      </c>
      <c r="K9" s="178">
        <v>64762</v>
      </c>
      <c r="L9" s="205">
        <v>65854</v>
      </c>
      <c r="M9" s="71">
        <v>0</v>
      </c>
      <c r="N9" s="317">
        <f>SUM(L9:M9)</f>
        <v>65854</v>
      </c>
      <c r="O9" s="291">
        <f>IF(J9=0,"",N9/J9*100)</f>
        <v>99.824162498105196</v>
      </c>
      <c r="P9" s="296">
        <f t="shared" ref="P9:P33" si="2">IF(K9=0,"",N9/K9*100)</f>
        <v>101.68617399092059</v>
      </c>
      <c r="Q9" s="36"/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10500</v>
      </c>
      <c r="J10" s="178">
        <v>10500</v>
      </c>
      <c r="K10" s="178">
        <v>11124</v>
      </c>
      <c r="L10" s="205">
        <v>10222</v>
      </c>
      <c r="M10" s="71">
        <v>0</v>
      </c>
      <c r="N10" s="317">
        <f t="shared" ref="N10:N11" si="3">SUM(L10:M10)</f>
        <v>10222</v>
      </c>
      <c r="O10" s="291">
        <f t="shared" ref="O10:P35" si="4">IF(J10=0,"",N10/J10*100)</f>
        <v>97.352380952380955</v>
      </c>
      <c r="P10" s="296">
        <f t="shared" si="2"/>
        <v>91.891405969075862</v>
      </c>
      <c r="Q10" s="38"/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8.1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05"/>
      <c r="M12" s="71"/>
      <c r="N12" s="317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7020</v>
      </c>
      <c r="J13" s="177">
        <f t="shared" si="6"/>
        <v>7020</v>
      </c>
      <c r="K13" s="177">
        <f>K14</f>
        <v>6855</v>
      </c>
      <c r="L13" s="204">
        <f>L14</f>
        <v>6949</v>
      </c>
      <c r="M13" s="72">
        <f>M14</f>
        <v>0</v>
      </c>
      <c r="N13" s="316">
        <f>N14</f>
        <v>6949</v>
      </c>
      <c r="O13" s="290">
        <f t="shared" si="4"/>
        <v>98.988603988603984</v>
      </c>
      <c r="P13" s="295">
        <f t="shared" si="2"/>
        <v>101.3712618526623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7020</v>
      </c>
      <c r="J14" s="178">
        <v>7020</v>
      </c>
      <c r="K14" s="178">
        <v>6855</v>
      </c>
      <c r="L14" s="205">
        <v>6949</v>
      </c>
      <c r="M14" s="71">
        <v>0</v>
      </c>
      <c r="N14" s="317">
        <f>SUM(L14:M14)</f>
        <v>6949</v>
      </c>
      <c r="O14" s="291">
        <f t="shared" si="4"/>
        <v>98.988603988603984</v>
      </c>
      <c r="P14" s="296">
        <f t="shared" si="2"/>
        <v>101.3712618526623</v>
      </c>
    </row>
    <row r="15" spans="1:18" ht="8.1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06"/>
      <c r="M15" s="94"/>
      <c r="N15" s="318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5900</v>
      </c>
      <c r="J16" s="177">
        <f t="shared" ref="J16" si="8">SUM(J17:J26)</f>
        <v>5900</v>
      </c>
      <c r="K16" s="177">
        <f>SUM(K17:K26)</f>
        <v>3736</v>
      </c>
      <c r="L16" s="207">
        <f>SUM(L17:L26)</f>
        <v>4276</v>
      </c>
      <c r="M16" s="107">
        <f>SUM(M17:M26)</f>
        <v>0</v>
      </c>
      <c r="N16" s="307">
        <f>SUM(N17:N26)</f>
        <v>4276</v>
      </c>
      <c r="O16" s="290">
        <f t="shared" si="4"/>
        <v>72.474576271186436</v>
      </c>
      <c r="P16" s="295">
        <f t="shared" si="2"/>
        <v>114.45396145610277</v>
      </c>
    </row>
    <row r="17" spans="1:16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500</v>
      </c>
      <c r="J17" s="178">
        <v>500</v>
      </c>
      <c r="K17" s="178">
        <v>392</v>
      </c>
      <c r="L17" s="189">
        <v>0</v>
      </c>
      <c r="M17" s="158">
        <v>0</v>
      </c>
      <c r="N17" s="317">
        <f t="shared" ref="N17:N26" si="9">SUM(L17:M17)</f>
        <v>0</v>
      </c>
      <c r="O17" s="291">
        <f t="shared" si="4"/>
        <v>0</v>
      </c>
      <c r="P17" s="296">
        <f t="shared" si="2"/>
        <v>0</v>
      </c>
    </row>
    <row r="18" spans="1:16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f t="shared" ref="I18:J26" si="10">SUM(G18:H18)</f>
        <v>0</v>
      </c>
      <c r="J18" s="178">
        <f t="shared" si="10"/>
        <v>0</v>
      </c>
      <c r="K18" s="178">
        <v>0</v>
      </c>
      <c r="L18" s="190">
        <v>0</v>
      </c>
      <c r="M18" s="156">
        <v>0</v>
      </c>
      <c r="N18" s="317">
        <f t="shared" si="9"/>
        <v>0</v>
      </c>
      <c r="O18" s="291" t="str">
        <f t="shared" si="4"/>
        <v/>
      </c>
      <c r="P18" s="296" t="str">
        <f t="shared" si="2"/>
        <v/>
      </c>
    </row>
    <row r="19" spans="1:16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2500</v>
      </c>
      <c r="J19" s="178">
        <v>2500</v>
      </c>
      <c r="K19" s="178">
        <v>1539</v>
      </c>
      <c r="L19" s="190">
        <v>1611</v>
      </c>
      <c r="M19" s="156">
        <v>0</v>
      </c>
      <c r="N19" s="317">
        <f t="shared" si="9"/>
        <v>1611</v>
      </c>
      <c r="O19" s="291">
        <f t="shared" si="4"/>
        <v>64.44</v>
      </c>
      <c r="P19" s="296">
        <f t="shared" si="2"/>
        <v>104.67836257309942</v>
      </c>
    </row>
    <row r="20" spans="1:16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300</v>
      </c>
      <c r="J20" s="178">
        <v>300</v>
      </c>
      <c r="K20" s="178">
        <v>95</v>
      </c>
      <c r="L20" s="189">
        <v>255</v>
      </c>
      <c r="M20" s="158">
        <v>0</v>
      </c>
      <c r="N20" s="317">
        <f t="shared" si="9"/>
        <v>255</v>
      </c>
      <c r="O20" s="291">
        <f t="shared" si="4"/>
        <v>85</v>
      </c>
      <c r="P20" s="296">
        <f t="shared" si="2"/>
        <v>268.42105263157896</v>
      </c>
    </row>
    <row r="21" spans="1:16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si="10"/>
        <v>0</v>
      </c>
      <c r="J21" s="178">
        <f t="shared" si="10"/>
        <v>0</v>
      </c>
      <c r="K21" s="178">
        <v>0</v>
      </c>
      <c r="L21" s="190">
        <v>0</v>
      </c>
      <c r="M21" s="156">
        <v>0</v>
      </c>
      <c r="N21" s="317">
        <f t="shared" si="9"/>
        <v>0</v>
      </c>
      <c r="O21" s="291" t="str">
        <f t="shared" si="4"/>
        <v/>
      </c>
      <c r="P21" s="296" t="str">
        <f t="shared" si="2"/>
        <v/>
      </c>
    </row>
    <row r="22" spans="1:16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10"/>
        <v>0</v>
      </c>
      <c r="J22" s="178">
        <f t="shared" si="10"/>
        <v>0</v>
      </c>
      <c r="K22" s="178">
        <v>0</v>
      </c>
      <c r="L22" s="190">
        <v>0</v>
      </c>
      <c r="M22" s="156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6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500</v>
      </c>
      <c r="J23" s="178">
        <v>500</v>
      </c>
      <c r="K23" s="178">
        <v>0</v>
      </c>
      <c r="L23" s="190">
        <v>446</v>
      </c>
      <c r="M23" s="156">
        <v>0</v>
      </c>
      <c r="N23" s="317">
        <f t="shared" si="9"/>
        <v>446</v>
      </c>
      <c r="O23" s="291">
        <f t="shared" si="4"/>
        <v>89.2</v>
      </c>
      <c r="P23" s="296" t="str">
        <f t="shared" si="2"/>
        <v/>
      </c>
    </row>
    <row r="24" spans="1:16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0">
        <v>0</v>
      </c>
      <c r="M24" s="156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6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2100</v>
      </c>
      <c r="J25" s="178">
        <v>2100</v>
      </c>
      <c r="K25" s="178">
        <v>1710</v>
      </c>
      <c r="L25" s="189">
        <v>1964</v>
      </c>
      <c r="M25" s="158">
        <v>0</v>
      </c>
      <c r="N25" s="317">
        <f t="shared" si="9"/>
        <v>1964</v>
      </c>
      <c r="O25" s="291">
        <f t="shared" si="4"/>
        <v>93.523809523809518</v>
      </c>
      <c r="P25" s="296">
        <f t="shared" si="2"/>
        <v>114.85380116959065</v>
      </c>
    </row>
    <row r="26" spans="1:16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2">
        <v>0</v>
      </c>
      <c r="M26" s="159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6" s="1" customFormat="1" ht="8.1" customHeight="1">
      <c r="A27" s="96"/>
      <c r="B27" s="11"/>
      <c r="C27" s="7"/>
      <c r="D27" s="7"/>
      <c r="E27" s="278"/>
      <c r="F27" s="123"/>
      <c r="G27" s="137"/>
      <c r="H27" s="7"/>
      <c r="I27" s="178"/>
      <c r="J27" s="178"/>
      <c r="K27" s="178"/>
      <c r="L27" s="209"/>
      <c r="M27" s="95"/>
      <c r="N27" s="318"/>
      <c r="O27" s="291" t="str">
        <f t="shared" si="4"/>
        <v/>
      </c>
      <c r="P27" s="296" t="str">
        <f t="shared" si="2"/>
        <v/>
      </c>
    </row>
    <row r="28" spans="1:16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1500</v>
      </c>
      <c r="J28" s="177">
        <f t="shared" ref="J28" si="12">SUM(J29:J30)</f>
        <v>1500</v>
      </c>
      <c r="K28" s="177">
        <f>SUM(K29:K30)</f>
        <v>1253</v>
      </c>
      <c r="L28" s="214">
        <f>SUM(L29:L30)</f>
        <v>993</v>
      </c>
      <c r="M28" s="108">
        <f>SUM(M29:M30)</f>
        <v>0</v>
      </c>
      <c r="N28" s="307">
        <f>SUM(N29:N30)</f>
        <v>993</v>
      </c>
      <c r="O28" s="290">
        <f t="shared" si="4"/>
        <v>66.2</v>
      </c>
      <c r="P28" s="295">
        <f t="shared" si="2"/>
        <v>79.249800478850759</v>
      </c>
    </row>
    <row r="29" spans="1:16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f t="shared" ref="I29:J29" si="13">SUM(G29:H29)</f>
        <v>0</v>
      </c>
      <c r="J29" s="178">
        <f t="shared" si="13"/>
        <v>0</v>
      </c>
      <c r="K29" s="178">
        <v>0</v>
      </c>
      <c r="L29" s="209">
        <v>0</v>
      </c>
      <c r="M29" s="95">
        <v>0</v>
      </c>
      <c r="N29" s="317">
        <f t="shared" ref="N29:N30" si="14">SUM(L29:M29)</f>
        <v>0</v>
      </c>
      <c r="O29" s="291" t="str">
        <f t="shared" si="4"/>
        <v/>
      </c>
      <c r="P29" s="296" t="str">
        <f t="shared" si="2"/>
        <v/>
      </c>
    </row>
    <row r="30" spans="1:16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1500</v>
      </c>
      <c r="J30" s="178">
        <v>1500</v>
      </c>
      <c r="K30" s="178">
        <v>1253</v>
      </c>
      <c r="L30" s="209">
        <v>993</v>
      </c>
      <c r="M30" s="95">
        <v>0</v>
      </c>
      <c r="N30" s="317">
        <f t="shared" si="14"/>
        <v>993</v>
      </c>
      <c r="O30" s="291">
        <f t="shared" si="4"/>
        <v>66.2</v>
      </c>
      <c r="P30" s="296">
        <f t="shared" si="2"/>
        <v>79.249800478850759</v>
      </c>
    </row>
    <row r="31" spans="1:16" ht="8.1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06"/>
      <c r="M31" s="94"/>
      <c r="N31" s="318"/>
      <c r="O31" s="291" t="str">
        <f t="shared" si="4"/>
        <v/>
      </c>
      <c r="P31" s="296" t="str">
        <f t="shared" si="2"/>
        <v/>
      </c>
    </row>
    <row r="32" spans="1:16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7">
        <v>3</v>
      </c>
      <c r="J32" s="177"/>
      <c r="K32" s="177">
        <v>3</v>
      </c>
      <c r="L32" s="214">
        <v>3</v>
      </c>
      <c r="M32" s="108"/>
      <c r="N32" s="307">
        <v>3</v>
      </c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90890</v>
      </c>
      <c r="J33" s="103">
        <f>J8+J13+J16+J28</f>
        <v>90890</v>
      </c>
      <c r="K33" s="201">
        <f t="shared" ref="K33" si="15">K8+K13+K16+K28</f>
        <v>87730</v>
      </c>
      <c r="L33" s="208">
        <f>L8+L13+L16+L28</f>
        <v>88294</v>
      </c>
      <c r="M33" s="103">
        <f>M8+M13+M16+M28</f>
        <v>0</v>
      </c>
      <c r="N33" s="307">
        <f>N8+N13+N16+N28</f>
        <v>88294</v>
      </c>
      <c r="O33" s="290">
        <f t="shared" si="4"/>
        <v>97.143800198041589</v>
      </c>
      <c r="P33" s="295">
        <f t="shared" si="2"/>
        <v>100.64288156844864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/>
      <c r="J34" s="103"/>
      <c r="K34" s="201"/>
      <c r="L34" s="208"/>
      <c r="M34" s="103"/>
      <c r="N34" s="307"/>
      <c r="O34" s="291" t="str">
        <f>IF(J34=0,"",N34/J34*100)</f>
        <v/>
      </c>
      <c r="P34" s="296" t="str">
        <f>IF(K34=0,"",O34/K34*100)</f>
        <v/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201"/>
      <c r="J35" s="103"/>
      <c r="K35" s="201"/>
      <c r="L35" s="208"/>
      <c r="M35" s="103"/>
      <c r="N35" s="307"/>
      <c r="O35" s="291" t="str">
        <f t="shared" si="4"/>
        <v/>
      </c>
      <c r="P35" s="296" t="str">
        <f t="shared" si="4"/>
        <v/>
      </c>
    </row>
    <row r="36" spans="1:16" ht="8.1" customHeight="1" thickBot="1">
      <c r="B36" s="15"/>
      <c r="C36" s="16"/>
      <c r="D36" s="16"/>
      <c r="E36" s="16"/>
      <c r="F36" s="114"/>
      <c r="G36" s="127"/>
      <c r="H36" s="16"/>
      <c r="I36" s="16"/>
      <c r="J36" s="16"/>
      <c r="K36" s="24"/>
      <c r="L36" s="15"/>
      <c r="M36" s="16"/>
      <c r="N36" s="310"/>
      <c r="O36" s="292"/>
      <c r="P36" s="297"/>
    </row>
    <row r="37" spans="1:16" ht="12.95" customHeight="1">
      <c r="F37" s="115"/>
      <c r="G37" s="128"/>
      <c r="N37" s="168"/>
    </row>
    <row r="38" spans="1:16" ht="12.95" customHeight="1">
      <c r="B38" s="33"/>
      <c r="F38" s="115"/>
      <c r="G38" s="128"/>
      <c r="N38" s="168"/>
    </row>
    <row r="39" spans="1:16" ht="12.95" customHeight="1">
      <c r="B39" s="33"/>
      <c r="F39" s="115"/>
      <c r="G39" s="128"/>
      <c r="N39" s="168"/>
    </row>
    <row r="40" spans="1:16" ht="12.95" customHeight="1">
      <c r="B40" s="33"/>
      <c r="F40" s="115"/>
      <c r="G40" s="128"/>
      <c r="N40" s="168"/>
    </row>
    <row r="41" spans="1:16" ht="12.95" customHeight="1">
      <c r="B41" s="33"/>
      <c r="F41" s="115"/>
      <c r="G41" s="128"/>
      <c r="N41" s="168"/>
    </row>
    <row r="42" spans="1:16" ht="12.95" customHeight="1">
      <c r="F42" s="115"/>
      <c r="G42" s="128"/>
      <c r="N42" s="168"/>
    </row>
    <row r="43" spans="1:16" ht="12.95" customHeight="1">
      <c r="F43" s="115"/>
      <c r="G43" s="128"/>
      <c r="N43" s="168"/>
    </row>
    <row r="44" spans="1:16" ht="12.95" customHeight="1">
      <c r="F44" s="115"/>
      <c r="G44" s="128"/>
      <c r="N44" s="168"/>
    </row>
    <row r="45" spans="1:16" ht="12.95" customHeight="1">
      <c r="F45" s="115"/>
      <c r="G45" s="128"/>
      <c r="N45" s="168"/>
    </row>
    <row r="46" spans="1:16" ht="12.95" customHeight="1">
      <c r="F46" s="115"/>
      <c r="G46" s="128"/>
      <c r="N46" s="168"/>
    </row>
    <row r="47" spans="1:16" ht="12.95" customHeight="1">
      <c r="F47" s="115"/>
      <c r="G47" s="128"/>
      <c r="N47" s="168"/>
    </row>
    <row r="48" spans="1:16" ht="12.95" customHeight="1">
      <c r="F48" s="115"/>
      <c r="G48" s="128"/>
      <c r="N48" s="168"/>
    </row>
    <row r="49" spans="6:14" ht="12.95" customHeight="1">
      <c r="F49" s="115"/>
      <c r="G49" s="128"/>
      <c r="N49" s="168"/>
    </row>
    <row r="50" spans="6:14" ht="12.95" customHeight="1">
      <c r="F50" s="115"/>
      <c r="G50" s="128"/>
      <c r="N50" s="168"/>
    </row>
    <row r="51" spans="6:14" ht="12.95" customHeight="1">
      <c r="F51" s="115"/>
      <c r="G51" s="128"/>
      <c r="N51" s="168"/>
    </row>
    <row r="52" spans="6:14" ht="12.95" customHeight="1">
      <c r="F52" s="115"/>
      <c r="G52" s="128"/>
      <c r="N52" s="168"/>
    </row>
    <row r="53" spans="6:14" ht="12.95" customHeight="1">
      <c r="F53" s="115"/>
      <c r="G53" s="128"/>
      <c r="N53" s="168"/>
    </row>
    <row r="54" spans="6:14" ht="12.95" customHeight="1">
      <c r="F54" s="115"/>
      <c r="G54" s="128"/>
      <c r="N54" s="168"/>
    </row>
    <row r="55" spans="6:14" ht="12.95" customHeight="1">
      <c r="F55" s="115"/>
      <c r="G55" s="128"/>
      <c r="N55" s="168"/>
    </row>
    <row r="56" spans="6:14" ht="12.95" customHeight="1">
      <c r="F56" s="115"/>
      <c r="G56" s="128"/>
      <c r="N56" s="168"/>
    </row>
    <row r="57" spans="6:14" ht="12.95" customHeight="1">
      <c r="F57" s="115"/>
      <c r="G57" s="128"/>
      <c r="N57" s="168"/>
    </row>
    <row r="58" spans="6:14" ht="12.95" customHeight="1">
      <c r="F58" s="115"/>
      <c r="G58" s="128"/>
      <c r="N58" s="168"/>
    </row>
    <row r="59" spans="6:14" ht="12.95" customHeight="1">
      <c r="F59" s="115"/>
      <c r="G59" s="128"/>
      <c r="N59" s="168"/>
    </row>
    <row r="60" spans="6:14" ht="17.100000000000001" customHeight="1">
      <c r="F60" s="115"/>
      <c r="G60" s="128"/>
      <c r="N60" s="168"/>
    </row>
    <row r="61" spans="6:14" ht="14.25">
      <c r="F61" s="115"/>
      <c r="G61" s="128"/>
      <c r="N61" s="168"/>
    </row>
    <row r="62" spans="6:14" ht="14.25">
      <c r="F62" s="115"/>
      <c r="G62" s="128"/>
      <c r="N62" s="168"/>
    </row>
    <row r="63" spans="6:14" ht="14.25">
      <c r="F63" s="115"/>
      <c r="G63" s="128"/>
      <c r="N63" s="168"/>
    </row>
    <row r="64" spans="6:14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28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 ht="14.25">
      <c r="F90" s="115"/>
      <c r="G90" s="115"/>
      <c r="N90" s="168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6"/>
  <dimension ref="A1:R96"/>
  <sheetViews>
    <sheetView zoomScaleNormal="100" workbookViewId="0">
      <selection activeCell="L42" sqref="L42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6384" width="9.140625" style="8"/>
  </cols>
  <sheetData>
    <row r="1" spans="1:18" ht="13.5" thickBot="1"/>
    <row r="2" spans="1:18" s="61" customFormat="1" ht="20.100000000000001" customHeight="1" thickTop="1" thickBot="1">
      <c r="B2" s="388" t="s">
        <v>106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409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33</v>
      </c>
      <c r="C7" s="6" t="s">
        <v>3</v>
      </c>
      <c r="D7" s="6" t="s">
        <v>51</v>
      </c>
      <c r="E7" s="279" t="s">
        <v>212</v>
      </c>
      <c r="F7" s="4"/>
      <c r="G7" s="98"/>
      <c r="H7" s="4"/>
      <c r="I7" s="200"/>
      <c r="J7" s="215"/>
      <c r="K7" s="200"/>
      <c r="L7" s="3"/>
      <c r="M7" s="98"/>
      <c r="N7" s="315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188570</v>
      </c>
      <c r="J8" s="177">
        <f t="shared" ref="J8" si="1">SUM(J9:J12)</f>
        <v>190120</v>
      </c>
      <c r="K8" s="177">
        <f>SUM(K9:K11)</f>
        <v>171156</v>
      </c>
      <c r="L8" s="216">
        <f>SUM(L9:L12)</f>
        <v>190024</v>
      </c>
      <c r="M8" s="77">
        <f>SUM(M9:M12)</f>
        <v>0</v>
      </c>
      <c r="N8" s="316">
        <f>SUM(N9:N12)</f>
        <v>190024</v>
      </c>
      <c r="O8" s="290">
        <f>IF(J8=0,"",N8/J8*100)</f>
        <v>99.949505575426045</v>
      </c>
      <c r="P8" s="295">
        <f>IF(K8=0,"",N8/K8*100)</f>
        <v>111.023861272757</v>
      </c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145130</v>
      </c>
      <c r="J9" s="178">
        <v>144780</v>
      </c>
      <c r="K9" s="178">
        <v>133059</v>
      </c>
      <c r="L9" s="217">
        <v>144770</v>
      </c>
      <c r="M9" s="78">
        <v>0</v>
      </c>
      <c r="N9" s="317">
        <f>SUM(L9:M9)</f>
        <v>144770</v>
      </c>
      <c r="O9" s="291">
        <f>IF(J9=0,"",N9/J9*100)</f>
        <v>99.993092968642074</v>
      </c>
      <c r="P9" s="296">
        <f t="shared" ref="P9:P33" si="2">IF(K9=0,"",N9/K9*100)</f>
        <v>108.80135879572219</v>
      </c>
      <c r="Q9" s="36"/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43440</v>
      </c>
      <c r="J10" s="178">
        <v>45340</v>
      </c>
      <c r="K10" s="178">
        <v>38097</v>
      </c>
      <c r="L10" s="217">
        <v>45254</v>
      </c>
      <c r="M10" s="78">
        <v>0</v>
      </c>
      <c r="N10" s="317">
        <f t="shared" ref="N10:N11" si="3">SUM(L10:M10)</f>
        <v>45254</v>
      </c>
      <c r="O10" s="291">
        <f t="shared" ref="O10:P35" si="4">IF(J10=0,"",N10/J10*100)</f>
        <v>99.810322011468898</v>
      </c>
      <c r="P10" s="296">
        <f t="shared" si="2"/>
        <v>118.78625613565373</v>
      </c>
      <c r="Q10" s="38"/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17">
        <v>0</v>
      </c>
      <c r="M11" s="78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17"/>
      <c r="M12" s="78"/>
      <c r="N12" s="317"/>
      <c r="O12" s="291" t="str">
        <f t="shared" si="4"/>
        <v/>
      </c>
      <c r="P12" s="296" t="str">
        <f t="shared" si="2"/>
        <v/>
      </c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15440</v>
      </c>
      <c r="J13" s="177">
        <f t="shared" si="6"/>
        <v>15340</v>
      </c>
      <c r="K13" s="177">
        <f>K14</f>
        <v>14094</v>
      </c>
      <c r="L13" s="216">
        <f>L14</f>
        <v>15304</v>
      </c>
      <c r="M13" s="77">
        <f>M14</f>
        <v>0</v>
      </c>
      <c r="N13" s="316">
        <f>N14</f>
        <v>15304</v>
      </c>
      <c r="O13" s="290">
        <f t="shared" si="4"/>
        <v>99.765319426336376</v>
      </c>
      <c r="P13" s="295">
        <f t="shared" si="2"/>
        <v>108.58521356605648</v>
      </c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15440</v>
      </c>
      <c r="J14" s="178">
        <v>15340</v>
      </c>
      <c r="K14" s="178">
        <v>14094</v>
      </c>
      <c r="L14" s="217">
        <v>15304</v>
      </c>
      <c r="M14" s="78">
        <v>0</v>
      </c>
      <c r="N14" s="317">
        <f>SUM(L14:M14)</f>
        <v>15304</v>
      </c>
      <c r="O14" s="291">
        <f t="shared" si="4"/>
        <v>99.765319426336376</v>
      </c>
      <c r="P14" s="296">
        <f t="shared" si="2"/>
        <v>108.58521356605648</v>
      </c>
    </row>
    <row r="15" spans="1:18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06"/>
      <c r="M15" s="94"/>
      <c r="N15" s="318"/>
      <c r="O15" s="291" t="str">
        <f t="shared" si="4"/>
        <v/>
      </c>
      <c r="P15" s="296" t="str">
        <f t="shared" si="2"/>
        <v/>
      </c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7700</v>
      </c>
      <c r="J16" s="177">
        <f t="shared" ref="J16" si="8">SUM(J17:J26)</f>
        <v>7700</v>
      </c>
      <c r="K16" s="177">
        <f>SUM(K17:K26)</f>
        <v>9276</v>
      </c>
      <c r="L16" s="207">
        <f>SUM(L17:L26)</f>
        <v>7041</v>
      </c>
      <c r="M16" s="107">
        <f>SUM(M17:M26)</f>
        <v>0</v>
      </c>
      <c r="N16" s="307">
        <f>SUM(N17:N26)</f>
        <v>7041</v>
      </c>
      <c r="O16" s="290">
        <f t="shared" si="4"/>
        <v>91.441558441558442</v>
      </c>
      <c r="P16" s="295">
        <f t="shared" si="2"/>
        <v>75.905562742561443</v>
      </c>
    </row>
    <row r="17" spans="1:16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3500</v>
      </c>
      <c r="J17" s="178">
        <v>3350</v>
      </c>
      <c r="K17" s="178">
        <v>3997</v>
      </c>
      <c r="L17" s="189">
        <v>2940</v>
      </c>
      <c r="M17" s="158">
        <v>0</v>
      </c>
      <c r="N17" s="317">
        <f t="shared" ref="N17:N26" si="9">SUM(L17:M17)</f>
        <v>2940</v>
      </c>
      <c r="O17" s="291">
        <f t="shared" si="4"/>
        <v>87.761194029850742</v>
      </c>
      <c r="P17" s="296">
        <f t="shared" si="2"/>
        <v>73.555166374781095</v>
      </c>
    </row>
    <row r="18" spans="1:16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f t="shared" ref="I18:J26" si="10">SUM(G18:H18)</f>
        <v>0</v>
      </c>
      <c r="J18" s="178">
        <f t="shared" si="10"/>
        <v>0</v>
      </c>
      <c r="K18" s="178">
        <v>0</v>
      </c>
      <c r="L18" s="190">
        <v>0</v>
      </c>
      <c r="M18" s="156">
        <v>0</v>
      </c>
      <c r="N18" s="317">
        <f t="shared" si="9"/>
        <v>0</v>
      </c>
      <c r="O18" s="291" t="str">
        <f t="shared" si="4"/>
        <v/>
      </c>
      <c r="P18" s="296" t="str">
        <f t="shared" si="2"/>
        <v/>
      </c>
    </row>
    <row r="19" spans="1:16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800</v>
      </c>
      <c r="J19" s="178">
        <v>800</v>
      </c>
      <c r="K19" s="178">
        <v>606</v>
      </c>
      <c r="L19" s="190">
        <v>613</v>
      </c>
      <c r="M19" s="156">
        <v>0</v>
      </c>
      <c r="N19" s="317">
        <f t="shared" si="9"/>
        <v>613</v>
      </c>
      <c r="O19" s="291">
        <f t="shared" si="4"/>
        <v>76.625</v>
      </c>
      <c r="P19" s="296">
        <f t="shared" si="2"/>
        <v>101.15511551155116</v>
      </c>
    </row>
    <row r="20" spans="1:16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800</v>
      </c>
      <c r="J20" s="178">
        <v>800</v>
      </c>
      <c r="K20" s="178">
        <v>596</v>
      </c>
      <c r="L20" s="189">
        <v>775</v>
      </c>
      <c r="M20" s="158">
        <v>0</v>
      </c>
      <c r="N20" s="317">
        <f t="shared" si="9"/>
        <v>775</v>
      </c>
      <c r="O20" s="291">
        <f t="shared" si="4"/>
        <v>96.875</v>
      </c>
      <c r="P20" s="296">
        <f t="shared" si="2"/>
        <v>130.03355704697987</v>
      </c>
    </row>
    <row r="21" spans="1:16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f t="shared" si="10"/>
        <v>0</v>
      </c>
      <c r="J21" s="178">
        <f t="shared" si="10"/>
        <v>0</v>
      </c>
      <c r="K21" s="178">
        <v>0</v>
      </c>
      <c r="L21" s="190">
        <v>0</v>
      </c>
      <c r="M21" s="156">
        <v>0</v>
      </c>
      <c r="N21" s="317">
        <f t="shared" si="9"/>
        <v>0</v>
      </c>
      <c r="O21" s="291" t="str">
        <f t="shared" si="4"/>
        <v/>
      </c>
      <c r="P21" s="296" t="str">
        <f t="shared" si="2"/>
        <v/>
      </c>
    </row>
    <row r="22" spans="1:16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si="10"/>
        <v>0</v>
      </c>
      <c r="J22" s="178">
        <f t="shared" si="10"/>
        <v>0</v>
      </c>
      <c r="K22" s="178">
        <v>0</v>
      </c>
      <c r="L22" s="190">
        <v>0</v>
      </c>
      <c r="M22" s="156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6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1200</v>
      </c>
      <c r="J23" s="178">
        <v>1250</v>
      </c>
      <c r="K23" s="178">
        <v>997</v>
      </c>
      <c r="L23" s="190">
        <v>1225</v>
      </c>
      <c r="M23" s="156">
        <v>0</v>
      </c>
      <c r="N23" s="317">
        <f t="shared" si="9"/>
        <v>1225</v>
      </c>
      <c r="O23" s="291">
        <f t="shared" si="4"/>
        <v>98</v>
      </c>
      <c r="P23" s="296">
        <f t="shared" si="2"/>
        <v>122.86860581745236</v>
      </c>
    </row>
    <row r="24" spans="1:16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f t="shared" si="10"/>
        <v>0</v>
      </c>
      <c r="J24" s="178">
        <f t="shared" si="10"/>
        <v>0</v>
      </c>
      <c r="K24" s="178">
        <v>0</v>
      </c>
      <c r="L24" s="190">
        <v>0</v>
      </c>
      <c r="M24" s="156">
        <v>0</v>
      </c>
      <c r="N24" s="317">
        <f t="shared" si="9"/>
        <v>0</v>
      </c>
      <c r="O24" s="291" t="str">
        <f t="shared" si="4"/>
        <v/>
      </c>
      <c r="P24" s="296" t="str">
        <f t="shared" si="2"/>
        <v/>
      </c>
    </row>
    <row r="25" spans="1:16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1400</v>
      </c>
      <c r="J25" s="178">
        <v>1500</v>
      </c>
      <c r="K25" s="178">
        <v>3080</v>
      </c>
      <c r="L25" s="189">
        <v>1488</v>
      </c>
      <c r="M25" s="158">
        <v>0</v>
      </c>
      <c r="N25" s="317">
        <f t="shared" si="9"/>
        <v>1488</v>
      </c>
      <c r="O25" s="291">
        <f t="shared" si="4"/>
        <v>99.2</v>
      </c>
      <c r="P25" s="296">
        <f t="shared" si="2"/>
        <v>48.311688311688314</v>
      </c>
    </row>
    <row r="26" spans="1:16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2">
        <v>0</v>
      </c>
      <c r="M26" s="159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6" s="1" customFormat="1" ht="12.95" customHeight="1">
      <c r="A27" s="96"/>
      <c r="B27" s="11"/>
      <c r="C27" s="7"/>
      <c r="D27" s="7"/>
      <c r="E27" s="278"/>
      <c r="F27" s="123"/>
      <c r="G27" s="137"/>
      <c r="H27" s="7"/>
      <c r="I27" s="178"/>
      <c r="J27" s="178"/>
      <c r="K27" s="178"/>
      <c r="L27" s="209"/>
      <c r="M27" s="95"/>
      <c r="N27" s="318"/>
      <c r="O27" s="291" t="str">
        <f t="shared" si="4"/>
        <v/>
      </c>
      <c r="P27" s="296" t="str">
        <f t="shared" si="2"/>
        <v/>
      </c>
    </row>
    <row r="28" spans="1:16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4000</v>
      </c>
      <c r="J28" s="177">
        <f t="shared" ref="J28" si="12">SUM(J29:J30)</f>
        <v>4000</v>
      </c>
      <c r="K28" s="177">
        <f>SUM(K29:K30)</f>
        <v>1392</v>
      </c>
      <c r="L28" s="214">
        <f>SUM(L29:L30)</f>
        <v>3976</v>
      </c>
      <c r="M28" s="108">
        <f>SUM(M29:M30)</f>
        <v>0</v>
      </c>
      <c r="N28" s="307">
        <f>SUM(N29:N30)</f>
        <v>3976</v>
      </c>
      <c r="O28" s="290">
        <f t="shared" si="4"/>
        <v>99.4</v>
      </c>
      <c r="P28" s="295">
        <f t="shared" si="2"/>
        <v>285.63218390804599</v>
      </c>
    </row>
    <row r="29" spans="1:16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f t="shared" ref="I29:J29" si="13">SUM(G29:H29)</f>
        <v>0</v>
      </c>
      <c r="J29" s="178">
        <f t="shared" si="13"/>
        <v>0</v>
      </c>
      <c r="K29" s="178">
        <v>0</v>
      </c>
      <c r="L29" s="209">
        <v>0</v>
      </c>
      <c r="M29" s="95">
        <v>0</v>
      </c>
      <c r="N29" s="317">
        <f t="shared" ref="N29:N30" si="14">SUM(L29:M29)</f>
        <v>0</v>
      </c>
      <c r="O29" s="291" t="str">
        <f t="shared" si="4"/>
        <v/>
      </c>
      <c r="P29" s="296" t="str">
        <f t="shared" si="2"/>
        <v/>
      </c>
    </row>
    <row r="30" spans="1:16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4000</v>
      </c>
      <c r="J30" s="178">
        <v>4000</v>
      </c>
      <c r="K30" s="178">
        <v>1392</v>
      </c>
      <c r="L30" s="209">
        <v>3976</v>
      </c>
      <c r="M30" s="95">
        <v>0</v>
      </c>
      <c r="N30" s="317">
        <f t="shared" si="14"/>
        <v>3976</v>
      </c>
      <c r="O30" s="291">
        <f t="shared" si="4"/>
        <v>99.4</v>
      </c>
      <c r="P30" s="296">
        <f t="shared" si="2"/>
        <v>285.63218390804599</v>
      </c>
    </row>
    <row r="31" spans="1:16" ht="12.95" customHeight="1">
      <c r="B31" s="9"/>
      <c r="C31" s="10"/>
      <c r="D31" s="10"/>
      <c r="E31" s="101"/>
      <c r="F31" s="113"/>
      <c r="G31" s="126"/>
      <c r="H31" s="10"/>
      <c r="I31" s="178"/>
      <c r="J31" s="178"/>
      <c r="K31" s="178"/>
      <c r="L31" s="206"/>
      <c r="M31" s="94"/>
      <c r="N31" s="318"/>
      <c r="O31" s="291" t="str">
        <f t="shared" si="4"/>
        <v/>
      </c>
      <c r="P31" s="296" t="str">
        <f t="shared" si="2"/>
        <v/>
      </c>
    </row>
    <row r="32" spans="1:16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9">
        <v>9</v>
      </c>
      <c r="J32" s="179"/>
      <c r="K32" s="177">
        <v>7</v>
      </c>
      <c r="L32" s="210"/>
      <c r="M32" s="110"/>
      <c r="N32" s="319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215710</v>
      </c>
      <c r="J33" s="103">
        <f>J8+J13+J16+J28</f>
        <v>217160</v>
      </c>
      <c r="K33" s="201">
        <f t="shared" ref="K33" si="15">K8+K13+K16+K28</f>
        <v>195918</v>
      </c>
      <c r="L33" s="208">
        <f>L8+L13+L16+L28</f>
        <v>216345</v>
      </c>
      <c r="M33" s="103">
        <f>M8+M13+M16+M28</f>
        <v>0</v>
      </c>
      <c r="N33" s="307">
        <f>N8+N13+N16+N28</f>
        <v>216345</v>
      </c>
      <c r="O33" s="290">
        <f t="shared" si="4"/>
        <v>99.624700681525141</v>
      </c>
      <c r="P33" s="295">
        <f t="shared" si="2"/>
        <v>110.42630079931399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14"/>
      <c r="J34" s="14"/>
      <c r="K34" s="201"/>
      <c r="L34" s="208"/>
      <c r="M34" s="103"/>
      <c r="N34" s="307"/>
      <c r="O34" s="290" t="str">
        <f>IF(J34=0,"",N34/J34*100)</f>
        <v/>
      </c>
      <c r="P34" s="295" t="str">
        <f>IF(K34=0,"",O34/K34*100)</f>
        <v/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14"/>
      <c r="J35" s="14"/>
      <c r="K35" s="201"/>
      <c r="L35" s="208"/>
      <c r="M35" s="103"/>
      <c r="N35" s="307"/>
      <c r="O35" s="290" t="str">
        <f t="shared" si="4"/>
        <v/>
      </c>
      <c r="P35" s="295" t="str">
        <f t="shared" si="4"/>
        <v/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16"/>
      <c r="J36" s="16"/>
      <c r="K36" s="24"/>
      <c r="L36" s="15"/>
      <c r="M36" s="16"/>
      <c r="N36" s="310"/>
      <c r="O36" s="292"/>
      <c r="P36" s="297"/>
    </row>
    <row r="37" spans="1:16" ht="12.95" customHeight="1">
      <c r="F37" s="115"/>
      <c r="G37" s="128"/>
      <c r="N37" s="168"/>
    </row>
    <row r="38" spans="1:16" ht="12.95" customHeight="1">
      <c r="B38" s="33"/>
      <c r="F38" s="115"/>
      <c r="G38" s="128"/>
      <c r="N38" s="168"/>
    </row>
    <row r="39" spans="1:16" ht="12.95" customHeight="1">
      <c r="B39" s="33"/>
      <c r="F39" s="115"/>
      <c r="G39" s="128"/>
      <c r="N39" s="168"/>
    </row>
    <row r="40" spans="1:16" ht="12.95" customHeight="1">
      <c r="B40" s="33"/>
      <c r="F40" s="115"/>
      <c r="G40" s="128"/>
      <c r="N40" s="168"/>
    </row>
    <row r="41" spans="1:16" ht="12.95" customHeight="1">
      <c r="B41" s="33"/>
      <c r="F41" s="115"/>
      <c r="G41" s="128"/>
      <c r="N41" s="168"/>
    </row>
    <row r="42" spans="1:16" ht="12.95" customHeight="1">
      <c r="F42" s="115"/>
      <c r="G42" s="128"/>
      <c r="N42" s="168"/>
    </row>
    <row r="43" spans="1:16" ht="12.95" customHeight="1">
      <c r="F43" s="115"/>
      <c r="G43" s="128"/>
      <c r="N43" s="168"/>
    </row>
    <row r="44" spans="1:16" ht="12.95" customHeight="1">
      <c r="F44" s="115"/>
      <c r="G44" s="128"/>
      <c r="N44" s="168"/>
    </row>
    <row r="45" spans="1:16" ht="12.95" customHeight="1">
      <c r="F45" s="115"/>
      <c r="G45" s="128"/>
      <c r="N45" s="168"/>
    </row>
    <row r="46" spans="1:16" ht="12.95" customHeight="1">
      <c r="F46" s="115"/>
      <c r="G46" s="128"/>
      <c r="N46" s="168"/>
    </row>
    <row r="47" spans="1:16" ht="12.95" customHeight="1">
      <c r="F47" s="115"/>
      <c r="G47" s="128"/>
      <c r="N47" s="168"/>
    </row>
    <row r="48" spans="1:16" ht="12.95" customHeight="1">
      <c r="F48" s="115"/>
      <c r="G48" s="128"/>
      <c r="N48" s="168"/>
    </row>
    <row r="49" spans="6:14" ht="12.95" customHeight="1">
      <c r="F49" s="115"/>
      <c r="G49" s="128"/>
      <c r="N49" s="168"/>
    </row>
    <row r="50" spans="6:14" ht="12.95" customHeight="1">
      <c r="F50" s="115"/>
      <c r="G50" s="128"/>
      <c r="N50" s="168"/>
    </row>
    <row r="51" spans="6:14" ht="12.95" customHeight="1">
      <c r="F51" s="115"/>
      <c r="G51" s="128"/>
      <c r="N51" s="168"/>
    </row>
    <row r="52" spans="6:14" ht="12.95" customHeight="1">
      <c r="F52" s="115"/>
      <c r="G52" s="128"/>
      <c r="N52" s="168"/>
    </row>
    <row r="53" spans="6:14" ht="12.95" customHeight="1">
      <c r="F53" s="115"/>
      <c r="G53" s="128"/>
      <c r="N53" s="168"/>
    </row>
    <row r="54" spans="6:14" ht="12.95" customHeight="1">
      <c r="F54" s="115"/>
      <c r="G54" s="128"/>
      <c r="N54" s="168"/>
    </row>
    <row r="55" spans="6:14" ht="12.95" customHeight="1">
      <c r="F55" s="115"/>
      <c r="G55" s="128"/>
      <c r="N55" s="168"/>
    </row>
    <row r="56" spans="6:14" ht="12.95" customHeight="1">
      <c r="F56" s="115"/>
      <c r="G56" s="128"/>
      <c r="N56" s="168"/>
    </row>
    <row r="57" spans="6:14" ht="12.95" customHeight="1">
      <c r="F57" s="115"/>
      <c r="G57" s="128"/>
      <c r="N57" s="168"/>
    </row>
    <row r="58" spans="6:14" ht="12.95" customHeight="1">
      <c r="F58" s="115"/>
      <c r="G58" s="128"/>
      <c r="N58" s="168"/>
    </row>
    <row r="59" spans="6:14" ht="12.95" customHeight="1">
      <c r="F59" s="115"/>
      <c r="G59" s="128"/>
      <c r="N59" s="168"/>
    </row>
    <row r="60" spans="6:14" ht="17.100000000000001" customHeight="1">
      <c r="F60" s="115"/>
      <c r="G60" s="128"/>
      <c r="N60" s="168"/>
    </row>
    <row r="61" spans="6:14" ht="14.25">
      <c r="F61" s="115"/>
      <c r="G61" s="128"/>
      <c r="N61" s="168"/>
    </row>
    <row r="62" spans="6:14" ht="14.25">
      <c r="F62" s="115"/>
      <c r="G62" s="128"/>
      <c r="N62" s="168"/>
    </row>
    <row r="63" spans="6:14" ht="14.25">
      <c r="F63" s="115"/>
      <c r="G63" s="128"/>
      <c r="N63" s="168"/>
    </row>
    <row r="64" spans="6:14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28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 ht="14.25">
      <c r="F90" s="115"/>
      <c r="G90" s="115"/>
      <c r="N90" s="168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96"/>
  <sheetViews>
    <sheetView topLeftCell="A4" zoomScaleNormal="100" workbookViewId="0">
      <selection activeCell="L34" sqref="L34"/>
    </sheetView>
  </sheetViews>
  <sheetFormatPr defaultRowHeight="12.75"/>
  <cols>
    <col min="1" max="1" width="9.140625" style="99"/>
    <col min="2" max="2" width="4.7109375" style="99" customWidth="1"/>
    <col min="3" max="3" width="5.140625" style="99" customWidth="1"/>
    <col min="4" max="5" width="5" style="99" customWidth="1"/>
    <col min="6" max="7" width="8.7109375" style="104" customWidth="1"/>
    <col min="8" max="8" width="50.7109375" style="99" customWidth="1"/>
    <col min="9" max="13" width="14.7109375" style="99" customWidth="1"/>
    <col min="14" max="14" width="15.7109375" style="99" customWidth="1"/>
    <col min="15" max="16" width="7.7109375" style="143" customWidth="1"/>
    <col min="17" max="16384" width="9.140625" style="99"/>
  </cols>
  <sheetData>
    <row r="1" spans="2:19" ht="13.5" thickBot="1"/>
    <row r="2" spans="2:19" s="166" customFormat="1" ht="20.100000000000001" customHeight="1" thickTop="1" thickBot="1">
      <c r="B2" s="388" t="s">
        <v>179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409"/>
      <c r="P2" s="390"/>
    </row>
    <row r="3" spans="2:19" s="96" customFormat="1" ht="8.1" customHeight="1" thickTop="1" thickBot="1">
      <c r="F3" s="97"/>
      <c r="G3" s="97"/>
      <c r="H3" s="391"/>
      <c r="I3" s="391"/>
      <c r="J3" s="266"/>
      <c r="K3" s="266"/>
      <c r="L3" s="55"/>
      <c r="M3" s="55"/>
      <c r="N3" s="55"/>
      <c r="O3" s="138"/>
      <c r="P3" s="138"/>
    </row>
    <row r="4" spans="2:19" s="96" customFormat="1" ht="39" customHeight="1"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2:19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2:19" s="97" customFormat="1" ht="12.95" customHeight="1"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2:19" s="97" customFormat="1" ht="12.95" customHeight="1">
      <c r="B7" s="5" t="s">
        <v>33</v>
      </c>
      <c r="C7" s="6" t="s">
        <v>3</v>
      </c>
      <c r="D7" s="6" t="s">
        <v>52</v>
      </c>
      <c r="E7" s="279" t="s">
        <v>212</v>
      </c>
      <c r="F7" s="98"/>
      <c r="G7" s="98"/>
      <c r="H7" s="98"/>
      <c r="I7" s="98"/>
      <c r="J7" s="98"/>
      <c r="K7" s="200"/>
      <c r="L7" s="3"/>
      <c r="M7" s="98"/>
      <c r="N7" s="315"/>
      <c r="O7" s="289"/>
      <c r="P7" s="294"/>
    </row>
    <row r="8" spans="2:19" s="96" customFormat="1" ht="12.95" customHeight="1">
      <c r="B8" s="102"/>
      <c r="C8" s="7"/>
      <c r="D8" s="7"/>
      <c r="E8" s="7"/>
      <c r="F8" s="112">
        <v>611000</v>
      </c>
      <c r="G8" s="125"/>
      <c r="H8" s="7" t="s">
        <v>63</v>
      </c>
      <c r="I8" s="152">
        <f t="shared" ref="I8:J8" si="0">SUM(I9:I12)</f>
        <v>93600</v>
      </c>
      <c r="J8" s="152">
        <f t="shared" si="0"/>
        <v>92600</v>
      </c>
      <c r="K8" s="177">
        <f>SUM(K9:K11)</f>
        <v>0</v>
      </c>
      <c r="L8" s="321">
        <f t="shared" ref="L8" si="1">SUM(L9:L12)</f>
        <v>92348</v>
      </c>
      <c r="M8" s="72">
        <f>SUM(M9:M12)</f>
        <v>0</v>
      </c>
      <c r="N8" s="316">
        <f>SUM(N9:N12)</f>
        <v>92348</v>
      </c>
      <c r="O8" s="290">
        <f>IF(J8=0,"",N8/J8*100)</f>
        <v>99.727861771058315</v>
      </c>
      <c r="P8" s="295" t="str">
        <f>IF(K8=0,"",O8/K8*100)</f>
        <v/>
      </c>
    </row>
    <row r="9" spans="2:19" ht="12.95" customHeight="1">
      <c r="B9" s="100"/>
      <c r="C9" s="101"/>
      <c r="D9" s="101"/>
      <c r="E9" s="101"/>
      <c r="F9" s="113">
        <v>611100</v>
      </c>
      <c r="G9" s="126"/>
      <c r="H9" s="105" t="s">
        <v>76</v>
      </c>
      <c r="I9" s="155">
        <v>72460</v>
      </c>
      <c r="J9" s="155">
        <v>72460</v>
      </c>
      <c r="K9" s="178">
        <v>0</v>
      </c>
      <c r="L9" s="189">
        <v>72287</v>
      </c>
      <c r="M9" s="71">
        <v>0</v>
      </c>
      <c r="N9" s="317">
        <f>SUM(L9:M9)</f>
        <v>72287</v>
      </c>
      <c r="O9" s="291">
        <f>IF(J9=0,"",N9/J9*100)</f>
        <v>99.761247584874411</v>
      </c>
      <c r="P9" s="296" t="str">
        <f>IF(K9=0,"",O9/K9*100)</f>
        <v/>
      </c>
    </row>
    <row r="10" spans="2:19" ht="12.95" customHeight="1">
      <c r="B10" s="100"/>
      <c r="C10" s="101"/>
      <c r="D10" s="101"/>
      <c r="E10" s="101"/>
      <c r="F10" s="113">
        <v>611200</v>
      </c>
      <c r="G10" s="126"/>
      <c r="H10" s="101" t="s">
        <v>77</v>
      </c>
      <c r="I10" s="155">
        <v>21140</v>
      </c>
      <c r="J10" s="155">
        <v>20140</v>
      </c>
      <c r="K10" s="178">
        <v>0</v>
      </c>
      <c r="L10" s="189">
        <v>20061</v>
      </c>
      <c r="M10" s="71">
        <v>0</v>
      </c>
      <c r="N10" s="317">
        <f t="shared" ref="N10:N11" si="2">SUM(L10:M10)</f>
        <v>20061</v>
      </c>
      <c r="O10" s="291">
        <f t="shared" ref="O10:P33" si="3">IF(J10=0,"",N10/J10*100)</f>
        <v>99.607745779543194</v>
      </c>
      <c r="P10" s="296" t="str">
        <f t="shared" si="3"/>
        <v/>
      </c>
    </row>
    <row r="11" spans="2:19" ht="12.95" customHeight="1">
      <c r="B11" s="100"/>
      <c r="C11" s="101"/>
      <c r="D11" s="101"/>
      <c r="E11" s="101"/>
      <c r="F11" s="113">
        <v>611200</v>
      </c>
      <c r="G11" s="126"/>
      <c r="H11" s="70" t="s">
        <v>103</v>
      </c>
      <c r="I11" s="155">
        <f t="shared" ref="I11:J11" si="4">SUM(G11:H11)</f>
        <v>0</v>
      </c>
      <c r="J11" s="155">
        <f t="shared" si="4"/>
        <v>0</v>
      </c>
      <c r="K11" s="178">
        <v>0</v>
      </c>
      <c r="L11" s="189">
        <v>0</v>
      </c>
      <c r="M11" s="71">
        <v>0</v>
      </c>
      <c r="N11" s="317">
        <f t="shared" si="2"/>
        <v>0</v>
      </c>
      <c r="O11" s="291" t="str">
        <f t="shared" si="3"/>
        <v/>
      </c>
      <c r="P11" s="296" t="str">
        <f t="shared" si="3"/>
        <v/>
      </c>
      <c r="R11" s="35"/>
    </row>
    <row r="12" spans="2:19" ht="8.1" customHeight="1">
      <c r="B12" s="100"/>
      <c r="C12" s="101"/>
      <c r="D12" s="101"/>
      <c r="E12" s="101"/>
      <c r="F12" s="113"/>
      <c r="G12" s="126"/>
      <c r="H12" s="105"/>
      <c r="I12" s="155"/>
      <c r="J12" s="155"/>
      <c r="K12" s="178"/>
      <c r="L12" s="189"/>
      <c r="M12" s="71"/>
      <c r="N12" s="317"/>
      <c r="O12" s="291" t="str">
        <f t="shared" si="3"/>
        <v/>
      </c>
      <c r="P12" s="296" t="str">
        <f t="shared" si="3"/>
        <v/>
      </c>
    </row>
    <row r="13" spans="2:19" s="96" customFormat="1" ht="12.95" customHeight="1">
      <c r="B13" s="102"/>
      <c r="C13" s="7"/>
      <c r="D13" s="7"/>
      <c r="E13" s="7"/>
      <c r="F13" s="112">
        <v>612000</v>
      </c>
      <c r="G13" s="125"/>
      <c r="H13" s="7" t="s">
        <v>62</v>
      </c>
      <c r="I13" s="152">
        <f t="shared" ref="I13:L13" si="5">I14</f>
        <v>7740</v>
      </c>
      <c r="J13" s="152">
        <f t="shared" si="5"/>
        <v>7640</v>
      </c>
      <c r="K13" s="177">
        <f>K14</f>
        <v>0</v>
      </c>
      <c r="L13" s="321">
        <f t="shared" si="5"/>
        <v>7633</v>
      </c>
      <c r="M13" s="72">
        <f>M14</f>
        <v>0</v>
      </c>
      <c r="N13" s="316">
        <f>N14</f>
        <v>7633</v>
      </c>
      <c r="O13" s="290">
        <f t="shared" si="3"/>
        <v>99.90837696335079</v>
      </c>
      <c r="P13" s="295" t="str">
        <f t="shared" si="3"/>
        <v/>
      </c>
      <c r="S13" s="39"/>
    </row>
    <row r="14" spans="2:19" ht="12.95" customHeight="1">
      <c r="B14" s="100"/>
      <c r="C14" s="101"/>
      <c r="D14" s="101"/>
      <c r="E14" s="101"/>
      <c r="F14" s="113">
        <v>612100</v>
      </c>
      <c r="G14" s="126"/>
      <c r="H14" s="12" t="s">
        <v>5</v>
      </c>
      <c r="I14" s="155">
        <v>7740</v>
      </c>
      <c r="J14" s="155">
        <v>7640</v>
      </c>
      <c r="K14" s="178">
        <v>0</v>
      </c>
      <c r="L14" s="189">
        <v>7633</v>
      </c>
      <c r="M14" s="71">
        <v>0</v>
      </c>
      <c r="N14" s="317">
        <f>SUM(L14:M14)</f>
        <v>7633</v>
      </c>
      <c r="O14" s="291">
        <f t="shared" si="3"/>
        <v>99.90837696335079</v>
      </c>
      <c r="P14" s="296" t="str">
        <f t="shared" si="3"/>
        <v/>
      </c>
      <c r="S14" s="33"/>
    </row>
    <row r="15" spans="2:19" ht="8.1" customHeight="1">
      <c r="B15" s="100"/>
      <c r="C15" s="101"/>
      <c r="D15" s="101"/>
      <c r="E15" s="101"/>
      <c r="F15" s="113"/>
      <c r="G15" s="126"/>
      <c r="H15" s="101"/>
      <c r="I15" s="155"/>
      <c r="J15" s="155"/>
      <c r="K15" s="178"/>
      <c r="L15" s="190"/>
      <c r="M15" s="94"/>
      <c r="N15" s="318"/>
      <c r="O15" s="291" t="str">
        <f t="shared" si="3"/>
        <v/>
      </c>
      <c r="P15" s="296" t="str">
        <f t="shared" si="3"/>
        <v/>
      </c>
    </row>
    <row r="16" spans="2:19" s="96" customFormat="1" ht="12.95" customHeight="1">
      <c r="B16" s="102"/>
      <c r="C16" s="7"/>
      <c r="D16" s="7"/>
      <c r="E16" s="7"/>
      <c r="F16" s="112">
        <v>613000</v>
      </c>
      <c r="G16" s="125"/>
      <c r="H16" s="7" t="s">
        <v>64</v>
      </c>
      <c r="I16" s="152">
        <f t="shared" ref="I16:J16" si="6">SUM(I17:I26)</f>
        <v>3750</v>
      </c>
      <c r="J16" s="152">
        <f t="shared" si="6"/>
        <v>3750</v>
      </c>
      <c r="K16" s="177">
        <f>SUM(K17:K26)</f>
        <v>0</v>
      </c>
      <c r="L16" s="322">
        <f t="shared" ref="L16" si="7">SUM(L17:L26)</f>
        <v>2246</v>
      </c>
      <c r="M16" s="107">
        <f>SUM(M17:M26)</f>
        <v>0</v>
      </c>
      <c r="N16" s="307">
        <f>SUM(N17:N26)</f>
        <v>2246</v>
      </c>
      <c r="O16" s="290">
        <f t="shared" si="3"/>
        <v>59.893333333333331</v>
      </c>
      <c r="P16" s="295" t="str">
        <f t="shared" si="3"/>
        <v/>
      </c>
    </row>
    <row r="17" spans="2:17" ht="12.95" customHeight="1">
      <c r="B17" s="100"/>
      <c r="C17" s="101"/>
      <c r="D17" s="101"/>
      <c r="E17" s="101"/>
      <c r="F17" s="113">
        <v>613100</v>
      </c>
      <c r="G17" s="126"/>
      <c r="H17" s="101" t="s">
        <v>6</v>
      </c>
      <c r="I17" s="155">
        <v>300</v>
      </c>
      <c r="J17" s="155">
        <v>270</v>
      </c>
      <c r="K17" s="178">
        <v>0</v>
      </c>
      <c r="L17" s="190">
        <v>45</v>
      </c>
      <c r="M17" s="156">
        <v>0</v>
      </c>
      <c r="N17" s="317">
        <f t="shared" ref="N17:N26" si="8">SUM(L17:M17)</f>
        <v>45</v>
      </c>
      <c r="O17" s="291">
        <f t="shared" si="3"/>
        <v>16.666666666666664</v>
      </c>
      <c r="P17" s="296" t="str">
        <f t="shared" si="3"/>
        <v/>
      </c>
    </row>
    <row r="18" spans="2:17" ht="12.95" customHeight="1">
      <c r="B18" s="100"/>
      <c r="C18" s="101"/>
      <c r="D18" s="101"/>
      <c r="E18" s="101"/>
      <c r="F18" s="113">
        <v>613200</v>
      </c>
      <c r="G18" s="126"/>
      <c r="H18" s="101" t="s">
        <v>7</v>
      </c>
      <c r="I18" s="155">
        <f t="shared" ref="I18:J26" si="9">SUM(G18:H18)</f>
        <v>0</v>
      </c>
      <c r="J18" s="155">
        <f t="shared" si="9"/>
        <v>0</v>
      </c>
      <c r="K18" s="178">
        <v>0</v>
      </c>
      <c r="L18" s="190">
        <v>0</v>
      </c>
      <c r="M18" s="156">
        <v>0</v>
      </c>
      <c r="N18" s="317">
        <f t="shared" si="8"/>
        <v>0</v>
      </c>
      <c r="O18" s="291" t="str">
        <f t="shared" si="3"/>
        <v/>
      </c>
      <c r="P18" s="296" t="str">
        <f t="shared" si="3"/>
        <v/>
      </c>
    </row>
    <row r="19" spans="2:17" ht="12.95" customHeight="1">
      <c r="B19" s="100"/>
      <c r="C19" s="101"/>
      <c r="D19" s="101"/>
      <c r="E19" s="101"/>
      <c r="F19" s="113">
        <v>613300</v>
      </c>
      <c r="G19" s="126"/>
      <c r="H19" s="105" t="s">
        <v>78</v>
      </c>
      <c r="I19" s="155">
        <v>1000</v>
      </c>
      <c r="J19" s="155">
        <v>1030</v>
      </c>
      <c r="K19" s="178">
        <v>0</v>
      </c>
      <c r="L19" s="190">
        <v>1016</v>
      </c>
      <c r="M19" s="156">
        <v>0</v>
      </c>
      <c r="N19" s="317">
        <f t="shared" si="8"/>
        <v>1016</v>
      </c>
      <c r="O19" s="291">
        <f t="shared" si="3"/>
        <v>98.640776699029132</v>
      </c>
      <c r="P19" s="296" t="str">
        <f t="shared" si="3"/>
        <v/>
      </c>
    </row>
    <row r="20" spans="2:17" ht="12.95" customHeight="1">
      <c r="B20" s="100"/>
      <c r="C20" s="101"/>
      <c r="D20" s="101"/>
      <c r="E20" s="101"/>
      <c r="F20" s="113">
        <v>613400</v>
      </c>
      <c r="G20" s="126"/>
      <c r="H20" s="101" t="s">
        <v>65</v>
      </c>
      <c r="I20" s="155">
        <f t="shared" si="9"/>
        <v>0</v>
      </c>
      <c r="J20" s="155">
        <f t="shared" si="9"/>
        <v>0</v>
      </c>
      <c r="K20" s="178">
        <v>0</v>
      </c>
      <c r="L20" s="190">
        <v>0</v>
      </c>
      <c r="M20" s="156">
        <v>0</v>
      </c>
      <c r="N20" s="317">
        <f t="shared" si="8"/>
        <v>0</v>
      </c>
      <c r="O20" s="291" t="str">
        <f t="shared" si="3"/>
        <v/>
      </c>
      <c r="P20" s="296" t="str">
        <f t="shared" si="3"/>
        <v/>
      </c>
    </row>
    <row r="21" spans="2:17" ht="12.95" customHeight="1">
      <c r="B21" s="100"/>
      <c r="C21" s="101"/>
      <c r="D21" s="101"/>
      <c r="E21" s="101"/>
      <c r="F21" s="113">
        <v>613500</v>
      </c>
      <c r="G21" s="126"/>
      <c r="H21" s="101" t="s">
        <v>8</v>
      </c>
      <c r="I21" s="155">
        <f t="shared" si="9"/>
        <v>0</v>
      </c>
      <c r="J21" s="155">
        <f t="shared" si="9"/>
        <v>0</v>
      </c>
      <c r="K21" s="178">
        <v>0</v>
      </c>
      <c r="L21" s="190">
        <v>0</v>
      </c>
      <c r="M21" s="156">
        <v>0</v>
      </c>
      <c r="N21" s="317">
        <f t="shared" si="8"/>
        <v>0</v>
      </c>
      <c r="O21" s="291" t="str">
        <f t="shared" si="3"/>
        <v/>
      </c>
      <c r="P21" s="296" t="str">
        <f t="shared" si="3"/>
        <v/>
      </c>
    </row>
    <row r="22" spans="2:17" ht="12.95" customHeight="1">
      <c r="B22" s="100"/>
      <c r="C22" s="101"/>
      <c r="D22" s="101"/>
      <c r="E22" s="101"/>
      <c r="F22" s="113">
        <v>613600</v>
      </c>
      <c r="G22" s="126"/>
      <c r="H22" s="105" t="s">
        <v>79</v>
      </c>
      <c r="I22" s="155">
        <f t="shared" si="9"/>
        <v>0</v>
      </c>
      <c r="J22" s="155">
        <f t="shared" si="9"/>
        <v>0</v>
      </c>
      <c r="K22" s="178">
        <v>0</v>
      </c>
      <c r="L22" s="190">
        <v>0</v>
      </c>
      <c r="M22" s="156">
        <v>0</v>
      </c>
      <c r="N22" s="317">
        <f t="shared" si="8"/>
        <v>0</v>
      </c>
      <c r="O22" s="291" t="str">
        <f t="shared" si="3"/>
        <v/>
      </c>
      <c r="P22" s="296" t="str">
        <f t="shared" si="3"/>
        <v/>
      </c>
    </row>
    <row r="23" spans="2:17" ht="12.95" customHeight="1">
      <c r="B23" s="100"/>
      <c r="C23" s="101"/>
      <c r="D23" s="101"/>
      <c r="E23" s="101"/>
      <c r="F23" s="113">
        <v>613700</v>
      </c>
      <c r="G23" s="126"/>
      <c r="H23" s="101" t="s">
        <v>9</v>
      </c>
      <c r="I23" s="155">
        <v>600</v>
      </c>
      <c r="J23" s="155">
        <v>600</v>
      </c>
      <c r="K23" s="178">
        <v>0</v>
      </c>
      <c r="L23" s="190">
        <v>539</v>
      </c>
      <c r="M23" s="156">
        <v>0</v>
      </c>
      <c r="N23" s="317">
        <f t="shared" si="8"/>
        <v>539</v>
      </c>
      <c r="O23" s="291">
        <f t="shared" si="3"/>
        <v>89.833333333333329</v>
      </c>
      <c r="P23" s="296" t="str">
        <f t="shared" si="3"/>
        <v/>
      </c>
    </row>
    <row r="24" spans="2:17" ht="12.95" customHeight="1">
      <c r="B24" s="100"/>
      <c r="C24" s="101"/>
      <c r="D24" s="101"/>
      <c r="E24" s="101"/>
      <c r="F24" s="113">
        <v>613800</v>
      </c>
      <c r="G24" s="126"/>
      <c r="H24" s="101" t="s">
        <v>66</v>
      </c>
      <c r="I24" s="155">
        <f t="shared" si="9"/>
        <v>0</v>
      </c>
      <c r="J24" s="155">
        <f t="shared" si="9"/>
        <v>0</v>
      </c>
      <c r="K24" s="178">
        <v>0</v>
      </c>
      <c r="L24" s="190">
        <v>0</v>
      </c>
      <c r="M24" s="156">
        <v>0</v>
      </c>
      <c r="N24" s="317">
        <f t="shared" si="8"/>
        <v>0</v>
      </c>
      <c r="O24" s="291" t="str">
        <f t="shared" si="3"/>
        <v/>
      </c>
      <c r="P24" s="296" t="str">
        <f t="shared" si="3"/>
        <v/>
      </c>
      <c r="Q24" s="33"/>
    </row>
    <row r="25" spans="2:17" ht="12.95" customHeight="1">
      <c r="B25" s="100"/>
      <c r="C25" s="101"/>
      <c r="D25" s="101"/>
      <c r="E25" s="101"/>
      <c r="F25" s="113">
        <v>613900</v>
      </c>
      <c r="G25" s="126"/>
      <c r="H25" s="101" t="s">
        <v>67</v>
      </c>
      <c r="I25" s="155">
        <v>1850</v>
      </c>
      <c r="J25" s="155">
        <v>1850</v>
      </c>
      <c r="K25" s="178">
        <v>0</v>
      </c>
      <c r="L25" s="189">
        <v>646</v>
      </c>
      <c r="M25" s="158">
        <v>0</v>
      </c>
      <c r="N25" s="317">
        <f t="shared" si="8"/>
        <v>646</v>
      </c>
      <c r="O25" s="291">
        <f t="shared" si="3"/>
        <v>34.918918918918919</v>
      </c>
      <c r="P25" s="296" t="str">
        <f t="shared" si="3"/>
        <v/>
      </c>
    </row>
    <row r="26" spans="2:17" ht="12.95" customHeight="1">
      <c r="B26" s="100"/>
      <c r="C26" s="101"/>
      <c r="D26" s="101"/>
      <c r="E26" s="101"/>
      <c r="F26" s="113">
        <v>613900</v>
      </c>
      <c r="G26" s="126"/>
      <c r="H26" s="70" t="s">
        <v>104</v>
      </c>
      <c r="I26" s="155">
        <f t="shared" si="9"/>
        <v>0</v>
      </c>
      <c r="J26" s="155">
        <f t="shared" si="9"/>
        <v>0</v>
      </c>
      <c r="K26" s="178">
        <v>0</v>
      </c>
      <c r="L26" s="190">
        <v>0</v>
      </c>
      <c r="M26" s="156">
        <v>0</v>
      </c>
      <c r="N26" s="317">
        <f t="shared" si="8"/>
        <v>0</v>
      </c>
      <c r="O26" s="291" t="str">
        <f t="shared" si="3"/>
        <v/>
      </c>
      <c r="P26" s="296" t="str">
        <f t="shared" si="3"/>
        <v/>
      </c>
    </row>
    <row r="27" spans="2:17" ht="8.1" customHeight="1">
      <c r="B27" s="100"/>
      <c r="C27" s="101"/>
      <c r="D27" s="101"/>
      <c r="E27" s="101"/>
      <c r="F27" s="113"/>
      <c r="G27" s="126"/>
      <c r="H27" s="101"/>
      <c r="I27" s="152"/>
      <c r="J27" s="152"/>
      <c r="K27" s="177"/>
      <c r="L27" s="323"/>
      <c r="M27" s="103"/>
      <c r="N27" s="307"/>
      <c r="O27" s="291" t="str">
        <f t="shared" si="3"/>
        <v/>
      </c>
      <c r="P27" s="296" t="str">
        <f t="shared" si="3"/>
        <v/>
      </c>
    </row>
    <row r="28" spans="2:17" s="96" customFormat="1" ht="12.95" customHeight="1">
      <c r="B28" s="102"/>
      <c r="C28" s="7"/>
      <c r="D28" s="7"/>
      <c r="E28" s="278"/>
      <c r="F28" s="123">
        <v>614000</v>
      </c>
      <c r="G28" s="137"/>
      <c r="H28" s="7" t="s">
        <v>80</v>
      </c>
      <c r="I28" s="152">
        <f t="shared" ref="I28:N28" si="10">SUM(I29:I29)</f>
        <v>50000</v>
      </c>
      <c r="J28" s="152">
        <f t="shared" si="10"/>
        <v>0</v>
      </c>
      <c r="K28" s="177">
        <f t="shared" si="10"/>
        <v>0</v>
      </c>
      <c r="L28" s="323">
        <f t="shared" si="10"/>
        <v>0</v>
      </c>
      <c r="M28" s="103">
        <f t="shared" si="10"/>
        <v>0</v>
      </c>
      <c r="N28" s="307">
        <f t="shared" si="10"/>
        <v>0</v>
      </c>
      <c r="O28" s="290" t="str">
        <f t="shared" si="3"/>
        <v/>
      </c>
      <c r="P28" s="295" t="str">
        <f t="shared" si="3"/>
        <v/>
      </c>
    </row>
    <row r="29" spans="2:17" ht="24" customHeight="1">
      <c r="B29" s="100"/>
      <c r="C29" s="101"/>
      <c r="D29" s="21"/>
      <c r="E29" s="21"/>
      <c r="F29" s="147">
        <v>614200</v>
      </c>
      <c r="G29" s="286" t="s">
        <v>178</v>
      </c>
      <c r="H29" s="262" t="s">
        <v>237</v>
      </c>
      <c r="I29" s="155">
        <v>50000</v>
      </c>
      <c r="J29" s="155">
        <v>0</v>
      </c>
      <c r="K29" s="178">
        <v>0</v>
      </c>
      <c r="L29" s="189">
        <v>0</v>
      </c>
      <c r="M29" s="95">
        <v>0</v>
      </c>
      <c r="N29" s="317">
        <f>SUM(L29:M29)</f>
        <v>0</v>
      </c>
      <c r="O29" s="291" t="str">
        <f t="shared" si="3"/>
        <v/>
      </c>
      <c r="P29" s="296" t="str">
        <f t="shared" si="3"/>
        <v/>
      </c>
    </row>
    <row r="30" spans="2:17" ht="8.1" customHeight="1">
      <c r="B30" s="100"/>
      <c r="C30" s="101"/>
      <c r="D30" s="101"/>
      <c r="E30" s="274"/>
      <c r="F30" s="121"/>
      <c r="G30" s="133"/>
      <c r="H30" s="101"/>
      <c r="I30" s="155"/>
      <c r="J30" s="155"/>
      <c r="K30" s="178"/>
      <c r="L30" s="190"/>
      <c r="M30" s="94"/>
      <c r="N30" s="318"/>
      <c r="O30" s="312" t="str">
        <f t="shared" si="3"/>
        <v/>
      </c>
      <c r="P30" s="140" t="str">
        <f t="shared" si="3"/>
        <v/>
      </c>
    </row>
    <row r="31" spans="2:17" s="96" customFormat="1" ht="12.95" customHeight="1">
      <c r="B31" s="102"/>
      <c r="C31" s="7"/>
      <c r="D31" s="7"/>
      <c r="E31" s="7"/>
      <c r="F31" s="112">
        <v>821000</v>
      </c>
      <c r="G31" s="125"/>
      <c r="H31" s="7" t="s">
        <v>12</v>
      </c>
      <c r="I31" s="152">
        <f t="shared" ref="I31:J31" si="11">SUM(I32:I33)</f>
        <v>2000</v>
      </c>
      <c r="J31" s="152">
        <f t="shared" si="11"/>
        <v>2000</v>
      </c>
      <c r="K31" s="177">
        <f>SUM(K32:K33)</f>
        <v>0</v>
      </c>
      <c r="L31" s="323">
        <f t="shared" ref="L31" si="12">SUM(L32:L33)</f>
        <v>1956</v>
      </c>
      <c r="M31" s="103">
        <f>SUM(M32:M33)</f>
        <v>0</v>
      </c>
      <c r="N31" s="307">
        <f>SUM(N32:N33)</f>
        <v>1956</v>
      </c>
      <c r="O31" s="311">
        <f t="shared" si="3"/>
        <v>97.8</v>
      </c>
      <c r="P31" s="139" t="str">
        <f t="shared" si="3"/>
        <v/>
      </c>
    </row>
    <row r="32" spans="2:17" ht="12.95" customHeight="1">
      <c r="B32" s="100"/>
      <c r="C32" s="101"/>
      <c r="D32" s="101"/>
      <c r="E32" s="101"/>
      <c r="F32" s="113">
        <v>821200</v>
      </c>
      <c r="G32" s="126"/>
      <c r="H32" s="101" t="s">
        <v>13</v>
      </c>
      <c r="I32" s="155">
        <f t="shared" ref="I32:J32" si="13">SUM(G32:H32)</f>
        <v>0</v>
      </c>
      <c r="J32" s="155">
        <f t="shared" si="13"/>
        <v>0</v>
      </c>
      <c r="K32" s="178">
        <v>0</v>
      </c>
      <c r="L32" s="189">
        <v>0</v>
      </c>
      <c r="M32" s="95">
        <v>0</v>
      </c>
      <c r="N32" s="317">
        <f t="shared" ref="N32:N33" si="14">SUM(L32:M32)</f>
        <v>0</v>
      </c>
      <c r="O32" s="312" t="str">
        <f t="shared" si="3"/>
        <v/>
      </c>
      <c r="P32" s="140" t="str">
        <f t="shared" si="3"/>
        <v/>
      </c>
    </row>
    <row r="33" spans="1:19" ht="12.95" customHeight="1">
      <c r="B33" s="100"/>
      <c r="C33" s="101"/>
      <c r="D33" s="101"/>
      <c r="E33" s="101"/>
      <c r="F33" s="113">
        <v>821300</v>
      </c>
      <c r="G33" s="126"/>
      <c r="H33" s="101" t="s">
        <v>14</v>
      </c>
      <c r="I33" s="155">
        <v>2000</v>
      </c>
      <c r="J33" s="155">
        <v>2000</v>
      </c>
      <c r="K33" s="178">
        <v>0</v>
      </c>
      <c r="L33" s="190">
        <v>1956</v>
      </c>
      <c r="M33" s="94">
        <v>0</v>
      </c>
      <c r="N33" s="317">
        <f t="shared" si="14"/>
        <v>1956</v>
      </c>
      <c r="O33" s="312">
        <f t="shared" si="3"/>
        <v>97.8</v>
      </c>
      <c r="P33" s="140" t="str">
        <f t="shared" si="3"/>
        <v/>
      </c>
    </row>
    <row r="34" spans="1:19" ht="8.1" customHeight="1">
      <c r="B34" s="100"/>
      <c r="C34" s="101"/>
      <c r="D34" s="101"/>
      <c r="E34" s="101"/>
      <c r="F34" s="113"/>
      <c r="G34" s="126"/>
      <c r="H34" s="101"/>
      <c r="I34" s="155"/>
      <c r="J34" s="155"/>
      <c r="K34" s="178"/>
      <c r="L34" s="190"/>
      <c r="M34" s="94"/>
      <c r="N34" s="318"/>
      <c r="O34" s="312" t="str">
        <f>IF(J34=0,"",N34/J34*100)</f>
        <v/>
      </c>
      <c r="P34" s="140" t="str">
        <f>IF(K34=0,"",O34/K34*100)</f>
        <v/>
      </c>
    </row>
    <row r="35" spans="1:19" s="96" customFormat="1" ht="12.95" customHeight="1">
      <c r="B35" s="102"/>
      <c r="C35" s="7"/>
      <c r="D35" s="7"/>
      <c r="E35" s="7"/>
      <c r="F35" s="112"/>
      <c r="G35" s="125"/>
      <c r="H35" s="7" t="s">
        <v>15</v>
      </c>
      <c r="I35" s="152">
        <v>4</v>
      </c>
      <c r="J35" s="152"/>
      <c r="K35" s="177">
        <v>0</v>
      </c>
      <c r="L35" s="321"/>
      <c r="M35" s="108"/>
      <c r="N35" s="307"/>
      <c r="O35" s="312"/>
      <c r="P35" s="140"/>
    </row>
    <row r="36" spans="1:19" s="96" customFormat="1" ht="12.95" customHeight="1">
      <c r="B36" s="102"/>
      <c r="C36" s="7"/>
      <c r="D36" s="7"/>
      <c r="E36" s="7"/>
      <c r="F36" s="112"/>
      <c r="G36" s="125"/>
      <c r="H36" s="7" t="s">
        <v>28</v>
      </c>
      <c r="I36" s="103">
        <f t="shared" ref="I36:N36" si="15">I31+I28+I16+I13+I8</f>
        <v>157090</v>
      </c>
      <c r="J36" s="103">
        <f t="shared" si="15"/>
        <v>105990</v>
      </c>
      <c r="K36" s="201">
        <f t="shared" si="15"/>
        <v>0</v>
      </c>
      <c r="L36" s="208">
        <f t="shared" si="15"/>
        <v>104183</v>
      </c>
      <c r="M36" s="103">
        <f t="shared" si="15"/>
        <v>0</v>
      </c>
      <c r="N36" s="307">
        <f t="shared" si="15"/>
        <v>104183</v>
      </c>
      <c r="O36" s="311">
        <f>IF(J36=0,"",N36/J36*100)</f>
        <v>98.29512218133786</v>
      </c>
      <c r="P36" s="139" t="str">
        <f>IF(K36=0,"",O36/K36*100)</f>
        <v/>
      </c>
    </row>
    <row r="37" spans="1:19" s="96" customFormat="1" ht="12.95" customHeight="1">
      <c r="B37" s="102"/>
      <c r="C37" s="7"/>
      <c r="D37" s="7"/>
      <c r="E37" s="7"/>
      <c r="F37" s="112"/>
      <c r="G37" s="125"/>
      <c r="H37" s="7" t="s">
        <v>16</v>
      </c>
      <c r="I37" s="103" t="e">
        <f>I36+'5'!I33+'4'!I33+'3'!I33+#REF!+'2'!I55</f>
        <v>#REF!</v>
      </c>
      <c r="J37" s="103" t="e">
        <f>J36+'5'!J33+'4'!J33+'3'!J33+#REF!+'2'!J55</f>
        <v>#REF!</v>
      </c>
      <c r="K37" s="201" t="e">
        <f>K36+'5'!K33+'4'!K33+'3'!K33+#REF!+'2'!K55</f>
        <v>#REF!</v>
      </c>
      <c r="L37" s="208" t="e">
        <f>L36+'5'!L33+'4'!L33+'3'!L33+#REF!+'2'!L55</f>
        <v>#REF!</v>
      </c>
      <c r="M37" s="103" t="e">
        <f>M36+'5'!M33+'4'!M33+'3'!M33+#REF!+'2'!M55</f>
        <v>#REF!</v>
      </c>
      <c r="N37" s="307" t="e">
        <f>N36+'5'!N33+'4'!N33+'3'!N33+#REF!+'2'!N55</f>
        <v>#REF!</v>
      </c>
      <c r="O37" s="324"/>
      <c r="P37" s="146"/>
    </row>
    <row r="38" spans="1:19" s="96" customFormat="1" ht="12.95" customHeight="1">
      <c r="B38" s="102"/>
      <c r="C38" s="7"/>
      <c r="D38" s="7"/>
      <c r="E38" s="7"/>
      <c r="F38" s="112"/>
      <c r="G38" s="125"/>
      <c r="H38" s="7" t="s">
        <v>17</v>
      </c>
      <c r="I38" s="273" t="e">
        <f>I37</f>
        <v>#REF!</v>
      </c>
      <c r="J38" s="273" t="e">
        <f t="shared" ref="J38:N38" si="16">J37</f>
        <v>#REF!</v>
      </c>
      <c r="K38" s="325" t="e">
        <f t="shared" si="16"/>
        <v>#REF!</v>
      </c>
      <c r="L38" s="326" t="e">
        <f t="shared" si="16"/>
        <v>#REF!</v>
      </c>
      <c r="M38" s="273" t="e">
        <f t="shared" si="16"/>
        <v>#REF!</v>
      </c>
      <c r="N38" s="327" t="e">
        <f t="shared" si="16"/>
        <v>#REF!</v>
      </c>
      <c r="O38" s="313"/>
      <c r="P38" s="141"/>
    </row>
    <row r="39" spans="1:19" ht="8.1" customHeight="1" thickBot="1">
      <c r="B39" s="15"/>
      <c r="C39" s="16"/>
      <c r="D39" s="16"/>
      <c r="E39" s="16"/>
      <c r="F39" s="114"/>
      <c r="G39" s="127"/>
      <c r="H39" s="16"/>
      <c r="I39" s="16"/>
      <c r="J39" s="16"/>
      <c r="K39" s="24"/>
      <c r="L39" s="15"/>
      <c r="M39" s="16"/>
      <c r="N39" s="310"/>
      <c r="O39" s="314"/>
      <c r="P39" s="142"/>
    </row>
    <row r="40" spans="1:19" ht="12.95" customHeight="1">
      <c r="F40" s="115"/>
      <c r="G40" s="128"/>
      <c r="N40" s="168"/>
    </row>
    <row r="41" spans="1:19" ht="12.95" customHeight="1">
      <c r="B41" s="33"/>
      <c r="F41" s="115"/>
      <c r="G41" s="128"/>
      <c r="N41" s="168"/>
    </row>
    <row r="42" spans="1:19" ht="12.95" customHeight="1">
      <c r="F42" s="115"/>
      <c r="G42" s="128"/>
      <c r="N42" s="168"/>
    </row>
    <row r="43" spans="1:19" ht="12.95" customHeight="1">
      <c r="F43" s="115"/>
      <c r="G43" s="128"/>
      <c r="N43" s="168"/>
    </row>
    <row r="44" spans="1:19" ht="12.95" customHeight="1">
      <c r="F44" s="115"/>
      <c r="G44" s="128"/>
      <c r="N44" s="168"/>
    </row>
    <row r="45" spans="1:19" ht="12.95" customHeight="1">
      <c r="F45" s="115"/>
      <c r="G45" s="128"/>
      <c r="N45" s="168"/>
    </row>
    <row r="46" spans="1:19" ht="12.95" customHeight="1">
      <c r="F46" s="115"/>
      <c r="G46" s="128"/>
      <c r="N46" s="168"/>
    </row>
    <row r="47" spans="1:19" ht="12.95" customHeight="1">
      <c r="F47" s="115"/>
      <c r="G47" s="128"/>
      <c r="N47" s="168"/>
    </row>
    <row r="48" spans="1:19" s="143" customFormat="1" ht="12.95" customHeight="1">
      <c r="A48" s="99"/>
      <c r="B48" s="99"/>
      <c r="C48" s="99"/>
      <c r="D48" s="99"/>
      <c r="E48" s="99"/>
      <c r="F48" s="115"/>
      <c r="G48" s="128"/>
      <c r="H48" s="99"/>
      <c r="I48" s="99"/>
      <c r="J48" s="99"/>
      <c r="K48" s="99"/>
      <c r="L48" s="99"/>
      <c r="M48" s="99"/>
      <c r="N48" s="168"/>
      <c r="Q48" s="99"/>
      <c r="R48" s="99"/>
      <c r="S48" s="99"/>
    </row>
    <row r="49" spans="1:19" s="143" customFormat="1" ht="12.95" customHeight="1">
      <c r="A49" s="99"/>
      <c r="B49" s="99"/>
      <c r="C49" s="99"/>
      <c r="D49" s="99"/>
      <c r="E49" s="99"/>
      <c r="F49" s="115"/>
      <c r="G49" s="128"/>
      <c r="H49" s="99"/>
      <c r="I49" s="99"/>
      <c r="J49" s="99"/>
      <c r="K49" s="99"/>
      <c r="L49" s="99"/>
      <c r="M49" s="99"/>
      <c r="N49" s="168"/>
      <c r="Q49" s="99"/>
      <c r="R49" s="99"/>
      <c r="S49" s="99"/>
    </row>
    <row r="50" spans="1:19" s="143" customFormat="1" ht="12.95" customHeight="1">
      <c r="A50" s="99"/>
      <c r="B50" s="99"/>
      <c r="C50" s="99"/>
      <c r="D50" s="99"/>
      <c r="E50" s="99"/>
      <c r="F50" s="115"/>
      <c r="G50" s="128"/>
      <c r="H50" s="99"/>
      <c r="I50" s="99"/>
      <c r="J50" s="99"/>
      <c r="K50" s="99"/>
      <c r="L50" s="99"/>
      <c r="M50" s="99"/>
      <c r="N50" s="168"/>
      <c r="Q50" s="99"/>
      <c r="R50" s="99"/>
      <c r="S50" s="99"/>
    </row>
    <row r="51" spans="1:19" s="143" customFormat="1" ht="12.95" customHeight="1">
      <c r="A51" s="99"/>
      <c r="B51" s="99"/>
      <c r="C51" s="99"/>
      <c r="D51" s="99"/>
      <c r="E51" s="99"/>
      <c r="F51" s="115"/>
      <c r="G51" s="128"/>
      <c r="H51" s="99"/>
      <c r="I51" s="99"/>
      <c r="J51" s="99"/>
      <c r="K51" s="99"/>
      <c r="L51" s="99"/>
      <c r="M51" s="99"/>
      <c r="N51" s="168"/>
      <c r="Q51" s="99"/>
      <c r="R51" s="99"/>
      <c r="S51" s="99"/>
    </row>
    <row r="52" spans="1:19" s="143" customFormat="1" ht="12.95" customHeight="1">
      <c r="A52" s="99"/>
      <c r="B52" s="99"/>
      <c r="C52" s="99"/>
      <c r="D52" s="99"/>
      <c r="E52" s="99"/>
      <c r="F52" s="115"/>
      <c r="G52" s="128"/>
      <c r="H52" s="99"/>
      <c r="I52" s="99"/>
      <c r="J52" s="99"/>
      <c r="K52" s="99"/>
      <c r="L52" s="99"/>
      <c r="M52" s="99"/>
      <c r="N52" s="168"/>
      <c r="Q52" s="99"/>
      <c r="R52" s="99"/>
      <c r="S52" s="99"/>
    </row>
    <row r="53" spans="1:19" s="143" customFormat="1" ht="12.95" customHeight="1">
      <c r="A53" s="99"/>
      <c r="B53" s="99"/>
      <c r="C53" s="99"/>
      <c r="D53" s="99"/>
      <c r="E53" s="99"/>
      <c r="F53" s="115"/>
      <c r="G53" s="128"/>
      <c r="H53" s="99"/>
      <c r="I53" s="99"/>
      <c r="J53" s="99"/>
      <c r="K53" s="99"/>
      <c r="L53" s="99"/>
      <c r="M53" s="99"/>
      <c r="N53" s="168"/>
      <c r="Q53" s="99"/>
      <c r="R53" s="99"/>
      <c r="S53" s="99"/>
    </row>
    <row r="54" spans="1:19" s="143" customFormat="1" ht="12.95" customHeight="1">
      <c r="A54" s="99"/>
      <c r="B54" s="99"/>
      <c r="C54" s="99"/>
      <c r="D54" s="99"/>
      <c r="E54" s="99"/>
      <c r="F54" s="115"/>
      <c r="G54" s="128"/>
      <c r="H54" s="99"/>
      <c r="I54" s="99"/>
      <c r="J54" s="99"/>
      <c r="K54" s="99"/>
      <c r="L54" s="99"/>
      <c r="M54" s="99"/>
      <c r="N54" s="168"/>
      <c r="Q54" s="99"/>
      <c r="R54" s="99"/>
      <c r="S54" s="99"/>
    </row>
    <row r="55" spans="1:19" s="143" customFormat="1" ht="12.95" customHeight="1">
      <c r="A55" s="99"/>
      <c r="B55" s="99"/>
      <c r="C55" s="99"/>
      <c r="D55" s="99"/>
      <c r="E55" s="99"/>
      <c r="F55" s="115"/>
      <c r="G55" s="128"/>
      <c r="H55" s="99"/>
      <c r="I55" s="99"/>
      <c r="J55" s="99"/>
      <c r="K55" s="99"/>
      <c r="L55" s="99"/>
      <c r="M55" s="99"/>
      <c r="N55" s="168"/>
      <c r="Q55" s="99"/>
      <c r="R55" s="99"/>
      <c r="S55" s="99"/>
    </row>
    <row r="56" spans="1:19" s="143" customFormat="1" ht="12.95" customHeight="1">
      <c r="A56" s="99"/>
      <c r="B56" s="99"/>
      <c r="C56" s="99"/>
      <c r="D56" s="99"/>
      <c r="E56" s="99"/>
      <c r="F56" s="115"/>
      <c r="G56" s="128"/>
      <c r="H56" s="99"/>
      <c r="I56" s="99"/>
      <c r="J56" s="99"/>
      <c r="K56" s="99"/>
      <c r="L56" s="99"/>
      <c r="M56" s="99"/>
      <c r="N56" s="168"/>
      <c r="Q56" s="99"/>
      <c r="R56" s="99"/>
      <c r="S56" s="99"/>
    </row>
    <row r="57" spans="1:19" s="143" customFormat="1" ht="12.95" customHeight="1">
      <c r="A57" s="99"/>
      <c r="B57" s="99"/>
      <c r="C57" s="99"/>
      <c r="D57" s="99"/>
      <c r="E57" s="99"/>
      <c r="F57" s="115"/>
      <c r="G57" s="128"/>
      <c r="H57" s="99"/>
      <c r="I57" s="99"/>
      <c r="J57" s="99"/>
      <c r="K57" s="99"/>
      <c r="L57" s="99"/>
      <c r="M57" s="99"/>
      <c r="N57" s="168"/>
      <c r="Q57" s="99"/>
      <c r="R57" s="99"/>
      <c r="S57" s="99"/>
    </row>
    <row r="58" spans="1:19" s="143" customFormat="1" ht="12.95" customHeight="1">
      <c r="A58" s="99"/>
      <c r="B58" s="99"/>
      <c r="C58" s="99"/>
      <c r="D58" s="99"/>
      <c r="E58" s="99"/>
      <c r="F58" s="115"/>
      <c r="G58" s="128"/>
      <c r="H58" s="99"/>
      <c r="I58" s="99"/>
      <c r="J58" s="99"/>
      <c r="K58" s="99"/>
      <c r="L58" s="99"/>
      <c r="M58" s="99"/>
      <c r="N58" s="168"/>
      <c r="Q58" s="99"/>
      <c r="R58" s="99"/>
      <c r="S58" s="99"/>
    </row>
    <row r="59" spans="1:19" s="143" customFormat="1" ht="12.95" customHeight="1">
      <c r="A59" s="99"/>
      <c r="B59" s="99"/>
      <c r="C59" s="99"/>
      <c r="D59" s="99"/>
      <c r="E59" s="99"/>
      <c r="F59" s="115"/>
      <c r="G59" s="128"/>
      <c r="H59" s="99"/>
      <c r="I59" s="99"/>
      <c r="J59" s="99"/>
      <c r="K59" s="99"/>
      <c r="L59" s="99"/>
      <c r="M59" s="99"/>
      <c r="N59" s="168"/>
      <c r="Q59" s="99"/>
      <c r="R59" s="99"/>
      <c r="S59" s="99"/>
    </row>
    <row r="60" spans="1:19" s="143" customFormat="1" ht="17.100000000000001" customHeight="1">
      <c r="A60" s="99"/>
      <c r="B60" s="99"/>
      <c r="C60" s="99"/>
      <c r="D60" s="99"/>
      <c r="E60" s="99"/>
      <c r="F60" s="115"/>
      <c r="G60" s="128"/>
      <c r="H60" s="99"/>
      <c r="I60" s="99"/>
      <c r="J60" s="99"/>
      <c r="K60" s="99"/>
      <c r="L60" s="99"/>
      <c r="M60" s="99"/>
      <c r="N60" s="168"/>
      <c r="Q60" s="99"/>
      <c r="R60" s="99"/>
      <c r="S60" s="99"/>
    </row>
    <row r="61" spans="1:19" s="143" customFormat="1" ht="14.25">
      <c r="A61" s="99"/>
      <c r="B61" s="99"/>
      <c r="C61" s="99"/>
      <c r="D61" s="99"/>
      <c r="E61" s="99"/>
      <c r="F61" s="115"/>
      <c r="G61" s="128"/>
      <c r="H61" s="99"/>
      <c r="I61" s="99"/>
      <c r="J61" s="99"/>
      <c r="K61" s="99"/>
      <c r="L61" s="99"/>
      <c r="M61" s="99"/>
      <c r="N61" s="168"/>
      <c r="Q61" s="99"/>
      <c r="R61" s="99"/>
      <c r="S61" s="99"/>
    </row>
    <row r="62" spans="1:19" s="143" customFormat="1" ht="14.25">
      <c r="A62" s="99"/>
      <c r="B62" s="99"/>
      <c r="C62" s="99"/>
      <c r="D62" s="99"/>
      <c r="E62" s="99"/>
      <c r="F62" s="115"/>
      <c r="G62" s="128"/>
      <c r="H62" s="99"/>
      <c r="I62" s="99"/>
      <c r="J62" s="99"/>
      <c r="K62" s="99"/>
      <c r="L62" s="99"/>
      <c r="M62" s="99"/>
      <c r="N62" s="168"/>
      <c r="Q62" s="99"/>
      <c r="R62" s="99"/>
      <c r="S62" s="99"/>
    </row>
    <row r="63" spans="1:19" s="143" customFormat="1" ht="14.25">
      <c r="A63" s="99"/>
      <c r="B63" s="99"/>
      <c r="C63" s="99"/>
      <c r="D63" s="99"/>
      <c r="E63" s="99"/>
      <c r="F63" s="115"/>
      <c r="G63" s="128"/>
      <c r="H63" s="99"/>
      <c r="I63" s="99"/>
      <c r="J63" s="99"/>
      <c r="K63" s="99"/>
      <c r="L63" s="99"/>
      <c r="M63" s="99"/>
      <c r="N63" s="168"/>
      <c r="Q63" s="99"/>
      <c r="R63" s="99"/>
      <c r="S63" s="99"/>
    </row>
    <row r="64" spans="1:19" s="143" customFormat="1" ht="14.25">
      <c r="A64" s="99"/>
      <c r="B64" s="99"/>
      <c r="C64" s="99"/>
      <c r="D64" s="99"/>
      <c r="E64" s="99"/>
      <c r="F64" s="115"/>
      <c r="G64" s="128"/>
      <c r="H64" s="99"/>
      <c r="I64" s="99"/>
      <c r="J64" s="99"/>
      <c r="K64" s="99"/>
      <c r="L64" s="99"/>
      <c r="M64" s="99"/>
      <c r="N64" s="168"/>
      <c r="Q64" s="99"/>
      <c r="R64" s="99"/>
      <c r="S64" s="99"/>
    </row>
    <row r="65" spans="1:19" s="143" customFormat="1" ht="14.25">
      <c r="A65" s="99"/>
      <c r="B65" s="99"/>
      <c r="C65" s="99"/>
      <c r="D65" s="99"/>
      <c r="E65" s="99"/>
      <c r="F65" s="115"/>
      <c r="G65" s="128"/>
      <c r="H65" s="99"/>
      <c r="I65" s="99"/>
      <c r="J65" s="99"/>
      <c r="K65" s="99"/>
      <c r="L65" s="99"/>
      <c r="M65" s="99"/>
      <c r="N65" s="168"/>
      <c r="Q65" s="99"/>
      <c r="R65" s="99"/>
      <c r="S65" s="99"/>
    </row>
    <row r="66" spans="1:19" s="143" customFormat="1" ht="14.25">
      <c r="A66" s="99"/>
      <c r="B66" s="99"/>
      <c r="C66" s="99"/>
      <c r="D66" s="99"/>
      <c r="E66" s="99"/>
      <c r="F66" s="115"/>
      <c r="G66" s="128"/>
      <c r="H66" s="99"/>
      <c r="I66" s="99"/>
      <c r="J66" s="99"/>
      <c r="K66" s="99"/>
      <c r="L66" s="99"/>
      <c r="M66" s="99"/>
      <c r="N66" s="168"/>
      <c r="Q66" s="99"/>
      <c r="R66" s="99"/>
      <c r="S66" s="99"/>
    </row>
    <row r="67" spans="1:19" s="143" customFormat="1" ht="14.25">
      <c r="A67" s="99"/>
      <c r="B67" s="99"/>
      <c r="C67" s="99"/>
      <c r="D67" s="99"/>
      <c r="E67" s="99"/>
      <c r="F67" s="115"/>
      <c r="G67" s="128"/>
      <c r="H67" s="99"/>
      <c r="I67" s="99"/>
      <c r="J67" s="99"/>
      <c r="K67" s="99"/>
      <c r="L67" s="99"/>
      <c r="M67" s="99"/>
      <c r="N67" s="168"/>
      <c r="Q67" s="99"/>
      <c r="R67" s="99"/>
      <c r="S67" s="99"/>
    </row>
    <row r="68" spans="1:19" s="143" customFormat="1" ht="14.25">
      <c r="A68" s="99"/>
      <c r="B68" s="99"/>
      <c r="C68" s="99"/>
      <c r="D68" s="99"/>
      <c r="E68" s="99"/>
      <c r="F68" s="115"/>
      <c r="G68" s="128"/>
      <c r="H68" s="99"/>
      <c r="I68" s="99"/>
      <c r="J68" s="99"/>
      <c r="K68" s="99"/>
      <c r="L68" s="99"/>
      <c r="M68" s="99"/>
      <c r="N68" s="168"/>
      <c r="Q68" s="99"/>
      <c r="R68" s="99"/>
      <c r="S68" s="99"/>
    </row>
    <row r="69" spans="1:19" s="143" customFormat="1" ht="14.25">
      <c r="A69" s="99"/>
      <c r="B69" s="99"/>
      <c r="C69" s="99"/>
      <c r="D69" s="99"/>
      <c r="E69" s="99"/>
      <c r="F69" s="115"/>
      <c r="G69" s="128"/>
      <c r="H69" s="99"/>
      <c r="I69" s="99"/>
      <c r="J69" s="99"/>
      <c r="K69" s="99"/>
      <c r="L69" s="99"/>
      <c r="M69" s="99"/>
      <c r="N69" s="168"/>
      <c r="Q69" s="99"/>
      <c r="R69" s="99"/>
      <c r="S69" s="99"/>
    </row>
    <row r="70" spans="1:19" s="143" customFormat="1" ht="14.25">
      <c r="A70" s="99"/>
      <c r="B70" s="99"/>
      <c r="C70" s="99"/>
      <c r="D70" s="99"/>
      <c r="E70" s="99"/>
      <c r="F70" s="115"/>
      <c r="G70" s="128"/>
      <c r="H70" s="99"/>
      <c r="I70" s="99"/>
      <c r="J70" s="99"/>
      <c r="K70" s="99"/>
      <c r="L70" s="99"/>
      <c r="M70" s="99"/>
      <c r="N70" s="168"/>
      <c r="Q70" s="99"/>
      <c r="R70" s="99"/>
      <c r="S70" s="99"/>
    </row>
    <row r="71" spans="1:19" s="143" customFormat="1" ht="14.25">
      <c r="A71" s="99"/>
      <c r="B71" s="99"/>
      <c r="C71" s="99"/>
      <c r="D71" s="99"/>
      <c r="E71" s="99"/>
      <c r="F71" s="115"/>
      <c r="G71" s="128"/>
      <c r="H71" s="99"/>
      <c r="I71" s="99"/>
      <c r="J71" s="99"/>
      <c r="K71" s="99"/>
      <c r="L71" s="99"/>
      <c r="M71" s="99"/>
      <c r="N71" s="168"/>
      <c r="Q71" s="99"/>
      <c r="R71" s="99"/>
      <c r="S71" s="99"/>
    </row>
    <row r="72" spans="1:19" s="143" customFormat="1" ht="14.25">
      <c r="A72" s="99"/>
      <c r="B72" s="99"/>
      <c r="C72" s="99"/>
      <c r="D72" s="99"/>
      <c r="E72" s="99"/>
      <c r="F72" s="115"/>
      <c r="G72" s="128"/>
      <c r="H72" s="99"/>
      <c r="I72" s="99"/>
      <c r="J72" s="99"/>
      <c r="K72" s="99"/>
      <c r="L72" s="99"/>
      <c r="M72" s="99"/>
      <c r="N72" s="168"/>
      <c r="Q72" s="99"/>
      <c r="R72" s="99"/>
      <c r="S72" s="99"/>
    </row>
    <row r="73" spans="1:19" s="143" customFormat="1" ht="14.25">
      <c r="A73" s="99"/>
      <c r="B73" s="99"/>
      <c r="C73" s="99"/>
      <c r="D73" s="99"/>
      <c r="E73" s="99"/>
      <c r="F73" s="115"/>
      <c r="G73" s="128"/>
      <c r="H73" s="99"/>
      <c r="I73" s="99"/>
      <c r="J73" s="99"/>
      <c r="K73" s="99"/>
      <c r="L73" s="99"/>
      <c r="M73" s="99"/>
      <c r="N73" s="168"/>
      <c r="Q73" s="99"/>
      <c r="R73" s="99"/>
      <c r="S73" s="99"/>
    </row>
    <row r="74" spans="1:19" s="143" customFormat="1" ht="14.25">
      <c r="A74" s="99"/>
      <c r="B74" s="99"/>
      <c r="C74" s="99"/>
      <c r="D74" s="99"/>
      <c r="E74" s="99"/>
      <c r="F74" s="115"/>
      <c r="G74" s="115"/>
      <c r="H74" s="99"/>
      <c r="I74" s="99"/>
      <c r="J74" s="99"/>
      <c r="K74" s="99"/>
      <c r="L74" s="99"/>
      <c r="M74" s="99"/>
      <c r="N74" s="168"/>
      <c r="Q74" s="99"/>
      <c r="R74" s="99"/>
      <c r="S74" s="99"/>
    </row>
    <row r="75" spans="1:19" s="143" customFormat="1" ht="14.25">
      <c r="A75" s="99"/>
      <c r="B75" s="99"/>
      <c r="C75" s="99"/>
      <c r="D75" s="99"/>
      <c r="E75" s="99"/>
      <c r="F75" s="115"/>
      <c r="G75" s="115"/>
      <c r="H75" s="99"/>
      <c r="I75" s="99"/>
      <c r="J75" s="99"/>
      <c r="K75" s="99"/>
      <c r="L75" s="99"/>
      <c r="M75" s="99"/>
      <c r="N75" s="168"/>
      <c r="Q75" s="99"/>
      <c r="R75" s="99"/>
      <c r="S75" s="99"/>
    </row>
    <row r="76" spans="1:19" s="143" customFormat="1" ht="14.25">
      <c r="A76" s="99"/>
      <c r="B76" s="99"/>
      <c r="C76" s="99"/>
      <c r="D76" s="99"/>
      <c r="E76" s="99"/>
      <c r="F76" s="115"/>
      <c r="G76" s="115"/>
      <c r="H76" s="99"/>
      <c r="I76" s="99"/>
      <c r="J76" s="99"/>
      <c r="K76" s="99"/>
      <c r="L76" s="99"/>
      <c r="M76" s="99"/>
      <c r="N76" s="168"/>
      <c r="Q76" s="99"/>
      <c r="R76" s="99"/>
      <c r="S76" s="99"/>
    </row>
    <row r="77" spans="1:19" s="143" customFormat="1" ht="14.25">
      <c r="A77" s="99"/>
      <c r="B77" s="99"/>
      <c r="C77" s="99"/>
      <c r="D77" s="99"/>
      <c r="E77" s="99"/>
      <c r="F77" s="115"/>
      <c r="G77" s="115"/>
      <c r="H77" s="99"/>
      <c r="I77" s="99"/>
      <c r="J77" s="99"/>
      <c r="K77" s="99"/>
      <c r="L77" s="99"/>
      <c r="M77" s="99"/>
      <c r="N77" s="168"/>
      <c r="Q77" s="99"/>
      <c r="R77" s="99"/>
      <c r="S77" s="99"/>
    </row>
    <row r="78" spans="1:19" s="143" customFormat="1" ht="14.25">
      <c r="A78" s="99"/>
      <c r="B78" s="99"/>
      <c r="C78" s="99"/>
      <c r="D78" s="99"/>
      <c r="E78" s="99"/>
      <c r="F78" s="115"/>
      <c r="G78" s="115"/>
      <c r="H78" s="99"/>
      <c r="I78" s="99"/>
      <c r="J78" s="99"/>
      <c r="K78" s="99"/>
      <c r="L78" s="99"/>
      <c r="M78" s="99"/>
      <c r="N78" s="168"/>
      <c r="Q78" s="99"/>
      <c r="R78" s="99"/>
      <c r="S78" s="99"/>
    </row>
    <row r="79" spans="1:19" s="143" customFormat="1" ht="14.25">
      <c r="A79" s="99"/>
      <c r="B79" s="99"/>
      <c r="C79" s="99"/>
      <c r="D79" s="99"/>
      <c r="E79" s="99"/>
      <c r="F79" s="115"/>
      <c r="G79" s="115"/>
      <c r="H79" s="99"/>
      <c r="I79" s="99"/>
      <c r="J79" s="99"/>
      <c r="K79" s="99"/>
      <c r="L79" s="99"/>
      <c r="M79" s="99"/>
      <c r="N79" s="168"/>
      <c r="Q79" s="99"/>
      <c r="R79" s="99"/>
      <c r="S79" s="99"/>
    </row>
    <row r="80" spans="1:19" s="143" customFormat="1" ht="14.25">
      <c r="A80" s="99"/>
      <c r="B80" s="99"/>
      <c r="C80" s="99"/>
      <c r="D80" s="99"/>
      <c r="E80" s="99"/>
      <c r="F80" s="115"/>
      <c r="G80" s="115"/>
      <c r="H80" s="99"/>
      <c r="I80" s="99"/>
      <c r="J80" s="99"/>
      <c r="K80" s="99"/>
      <c r="L80" s="99"/>
      <c r="M80" s="99"/>
      <c r="N80" s="168"/>
      <c r="Q80" s="99"/>
      <c r="R80" s="99"/>
      <c r="S80" s="99"/>
    </row>
    <row r="81" spans="1:19" s="143" customFormat="1" ht="14.25">
      <c r="A81" s="99"/>
      <c r="B81" s="99"/>
      <c r="C81" s="99"/>
      <c r="D81" s="99"/>
      <c r="E81" s="99"/>
      <c r="F81" s="115"/>
      <c r="G81" s="115"/>
      <c r="H81" s="99"/>
      <c r="I81" s="99"/>
      <c r="J81" s="99"/>
      <c r="K81" s="99"/>
      <c r="L81" s="99"/>
      <c r="M81" s="99"/>
      <c r="N81" s="168"/>
      <c r="Q81" s="99"/>
      <c r="R81" s="99"/>
      <c r="S81" s="99"/>
    </row>
    <row r="82" spans="1:19" s="143" customFormat="1" ht="14.25">
      <c r="A82" s="99"/>
      <c r="B82" s="99"/>
      <c r="C82" s="99"/>
      <c r="D82" s="99"/>
      <c r="E82" s="99"/>
      <c r="F82" s="115"/>
      <c r="G82" s="115"/>
      <c r="H82" s="99"/>
      <c r="I82" s="99"/>
      <c r="J82" s="99"/>
      <c r="K82" s="99"/>
      <c r="L82" s="99"/>
      <c r="M82" s="99"/>
      <c r="N82" s="168"/>
      <c r="Q82" s="99"/>
      <c r="R82" s="99"/>
      <c r="S82" s="99"/>
    </row>
    <row r="83" spans="1:19" s="143" customFormat="1" ht="14.25">
      <c r="A83" s="99"/>
      <c r="B83" s="99"/>
      <c r="C83" s="99"/>
      <c r="D83" s="99"/>
      <c r="E83" s="99"/>
      <c r="F83" s="115"/>
      <c r="G83" s="115"/>
      <c r="H83" s="99"/>
      <c r="I83" s="99"/>
      <c r="J83" s="99"/>
      <c r="K83" s="99"/>
      <c r="L83" s="99"/>
      <c r="M83" s="99"/>
      <c r="N83" s="168"/>
      <c r="Q83" s="99"/>
      <c r="R83" s="99"/>
      <c r="S83" s="99"/>
    </row>
    <row r="84" spans="1:19" s="143" customFormat="1" ht="14.25">
      <c r="A84" s="99"/>
      <c r="B84" s="99"/>
      <c r="C84" s="99"/>
      <c r="D84" s="99"/>
      <c r="E84" s="99"/>
      <c r="F84" s="115"/>
      <c r="G84" s="115"/>
      <c r="H84" s="99"/>
      <c r="I84" s="99"/>
      <c r="J84" s="99"/>
      <c r="K84" s="99"/>
      <c r="L84" s="99"/>
      <c r="M84" s="99"/>
      <c r="N84" s="168"/>
      <c r="Q84" s="99"/>
      <c r="R84" s="99"/>
      <c r="S84" s="99"/>
    </row>
    <row r="85" spans="1:19" s="143" customFormat="1" ht="14.25">
      <c r="A85" s="99"/>
      <c r="B85" s="99"/>
      <c r="C85" s="99"/>
      <c r="D85" s="99"/>
      <c r="E85" s="99"/>
      <c r="F85" s="115"/>
      <c r="G85" s="115"/>
      <c r="H85" s="99"/>
      <c r="I85" s="99"/>
      <c r="J85" s="99"/>
      <c r="K85" s="99"/>
      <c r="L85" s="99"/>
      <c r="M85" s="99"/>
      <c r="N85" s="168"/>
      <c r="Q85" s="99"/>
      <c r="R85" s="99"/>
      <c r="S85" s="99"/>
    </row>
    <row r="86" spans="1:19" s="143" customFormat="1" ht="14.25">
      <c r="A86" s="99"/>
      <c r="B86" s="99"/>
      <c r="C86" s="99"/>
      <c r="D86" s="99"/>
      <c r="E86" s="99"/>
      <c r="F86" s="115"/>
      <c r="G86" s="115"/>
      <c r="H86" s="99"/>
      <c r="I86" s="99"/>
      <c r="J86" s="99"/>
      <c r="K86" s="99"/>
      <c r="L86" s="99"/>
      <c r="M86" s="99"/>
      <c r="N86" s="168"/>
      <c r="Q86" s="99"/>
      <c r="R86" s="99"/>
      <c r="S86" s="99"/>
    </row>
    <row r="87" spans="1:19" s="143" customFormat="1" ht="14.25">
      <c r="A87" s="99"/>
      <c r="B87" s="99"/>
      <c r="C87" s="99"/>
      <c r="D87" s="99"/>
      <c r="E87" s="99"/>
      <c r="F87" s="115"/>
      <c r="G87" s="115"/>
      <c r="H87" s="99"/>
      <c r="I87" s="99"/>
      <c r="J87" s="99"/>
      <c r="K87" s="99"/>
      <c r="L87" s="99"/>
      <c r="M87" s="99"/>
      <c r="N87" s="168"/>
      <c r="Q87" s="99"/>
      <c r="R87" s="99"/>
      <c r="S87" s="99"/>
    </row>
    <row r="88" spans="1:19" s="143" customFormat="1" ht="14.25">
      <c r="A88" s="99"/>
      <c r="B88" s="99"/>
      <c r="C88" s="99"/>
      <c r="D88" s="99"/>
      <c r="E88" s="99"/>
      <c r="F88" s="115"/>
      <c r="G88" s="115"/>
      <c r="H88" s="99"/>
      <c r="I88" s="99"/>
      <c r="J88" s="99"/>
      <c r="K88" s="99"/>
      <c r="L88" s="99"/>
      <c r="M88" s="99"/>
      <c r="N88" s="168"/>
      <c r="Q88" s="99"/>
      <c r="R88" s="99"/>
      <c r="S88" s="99"/>
    </row>
    <row r="89" spans="1:19" s="143" customFormat="1" ht="14.25">
      <c r="A89" s="99"/>
      <c r="B89" s="99"/>
      <c r="C89" s="99"/>
      <c r="D89" s="99"/>
      <c r="E89" s="99"/>
      <c r="F89" s="115"/>
      <c r="G89" s="115"/>
      <c r="H89" s="99"/>
      <c r="I89" s="99"/>
      <c r="J89" s="99"/>
      <c r="K89" s="99"/>
      <c r="L89" s="99"/>
      <c r="M89" s="99"/>
      <c r="N89" s="168"/>
      <c r="Q89" s="99"/>
      <c r="R89" s="99"/>
      <c r="S89" s="99"/>
    </row>
    <row r="90" spans="1:19" s="143" customFormat="1" ht="14.25">
      <c r="A90" s="99"/>
      <c r="B90" s="99"/>
      <c r="C90" s="99"/>
      <c r="D90" s="99"/>
      <c r="E90" s="99"/>
      <c r="F90" s="115"/>
      <c r="G90" s="115"/>
      <c r="H90" s="99"/>
      <c r="I90" s="99"/>
      <c r="J90" s="99"/>
      <c r="K90" s="99"/>
      <c r="L90" s="99"/>
      <c r="M90" s="99"/>
      <c r="N90" s="168"/>
      <c r="Q90" s="99"/>
      <c r="R90" s="99"/>
      <c r="S90" s="99"/>
    </row>
    <row r="91" spans="1:19" s="143" customFormat="1">
      <c r="A91" s="99"/>
      <c r="B91" s="99"/>
      <c r="C91" s="99"/>
      <c r="D91" s="99"/>
      <c r="E91" s="99"/>
      <c r="F91" s="104"/>
      <c r="G91" s="115"/>
      <c r="H91" s="99"/>
      <c r="I91" s="99"/>
      <c r="J91" s="99"/>
      <c r="K91" s="99"/>
      <c r="L91" s="99"/>
      <c r="M91" s="99"/>
      <c r="N91" s="99"/>
      <c r="Q91" s="99"/>
      <c r="R91" s="99"/>
      <c r="S91" s="99"/>
    </row>
    <row r="92" spans="1:19" s="143" customFormat="1">
      <c r="A92" s="99"/>
      <c r="B92" s="99"/>
      <c r="C92" s="99"/>
      <c r="D92" s="99"/>
      <c r="E92" s="99"/>
      <c r="F92" s="104"/>
      <c r="G92" s="115"/>
      <c r="H92" s="99"/>
      <c r="I92" s="99"/>
      <c r="J92" s="99"/>
      <c r="K92" s="99"/>
      <c r="L92" s="99"/>
      <c r="M92" s="99"/>
      <c r="N92" s="99"/>
      <c r="Q92" s="99"/>
      <c r="R92" s="99"/>
      <c r="S92" s="99"/>
    </row>
    <row r="93" spans="1:19" s="143" customFormat="1">
      <c r="A93" s="99"/>
      <c r="B93" s="99"/>
      <c r="C93" s="99"/>
      <c r="D93" s="99"/>
      <c r="E93" s="99"/>
      <c r="F93" s="104"/>
      <c r="G93" s="115"/>
      <c r="H93" s="99"/>
      <c r="I93" s="99"/>
      <c r="J93" s="99"/>
      <c r="K93" s="99"/>
      <c r="L93" s="99"/>
      <c r="M93" s="99"/>
      <c r="N93" s="99"/>
      <c r="Q93" s="99"/>
      <c r="R93" s="99"/>
      <c r="S93" s="99"/>
    </row>
    <row r="94" spans="1:19" s="143" customFormat="1">
      <c r="A94" s="99"/>
      <c r="B94" s="99"/>
      <c r="C94" s="99"/>
      <c r="D94" s="99"/>
      <c r="E94" s="99"/>
      <c r="F94" s="104"/>
      <c r="G94" s="115"/>
      <c r="H94" s="99"/>
      <c r="I94" s="99"/>
      <c r="J94" s="99"/>
      <c r="K94" s="99"/>
      <c r="L94" s="99"/>
      <c r="M94" s="99"/>
      <c r="N94" s="99"/>
      <c r="Q94" s="99"/>
      <c r="R94" s="99"/>
      <c r="S94" s="99"/>
    </row>
    <row r="95" spans="1:19" s="143" customFormat="1">
      <c r="A95" s="99"/>
      <c r="B95" s="99"/>
      <c r="C95" s="99"/>
      <c r="D95" s="99"/>
      <c r="E95" s="99"/>
      <c r="F95" s="104"/>
      <c r="G95" s="115"/>
      <c r="H95" s="99"/>
      <c r="I95" s="99"/>
      <c r="J95" s="99"/>
      <c r="K95" s="99"/>
      <c r="L95" s="99"/>
      <c r="M95" s="99"/>
      <c r="N95" s="99"/>
      <c r="Q95" s="99"/>
      <c r="R95" s="99"/>
      <c r="S95" s="99"/>
    </row>
    <row r="96" spans="1:19">
      <c r="G96" s="115"/>
    </row>
  </sheetData>
  <mergeCells count="15">
    <mergeCell ref="P4:P5"/>
    <mergeCell ref="B2:P2"/>
    <mergeCell ref="K4:K5"/>
    <mergeCell ref="L4:N4"/>
    <mergeCell ref="O4:O5"/>
    <mergeCell ref="H3:I3"/>
    <mergeCell ref="B4:B5"/>
    <mergeCell ref="C4:C5"/>
    <mergeCell ref="D4:D5"/>
    <mergeCell ref="F4:F5"/>
    <mergeCell ref="G4:G5"/>
    <mergeCell ref="H4:H5"/>
    <mergeCell ref="I4:I5"/>
    <mergeCell ref="J4:J5"/>
    <mergeCell ref="E4:E5"/>
  </mergeCells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S96"/>
  <sheetViews>
    <sheetView zoomScaleNormal="100" workbookViewId="0">
      <selection activeCell="L32" sqref="L32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6384" width="9.140625" style="8"/>
  </cols>
  <sheetData>
    <row r="1" spans="1:19" ht="13.5" thickBot="1"/>
    <row r="2" spans="1:19" s="166" customFormat="1" ht="20.100000000000001" customHeight="1" thickTop="1" thickBot="1">
      <c r="B2" s="388" t="s">
        <v>180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409"/>
      <c r="P2" s="390"/>
    </row>
    <row r="3" spans="1:19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9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9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9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9" s="2" customFormat="1" ht="12.95" customHeight="1">
      <c r="A7" s="97"/>
      <c r="B7" s="5" t="s">
        <v>38</v>
      </c>
      <c r="C7" s="6" t="s">
        <v>3</v>
      </c>
      <c r="D7" s="6" t="s">
        <v>4</v>
      </c>
      <c r="E7" s="279" t="s">
        <v>214</v>
      </c>
      <c r="F7" s="4"/>
      <c r="G7" s="98"/>
      <c r="H7" s="4"/>
      <c r="I7" s="4"/>
      <c r="J7" s="4"/>
      <c r="K7" s="200"/>
      <c r="L7" s="3"/>
      <c r="M7" s="98"/>
      <c r="N7" s="315"/>
      <c r="O7" s="289"/>
      <c r="P7" s="294"/>
    </row>
    <row r="8" spans="1:19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302570</v>
      </c>
      <c r="J8" s="177">
        <f t="shared" ref="J8" si="1">SUM(J9:J12)</f>
        <v>302570</v>
      </c>
      <c r="K8" s="177">
        <f>SUM(K9:K11)</f>
        <v>282972</v>
      </c>
      <c r="L8" s="204">
        <f>SUM(L9:L12)</f>
        <v>302253</v>
      </c>
      <c r="M8" s="72">
        <f>SUM(M9:M12)</f>
        <v>0</v>
      </c>
      <c r="N8" s="316">
        <f>SUM(N9:N12)</f>
        <v>302253</v>
      </c>
      <c r="O8" s="290">
        <f>IF(J8=0,"",N8/J8*100)</f>
        <v>99.895230855669752</v>
      </c>
      <c r="P8" s="295">
        <f>IF(K8=0,"",N8/K8*100)</f>
        <v>106.81374835672787</v>
      </c>
    </row>
    <row r="9" spans="1:19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238780</v>
      </c>
      <c r="J9" s="178">
        <v>238280</v>
      </c>
      <c r="K9" s="178">
        <v>217260</v>
      </c>
      <c r="L9" s="205">
        <v>237982</v>
      </c>
      <c r="M9" s="71">
        <v>0</v>
      </c>
      <c r="N9" s="317">
        <f>SUM(L9:M9)</f>
        <v>237982</v>
      </c>
      <c r="O9" s="291">
        <f>IF(J9=0,"",N9/J9*100)</f>
        <v>99.874937048850086</v>
      </c>
      <c r="P9" s="296">
        <f t="shared" ref="P9:P35" si="2">IF(K9=0,"",N9/K9*100)</f>
        <v>109.53788088005155</v>
      </c>
      <c r="Q9" s="33"/>
    </row>
    <row r="10" spans="1:19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63790</v>
      </c>
      <c r="J10" s="178">
        <v>64290</v>
      </c>
      <c r="K10" s="178">
        <v>65712</v>
      </c>
      <c r="L10" s="205">
        <v>64271</v>
      </c>
      <c r="M10" s="71">
        <v>0</v>
      </c>
      <c r="N10" s="317">
        <f t="shared" ref="N10:N11" si="3">SUM(L10:M10)</f>
        <v>64271</v>
      </c>
      <c r="O10" s="291">
        <f t="shared" ref="O10:O35" si="4">IF(J10=0,"",N10/J10*100)</f>
        <v>99.970446414683465</v>
      </c>
      <c r="P10" s="296">
        <f t="shared" si="2"/>
        <v>97.807097638178718</v>
      </c>
    </row>
    <row r="11" spans="1:19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9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05"/>
      <c r="M12" s="71"/>
      <c r="N12" s="317"/>
      <c r="O12" s="291" t="str">
        <f t="shared" si="4"/>
        <v/>
      </c>
      <c r="P12" s="296" t="str">
        <f t="shared" si="2"/>
        <v/>
      </c>
      <c r="R12" s="33"/>
    </row>
    <row r="13" spans="1:19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25950</v>
      </c>
      <c r="J13" s="177">
        <f t="shared" si="6"/>
        <v>25950</v>
      </c>
      <c r="K13" s="177">
        <f>K14</f>
        <v>23358</v>
      </c>
      <c r="L13" s="204">
        <f>L14</f>
        <v>25724</v>
      </c>
      <c r="M13" s="72">
        <f>M14</f>
        <v>0</v>
      </c>
      <c r="N13" s="316">
        <f>N14</f>
        <v>25724</v>
      </c>
      <c r="O13" s="290">
        <f t="shared" si="4"/>
        <v>99.129094412331412</v>
      </c>
      <c r="P13" s="295">
        <f t="shared" si="2"/>
        <v>110.12929189142906</v>
      </c>
      <c r="R13" s="39"/>
      <c r="S13" s="39"/>
    </row>
    <row r="14" spans="1:19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25950</v>
      </c>
      <c r="J14" s="178">
        <v>25950</v>
      </c>
      <c r="K14" s="178">
        <v>23358</v>
      </c>
      <c r="L14" s="205">
        <v>25724</v>
      </c>
      <c r="M14" s="71">
        <v>0</v>
      </c>
      <c r="N14" s="317">
        <f>SUM(L14:M14)</f>
        <v>25724</v>
      </c>
      <c r="O14" s="291">
        <f t="shared" si="4"/>
        <v>99.129094412331412</v>
      </c>
      <c r="P14" s="296">
        <f t="shared" si="2"/>
        <v>110.12929189142906</v>
      </c>
    </row>
    <row r="15" spans="1:19" ht="12.95" customHeight="1">
      <c r="B15" s="9"/>
      <c r="C15" s="10"/>
      <c r="D15" s="10"/>
      <c r="E15" s="101"/>
      <c r="F15" s="113"/>
      <c r="G15" s="126"/>
      <c r="H15" s="10"/>
      <c r="I15" s="178"/>
      <c r="J15" s="178"/>
      <c r="K15" s="178"/>
      <c r="L15" s="209"/>
      <c r="M15" s="95"/>
      <c r="N15" s="318"/>
      <c r="O15" s="291" t="str">
        <f t="shared" si="4"/>
        <v/>
      </c>
      <c r="P15" s="296" t="str">
        <f t="shared" si="2"/>
        <v/>
      </c>
    </row>
    <row r="16" spans="1:19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420500</v>
      </c>
      <c r="J16" s="177">
        <f t="shared" ref="J16" si="8">SUM(J17:J26)</f>
        <v>371000</v>
      </c>
      <c r="K16" s="177">
        <f>SUM(K17:K26)</f>
        <v>386015</v>
      </c>
      <c r="L16" s="207">
        <f>SUM(L17:L26)</f>
        <v>367021</v>
      </c>
      <c r="M16" s="107">
        <f>SUM(M17:M26)</f>
        <v>0</v>
      </c>
      <c r="N16" s="307">
        <f>SUM(N17:N26)</f>
        <v>367021</v>
      </c>
      <c r="O16" s="290">
        <f t="shared" si="4"/>
        <v>98.927493261455524</v>
      </c>
      <c r="P16" s="295">
        <f t="shared" si="2"/>
        <v>95.079465823866954</v>
      </c>
    </row>
    <row r="17" spans="1:17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4500</v>
      </c>
      <c r="J17" s="178">
        <v>4500</v>
      </c>
      <c r="K17" s="178">
        <v>7330</v>
      </c>
      <c r="L17" s="189">
        <v>3342</v>
      </c>
      <c r="M17" s="158">
        <v>0</v>
      </c>
      <c r="N17" s="317">
        <f t="shared" ref="N17:N26" si="9">SUM(L17:M17)</f>
        <v>3342</v>
      </c>
      <c r="O17" s="291">
        <f t="shared" si="4"/>
        <v>74.266666666666666</v>
      </c>
      <c r="P17" s="296">
        <f t="shared" si="2"/>
        <v>45.593451568894956</v>
      </c>
    </row>
    <row r="18" spans="1:17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95000</v>
      </c>
      <c r="J18" s="178">
        <v>78100</v>
      </c>
      <c r="K18" s="178">
        <v>84435</v>
      </c>
      <c r="L18" s="190">
        <v>77687</v>
      </c>
      <c r="M18" s="156">
        <v>0</v>
      </c>
      <c r="N18" s="317">
        <f t="shared" si="9"/>
        <v>77687</v>
      </c>
      <c r="O18" s="291">
        <f t="shared" si="4"/>
        <v>99.471190781049927</v>
      </c>
      <c r="P18" s="296">
        <f t="shared" si="2"/>
        <v>92.008053532302952</v>
      </c>
    </row>
    <row r="19" spans="1:17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68000</v>
      </c>
      <c r="J19" s="178">
        <v>63500</v>
      </c>
      <c r="K19" s="178">
        <v>40133</v>
      </c>
      <c r="L19" s="190">
        <v>63099</v>
      </c>
      <c r="M19" s="156">
        <v>0</v>
      </c>
      <c r="N19" s="317">
        <f t="shared" si="9"/>
        <v>63099</v>
      </c>
      <c r="O19" s="291">
        <f t="shared" si="4"/>
        <v>99.368503937007873</v>
      </c>
      <c r="P19" s="296">
        <f t="shared" si="2"/>
        <v>157.22472778013105</v>
      </c>
    </row>
    <row r="20" spans="1:17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84000</v>
      </c>
      <c r="J20" s="178">
        <v>80500</v>
      </c>
      <c r="K20" s="178">
        <v>78603</v>
      </c>
      <c r="L20" s="190">
        <v>80013</v>
      </c>
      <c r="M20" s="156">
        <v>0</v>
      </c>
      <c r="N20" s="317">
        <f t="shared" si="9"/>
        <v>80013</v>
      </c>
      <c r="O20" s="291">
        <f t="shared" si="4"/>
        <v>99.395031055900617</v>
      </c>
      <c r="P20" s="296">
        <f t="shared" si="2"/>
        <v>101.79382466318079</v>
      </c>
    </row>
    <row r="21" spans="1:17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62000</v>
      </c>
      <c r="J21" s="178">
        <v>47500</v>
      </c>
      <c r="K21" s="178">
        <v>67193</v>
      </c>
      <c r="L21" s="190">
        <v>47250</v>
      </c>
      <c r="M21" s="156">
        <v>0</v>
      </c>
      <c r="N21" s="317">
        <f t="shared" si="9"/>
        <v>47250</v>
      </c>
      <c r="O21" s="291">
        <f t="shared" si="4"/>
        <v>99.473684210526315</v>
      </c>
      <c r="P21" s="296">
        <f t="shared" si="2"/>
        <v>70.319824981768932</v>
      </c>
    </row>
    <row r="22" spans="1:17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f t="shared" ref="I22:J26" si="10">SUM(G22:H22)</f>
        <v>0</v>
      </c>
      <c r="J22" s="178">
        <f t="shared" si="10"/>
        <v>0</v>
      </c>
      <c r="K22" s="178">
        <v>0</v>
      </c>
      <c r="L22" s="190">
        <v>0</v>
      </c>
      <c r="M22" s="156">
        <v>0</v>
      </c>
      <c r="N22" s="317">
        <f t="shared" si="9"/>
        <v>0</v>
      </c>
      <c r="O22" s="291" t="str">
        <f t="shared" si="4"/>
        <v/>
      </c>
      <c r="P22" s="296" t="str">
        <f t="shared" si="2"/>
        <v/>
      </c>
    </row>
    <row r="23" spans="1:17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41000</v>
      </c>
      <c r="J23" s="178">
        <v>31000</v>
      </c>
      <c r="K23" s="178">
        <v>36809</v>
      </c>
      <c r="L23" s="190">
        <v>30273</v>
      </c>
      <c r="M23" s="156">
        <v>0</v>
      </c>
      <c r="N23" s="317">
        <f t="shared" si="9"/>
        <v>30273</v>
      </c>
      <c r="O23" s="291">
        <f t="shared" si="4"/>
        <v>97.654838709677421</v>
      </c>
      <c r="P23" s="296">
        <f t="shared" si="2"/>
        <v>82.2434730636529</v>
      </c>
    </row>
    <row r="24" spans="1:17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v>9000</v>
      </c>
      <c r="J24" s="178">
        <v>7000</v>
      </c>
      <c r="K24" s="178">
        <v>6587</v>
      </c>
      <c r="L24" s="190">
        <v>6502</v>
      </c>
      <c r="M24" s="156">
        <v>0</v>
      </c>
      <c r="N24" s="317">
        <f t="shared" si="9"/>
        <v>6502</v>
      </c>
      <c r="O24" s="291">
        <f t="shared" si="4"/>
        <v>92.885714285714286</v>
      </c>
      <c r="P24" s="296">
        <f t="shared" si="2"/>
        <v>98.709579474722943</v>
      </c>
      <c r="Q24" s="33"/>
    </row>
    <row r="25" spans="1:17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57000</v>
      </c>
      <c r="J25" s="178">
        <v>58900</v>
      </c>
      <c r="K25" s="178">
        <v>64925</v>
      </c>
      <c r="L25" s="189">
        <v>58855</v>
      </c>
      <c r="M25" s="158">
        <v>0</v>
      </c>
      <c r="N25" s="317">
        <f t="shared" si="9"/>
        <v>58855</v>
      </c>
      <c r="O25" s="291">
        <f t="shared" si="4"/>
        <v>99.923599320882843</v>
      </c>
      <c r="P25" s="296">
        <f t="shared" si="2"/>
        <v>90.650750866384286</v>
      </c>
    </row>
    <row r="26" spans="1:17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si="10"/>
        <v>0</v>
      </c>
      <c r="J26" s="178">
        <f t="shared" si="10"/>
        <v>0</v>
      </c>
      <c r="K26" s="178">
        <v>0</v>
      </c>
      <c r="L26" s="191">
        <v>0</v>
      </c>
      <c r="M26" s="157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</row>
    <row r="27" spans="1:17" s="1" customFormat="1" ht="12.95" customHeight="1">
      <c r="A27" s="96"/>
      <c r="B27" s="11"/>
      <c r="C27" s="7"/>
      <c r="D27" s="7"/>
      <c r="E27" s="278"/>
      <c r="F27" s="123"/>
      <c r="G27" s="137"/>
      <c r="H27" s="7"/>
      <c r="I27" s="178"/>
      <c r="J27" s="178"/>
      <c r="K27" s="178"/>
      <c r="L27" s="206"/>
      <c r="M27" s="94"/>
      <c r="N27" s="318"/>
      <c r="O27" s="291" t="str">
        <f t="shared" si="4"/>
        <v/>
      </c>
      <c r="P27" s="296" t="str">
        <f t="shared" si="2"/>
        <v/>
      </c>
    </row>
    <row r="28" spans="1:17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40000</v>
      </c>
      <c r="J28" s="177">
        <f t="shared" ref="J28" si="12">SUM(J29:J30)</f>
        <v>40000</v>
      </c>
      <c r="K28" s="177">
        <f>SUM(K29:K30)</f>
        <v>79789</v>
      </c>
      <c r="L28" s="208">
        <f>SUM(L29:L30)</f>
        <v>39998</v>
      </c>
      <c r="M28" s="103">
        <f>SUM(M29:M30)</f>
        <v>0</v>
      </c>
      <c r="N28" s="307">
        <f>SUM(N29:N30)</f>
        <v>39998</v>
      </c>
      <c r="O28" s="290">
        <f t="shared" si="4"/>
        <v>99.995000000000005</v>
      </c>
      <c r="P28" s="295">
        <f t="shared" si="2"/>
        <v>50.129717128927545</v>
      </c>
    </row>
    <row r="29" spans="1:17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f t="shared" ref="I29:J29" si="13">SUM(G29:H29)</f>
        <v>0</v>
      </c>
      <c r="J29" s="178">
        <f t="shared" si="13"/>
        <v>0</v>
      </c>
      <c r="K29" s="178">
        <v>0</v>
      </c>
      <c r="L29" s="209">
        <v>0</v>
      </c>
      <c r="M29" s="95">
        <v>0</v>
      </c>
      <c r="N29" s="317">
        <f t="shared" ref="N29:N30" si="14">SUM(L29:M29)</f>
        <v>0</v>
      </c>
      <c r="O29" s="291" t="str">
        <f t="shared" si="4"/>
        <v/>
      </c>
      <c r="P29" s="296" t="str">
        <f t="shared" si="2"/>
        <v/>
      </c>
    </row>
    <row r="30" spans="1:17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40000</v>
      </c>
      <c r="J30" s="178">
        <v>40000</v>
      </c>
      <c r="K30" s="178">
        <v>79789</v>
      </c>
      <c r="L30" s="209">
        <v>39998</v>
      </c>
      <c r="M30" s="95">
        <v>0</v>
      </c>
      <c r="N30" s="317">
        <f t="shared" si="14"/>
        <v>39998</v>
      </c>
      <c r="O30" s="291">
        <f t="shared" si="4"/>
        <v>99.995000000000005</v>
      </c>
      <c r="P30" s="296">
        <f t="shared" si="2"/>
        <v>50.129717128927545</v>
      </c>
    </row>
    <row r="31" spans="1:17" ht="12.95" customHeight="1">
      <c r="B31" s="9"/>
      <c r="C31" s="10"/>
      <c r="D31" s="10"/>
      <c r="E31" s="101"/>
      <c r="F31" s="113"/>
      <c r="G31" s="126"/>
      <c r="H31" s="10"/>
      <c r="I31" s="177"/>
      <c r="J31" s="177"/>
      <c r="K31" s="177"/>
      <c r="L31" s="208"/>
      <c r="M31" s="103"/>
      <c r="N31" s="307"/>
      <c r="O31" s="291" t="str">
        <f t="shared" si="4"/>
        <v/>
      </c>
      <c r="P31" s="296" t="str">
        <f t="shared" si="2"/>
        <v/>
      </c>
    </row>
    <row r="32" spans="1:17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7">
        <v>18</v>
      </c>
      <c r="J32" s="177"/>
      <c r="K32" s="177">
        <v>16</v>
      </c>
      <c r="L32" s="214"/>
      <c r="M32" s="108"/>
      <c r="N32" s="307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789020</v>
      </c>
      <c r="J33" s="103">
        <f>J8+J13+J16+J28</f>
        <v>739520</v>
      </c>
      <c r="K33" s="201">
        <f t="shared" ref="K33" si="15">K8+K13+K16+K28</f>
        <v>772134</v>
      </c>
      <c r="L33" s="208">
        <f>L8+L13+L16+L28</f>
        <v>734996</v>
      </c>
      <c r="M33" s="103">
        <f>M8+M13+M16+M28</f>
        <v>0</v>
      </c>
      <c r="N33" s="307">
        <f>N8+N13+N16+N28</f>
        <v>734996</v>
      </c>
      <c r="O33" s="290">
        <f t="shared" si="4"/>
        <v>99.38825183903073</v>
      </c>
      <c r="P33" s="295">
        <f t="shared" si="2"/>
        <v>95.190213097726556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14">
        <f>I33</f>
        <v>789020</v>
      </c>
      <c r="J34" s="14">
        <f>J33</f>
        <v>739520</v>
      </c>
      <c r="K34" s="201">
        <f t="shared" ref="K34" si="16">K33</f>
        <v>772134</v>
      </c>
      <c r="L34" s="208">
        <f t="shared" ref="L34:N35" si="17">L33</f>
        <v>734996</v>
      </c>
      <c r="M34" s="103">
        <f t="shared" si="17"/>
        <v>0</v>
      </c>
      <c r="N34" s="307">
        <f t="shared" si="17"/>
        <v>734996</v>
      </c>
      <c r="O34" s="290">
        <f>IF(J34=0,"",N34/J34*100)</f>
        <v>99.38825183903073</v>
      </c>
      <c r="P34" s="295">
        <f t="shared" si="2"/>
        <v>95.190213097726556</v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14">
        <f>I34</f>
        <v>789020</v>
      </c>
      <c r="J35" s="14">
        <f>J34</f>
        <v>739520</v>
      </c>
      <c r="K35" s="201">
        <f t="shared" ref="K35" si="18">K34</f>
        <v>772134</v>
      </c>
      <c r="L35" s="208">
        <f t="shared" si="17"/>
        <v>734996</v>
      </c>
      <c r="M35" s="103">
        <f t="shared" si="17"/>
        <v>0</v>
      </c>
      <c r="N35" s="307">
        <f t="shared" si="17"/>
        <v>734996</v>
      </c>
      <c r="O35" s="290">
        <f t="shared" si="4"/>
        <v>99.38825183903073</v>
      </c>
      <c r="P35" s="295">
        <f t="shared" si="2"/>
        <v>95.190213097726556</v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16"/>
      <c r="J36" s="16"/>
      <c r="K36" s="24"/>
      <c r="L36" s="15"/>
      <c r="M36" s="16"/>
      <c r="N36" s="310"/>
      <c r="O36" s="292"/>
      <c r="P36" s="297"/>
    </row>
    <row r="37" spans="1:16" ht="12.95" customHeight="1">
      <c r="F37" s="115"/>
      <c r="G37" s="128"/>
      <c r="N37" s="168"/>
    </row>
    <row r="38" spans="1:16" ht="12.95" customHeight="1">
      <c r="B38" s="33"/>
      <c r="F38" s="115"/>
      <c r="G38" s="128"/>
      <c r="N38" s="168"/>
    </row>
    <row r="39" spans="1:16" ht="12.95" customHeight="1">
      <c r="B39" s="33"/>
      <c r="F39" s="115"/>
      <c r="G39" s="128"/>
      <c r="N39" s="168"/>
    </row>
    <row r="40" spans="1:16" ht="12.95" customHeight="1">
      <c r="B40" s="33"/>
      <c r="F40" s="115"/>
      <c r="G40" s="128"/>
      <c r="N40" s="168"/>
    </row>
    <row r="41" spans="1:16" ht="12.95" customHeight="1">
      <c r="B41" s="33"/>
      <c r="F41" s="115"/>
      <c r="G41" s="128"/>
      <c r="N41" s="168"/>
    </row>
    <row r="42" spans="1:16" ht="12.95" customHeight="1">
      <c r="F42" s="115"/>
      <c r="G42" s="128"/>
      <c r="N42" s="168"/>
    </row>
    <row r="43" spans="1:16" ht="12.95" customHeight="1">
      <c r="F43" s="115"/>
      <c r="G43" s="128"/>
      <c r="N43" s="168"/>
    </row>
    <row r="44" spans="1:16" ht="12.95" customHeight="1">
      <c r="F44" s="115"/>
      <c r="G44" s="128"/>
      <c r="N44" s="168"/>
    </row>
    <row r="45" spans="1:16" ht="12.95" customHeight="1">
      <c r="F45" s="115"/>
      <c r="G45" s="128"/>
      <c r="N45" s="168"/>
    </row>
    <row r="46" spans="1:16" ht="12.95" customHeight="1">
      <c r="F46" s="115"/>
      <c r="G46" s="128"/>
      <c r="N46" s="168"/>
    </row>
    <row r="47" spans="1:16" ht="12.95" customHeight="1">
      <c r="F47" s="115"/>
      <c r="G47" s="128"/>
      <c r="N47" s="168"/>
    </row>
    <row r="48" spans="1:16" ht="12.95" customHeight="1">
      <c r="F48" s="115"/>
      <c r="G48" s="128"/>
      <c r="N48" s="168"/>
    </row>
    <row r="49" spans="6:14" ht="12.95" customHeight="1">
      <c r="F49" s="115"/>
      <c r="G49" s="128"/>
      <c r="N49" s="168"/>
    </row>
    <row r="50" spans="6:14" ht="12.95" customHeight="1">
      <c r="F50" s="115"/>
      <c r="G50" s="128"/>
      <c r="N50" s="168"/>
    </row>
    <row r="51" spans="6:14" ht="12.95" customHeight="1">
      <c r="F51" s="115"/>
      <c r="G51" s="128"/>
      <c r="N51" s="168"/>
    </row>
    <row r="52" spans="6:14" ht="12.95" customHeight="1">
      <c r="F52" s="115"/>
      <c r="G52" s="128"/>
      <c r="N52" s="168"/>
    </row>
    <row r="53" spans="6:14" ht="12.95" customHeight="1">
      <c r="F53" s="115"/>
      <c r="G53" s="128"/>
      <c r="N53" s="168"/>
    </row>
    <row r="54" spans="6:14" ht="12.95" customHeight="1">
      <c r="F54" s="115"/>
      <c r="G54" s="128"/>
      <c r="N54" s="168"/>
    </row>
    <row r="55" spans="6:14" ht="12.95" customHeight="1">
      <c r="F55" s="115"/>
      <c r="G55" s="128"/>
      <c r="N55" s="168"/>
    </row>
    <row r="56" spans="6:14" ht="12.95" customHeight="1">
      <c r="F56" s="115"/>
      <c r="G56" s="128"/>
      <c r="N56" s="168"/>
    </row>
    <row r="57" spans="6:14" ht="12.95" customHeight="1">
      <c r="F57" s="115"/>
      <c r="G57" s="128"/>
      <c r="N57" s="168"/>
    </row>
    <row r="58" spans="6:14" ht="12.95" customHeight="1">
      <c r="F58" s="115"/>
      <c r="G58" s="128"/>
      <c r="N58" s="168"/>
    </row>
    <row r="59" spans="6:14" ht="12.95" customHeight="1">
      <c r="F59" s="115"/>
      <c r="G59" s="128"/>
      <c r="N59" s="168"/>
    </row>
    <row r="60" spans="6:14" ht="17.100000000000001" customHeight="1">
      <c r="F60" s="115"/>
      <c r="G60" s="128"/>
      <c r="N60" s="168"/>
    </row>
    <row r="61" spans="6:14" ht="14.25">
      <c r="F61" s="115"/>
      <c r="G61" s="128"/>
      <c r="N61" s="168"/>
    </row>
    <row r="62" spans="6:14" ht="14.25">
      <c r="F62" s="115"/>
      <c r="G62" s="128"/>
      <c r="N62" s="168"/>
    </row>
    <row r="63" spans="6:14" ht="14.25">
      <c r="F63" s="115"/>
      <c r="G63" s="128"/>
      <c r="N63" s="168"/>
    </row>
    <row r="64" spans="6:14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28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 ht="14.25">
      <c r="F90" s="115"/>
      <c r="G90" s="115"/>
      <c r="N90" s="168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R96"/>
  <sheetViews>
    <sheetView zoomScaleNormal="100" workbookViewId="0">
      <selection activeCell="L11" sqref="L11"/>
    </sheetView>
  </sheetViews>
  <sheetFormatPr defaultRowHeight="12.75"/>
  <cols>
    <col min="1" max="1" width="9.140625" style="99"/>
    <col min="2" max="2" width="4.7109375" style="8" customWidth="1"/>
    <col min="3" max="3" width="5.140625" style="8" customWidth="1"/>
    <col min="4" max="4" width="5" style="8" customWidth="1"/>
    <col min="5" max="5" width="5" style="99" customWidth="1"/>
    <col min="6" max="6" width="8.7109375" style="17" customWidth="1"/>
    <col min="7" max="7" width="8.7109375" style="104" customWidth="1"/>
    <col min="8" max="8" width="50.7109375" style="8" customWidth="1"/>
    <col min="9" max="11" width="14.7109375" style="8" customWidth="1"/>
    <col min="12" max="13" width="14.7109375" style="99" customWidth="1"/>
    <col min="14" max="14" width="15.7109375" style="8" customWidth="1"/>
    <col min="15" max="16" width="7.7109375" style="143" customWidth="1"/>
    <col min="17" max="17" width="9.140625" style="8"/>
    <col min="18" max="18" width="9.5703125" style="8" bestFit="1" customWidth="1"/>
    <col min="19" max="16384" width="9.140625" style="8"/>
  </cols>
  <sheetData>
    <row r="1" spans="1:18" ht="13.5" thickBot="1"/>
    <row r="2" spans="1:18" s="61" customFormat="1" ht="20.100000000000001" customHeight="1" thickTop="1" thickBot="1">
      <c r="A2" s="166"/>
      <c r="B2" s="388" t="s">
        <v>39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409"/>
      <c r="P2" s="390"/>
      <c r="R2" s="166"/>
    </row>
    <row r="3" spans="1:18" s="1" customFormat="1" ht="8.1" customHeight="1" thickTop="1" thickBot="1">
      <c r="A3" s="96"/>
      <c r="E3" s="96"/>
      <c r="F3" s="2"/>
      <c r="G3" s="97"/>
      <c r="H3" s="391"/>
      <c r="I3" s="391"/>
      <c r="J3" s="81"/>
      <c r="K3" s="81"/>
      <c r="L3" s="55"/>
      <c r="M3" s="55"/>
      <c r="N3" s="55"/>
      <c r="O3" s="138"/>
      <c r="P3" s="138"/>
    </row>
    <row r="4" spans="1:18" s="1" customFormat="1" ht="39" customHeight="1">
      <c r="A4" s="96"/>
      <c r="B4" s="395" t="s">
        <v>0</v>
      </c>
      <c r="C4" s="410" t="s">
        <v>1</v>
      </c>
      <c r="D4" s="411" t="s">
        <v>25</v>
      </c>
      <c r="E4" s="416" t="s">
        <v>211</v>
      </c>
      <c r="F4" s="412" t="s">
        <v>108</v>
      </c>
      <c r="G4" s="400" t="s">
        <v>113</v>
      </c>
      <c r="H4" s="401" t="s">
        <v>2</v>
      </c>
      <c r="I4" s="413" t="s">
        <v>249</v>
      </c>
      <c r="J4" s="414" t="s">
        <v>250</v>
      </c>
      <c r="K4" s="417" t="s">
        <v>254</v>
      </c>
      <c r="L4" s="392" t="s">
        <v>253</v>
      </c>
      <c r="M4" s="393"/>
      <c r="N4" s="394"/>
      <c r="O4" s="407" t="s">
        <v>256</v>
      </c>
      <c r="P4" s="386" t="s">
        <v>255</v>
      </c>
      <c r="R4" s="45"/>
    </row>
    <row r="5" spans="1:18" s="96" customFormat="1" ht="27" customHeight="1">
      <c r="B5" s="396"/>
      <c r="C5" s="398"/>
      <c r="D5" s="398"/>
      <c r="E5" s="398"/>
      <c r="F5" s="402"/>
      <c r="G5" s="398"/>
      <c r="H5" s="402"/>
      <c r="I5" s="402"/>
      <c r="J5" s="402"/>
      <c r="K5" s="406"/>
      <c r="L5" s="213" t="s">
        <v>155</v>
      </c>
      <c r="M5" s="163" t="s">
        <v>156</v>
      </c>
      <c r="N5" s="299" t="s">
        <v>101</v>
      </c>
      <c r="O5" s="408"/>
      <c r="P5" s="387"/>
    </row>
    <row r="6" spans="1:18" s="2" customFormat="1" ht="12.95" customHeight="1">
      <c r="A6" s="97"/>
      <c r="B6" s="171">
        <v>1</v>
      </c>
      <c r="C6" s="125">
        <v>2</v>
      </c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72">
        <v>10</v>
      </c>
      <c r="L6" s="171">
        <v>11</v>
      </c>
      <c r="M6" s="125">
        <v>12</v>
      </c>
      <c r="N6" s="300" t="s">
        <v>213</v>
      </c>
      <c r="O6" s="288">
        <v>14</v>
      </c>
      <c r="P6" s="183">
        <v>15</v>
      </c>
    </row>
    <row r="7" spans="1:18" s="2" customFormat="1" ht="12.95" customHeight="1">
      <c r="A7" s="97"/>
      <c r="B7" s="5" t="s">
        <v>40</v>
      </c>
      <c r="C7" s="6" t="s">
        <v>3</v>
      </c>
      <c r="D7" s="6" t="s">
        <v>4</v>
      </c>
      <c r="E7" s="279" t="s">
        <v>215</v>
      </c>
      <c r="F7" s="4"/>
      <c r="G7" s="98"/>
      <c r="H7" s="4"/>
      <c r="I7" s="200"/>
      <c r="J7" s="98"/>
      <c r="K7" s="200"/>
      <c r="L7" s="3"/>
      <c r="M7" s="98"/>
      <c r="N7" s="315"/>
      <c r="O7" s="289"/>
      <c r="P7" s="294"/>
    </row>
    <row r="8" spans="1:18" s="1" customFormat="1" ht="12.95" customHeight="1">
      <c r="A8" s="96"/>
      <c r="B8" s="11"/>
      <c r="C8" s="7"/>
      <c r="D8" s="7"/>
      <c r="E8" s="7"/>
      <c r="F8" s="112">
        <v>611000</v>
      </c>
      <c r="G8" s="125"/>
      <c r="H8" s="7" t="s">
        <v>63</v>
      </c>
      <c r="I8" s="177">
        <f t="shared" ref="I8" si="0">SUM(I9:I12)</f>
        <v>5369340</v>
      </c>
      <c r="J8" s="177">
        <f t="shared" ref="J8" si="1">SUM(J9:J12)</f>
        <v>5328340</v>
      </c>
      <c r="K8" s="177">
        <f>SUM(K9:K11)</f>
        <v>4879280</v>
      </c>
      <c r="L8" s="204">
        <f>SUM(L9:L12)</f>
        <v>5326285</v>
      </c>
      <c r="M8" s="72">
        <f>SUM(M9:M12)</f>
        <v>0</v>
      </c>
      <c r="N8" s="316">
        <f>SUM(N9:N12)</f>
        <v>5326285</v>
      </c>
      <c r="O8" s="290">
        <f>IF(J8=0,"",N8/J8*100)</f>
        <v>99.961432641310424</v>
      </c>
      <c r="P8" s="295">
        <f>IF(K8=0,"",N8/K8*100)</f>
        <v>109.16129019035597</v>
      </c>
      <c r="R8" s="37"/>
    </row>
    <row r="9" spans="1:18" ht="12.95" customHeight="1">
      <c r="B9" s="9"/>
      <c r="C9" s="10"/>
      <c r="D9" s="10"/>
      <c r="E9" s="101"/>
      <c r="F9" s="113">
        <v>611100</v>
      </c>
      <c r="G9" s="126"/>
      <c r="H9" s="18" t="s">
        <v>76</v>
      </c>
      <c r="I9" s="178">
        <v>4466930</v>
      </c>
      <c r="J9" s="178">
        <v>4451930</v>
      </c>
      <c r="K9" s="178">
        <v>4026911</v>
      </c>
      <c r="L9" s="205">
        <v>4450366</v>
      </c>
      <c r="M9" s="71">
        <v>0</v>
      </c>
      <c r="N9" s="317">
        <f>SUM(L9:M9)</f>
        <v>4450366</v>
      </c>
      <c r="O9" s="291">
        <f>IF(J9=0,"",N9/J9*100)</f>
        <v>99.964869169101945</v>
      </c>
      <c r="P9" s="296">
        <f t="shared" ref="P9:P35" si="2">IF(K9=0,"",N9/K9*100)</f>
        <v>110.51562848049039</v>
      </c>
      <c r="Q9" s="43"/>
    </row>
    <row r="10" spans="1:18" ht="12.95" customHeight="1">
      <c r="B10" s="9"/>
      <c r="C10" s="10"/>
      <c r="D10" s="10"/>
      <c r="E10" s="101"/>
      <c r="F10" s="113">
        <v>611200</v>
      </c>
      <c r="G10" s="126"/>
      <c r="H10" s="10" t="s">
        <v>77</v>
      </c>
      <c r="I10" s="178">
        <v>902410</v>
      </c>
      <c r="J10" s="178">
        <v>876410</v>
      </c>
      <c r="K10" s="178">
        <v>852369</v>
      </c>
      <c r="L10" s="205">
        <v>875919</v>
      </c>
      <c r="M10" s="71">
        <v>0</v>
      </c>
      <c r="N10" s="317">
        <f t="shared" ref="N10:N11" si="3">SUM(L10:M10)</f>
        <v>875919</v>
      </c>
      <c r="O10" s="291">
        <f t="shared" ref="O10:O35" si="4">IF(J10=0,"",N10/J10*100)</f>
        <v>99.943975992971318</v>
      </c>
      <c r="P10" s="296">
        <f t="shared" si="2"/>
        <v>102.76288790418235</v>
      </c>
      <c r="Q10" s="44"/>
    </row>
    <row r="11" spans="1:18" ht="12.95" customHeight="1">
      <c r="B11" s="9"/>
      <c r="C11" s="10"/>
      <c r="D11" s="10"/>
      <c r="E11" s="101"/>
      <c r="F11" s="113">
        <v>611200</v>
      </c>
      <c r="G11" s="126"/>
      <c r="H11" s="70" t="s">
        <v>103</v>
      </c>
      <c r="I11" s="178">
        <f t="shared" ref="I11:J11" si="5">SUM(G11:H11)</f>
        <v>0</v>
      </c>
      <c r="J11" s="178">
        <f t="shared" si="5"/>
        <v>0</v>
      </c>
      <c r="K11" s="178">
        <v>0</v>
      </c>
      <c r="L11" s="205">
        <v>0</v>
      </c>
      <c r="M11" s="71">
        <v>0</v>
      </c>
      <c r="N11" s="317">
        <f t="shared" si="3"/>
        <v>0</v>
      </c>
      <c r="O11" s="291" t="str">
        <f t="shared" si="4"/>
        <v/>
      </c>
      <c r="P11" s="296" t="str">
        <f t="shared" si="2"/>
        <v/>
      </c>
      <c r="R11" s="35"/>
    </row>
    <row r="12" spans="1:18" ht="12.95" customHeight="1">
      <c r="B12" s="9"/>
      <c r="C12" s="10"/>
      <c r="D12" s="10"/>
      <c r="E12" s="101"/>
      <c r="F12" s="113"/>
      <c r="G12" s="126"/>
      <c r="H12" s="18"/>
      <c r="I12" s="178"/>
      <c r="J12" s="178"/>
      <c r="K12" s="178"/>
      <c r="L12" s="205"/>
      <c r="M12" s="71"/>
      <c r="N12" s="317"/>
      <c r="O12" s="291" t="str">
        <f t="shared" si="4"/>
        <v/>
      </c>
      <c r="P12" s="296" t="str">
        <f t="shared" si="2"/>
        <v/>
      </c>
      <c r="Q12" s="44"/>
    </row>
    <row r="13" spans="1:18" s="1" customFormat="1" ht="12.95" customHeight="1">
      <c r="A13" s="96"/>
      <c r="B13" s="11"/>
      <c r="C13" s="7"/>
      <c r="D13" s="7"/>
      <c r="E13" s="7"/>
      <c r="F13" s="112">
        <v>612000</v>
      </c>
      <c r="G13" s="125"/>
      <c r="H13" s="7" t="s">
        <v>62</v>
      </c>
      <c r="I13" s="177">
        <f t="shared" ref="I13:J13" si="6">I14</f>
        <v>694050</v>
      </c>
      <c r="J13" s="177">
        <f t="shared" si="6"/>
        <v>694050</v>
      </c>
      <c r="K13" s="177">
        <f>K14</f>
        <v>625194</v>
      </c>
      <c r="L13" s="204">
        <f>L14</f>
        <v>694026</v>
      </c>
      <c r="M13" s="72">
        <f>M14</f>
        <v>0</v>
      </c>
      <c r="N13" s="316">
        <f>N14</f>
        <v>694026</v>
      </c>
      <c r="O13" s="290">
        <f t="shared" si="4"/>
        <v>99.996542035876374</v>
      </c>
      <c r="P13" s="295">
        <f t="shared" si="2"/>
        <v>111.0097025883166</v>
      </c>
      <c r="Q13" s="45"/>
    </row>
    <row r="14" spans="1:18" ht="12.95" customHeight="1">
      <c r="B14" s="9"/>
      <c r="C14" s="10"/>
      <c r="D14" s="10"/>
      <c r="E14" s="101"/>
      <c r="F14" s="113">
        <v>612100</v>
      </c>
      <c r="G14" s="126"/>
      <c r="H14" s="12" t="s">
        <v>5</v>
      </c>
      <c r="I14" s="178">
        <v>694050</v>
      </c>
      <c r="J14" s="178">
        <v>694050</v>
      </c>
      <c r="K14" s="178">
        <v>625194</v>
      </c>
      <c r="L14" s="205">
        <v>694026</v>
      </c>
      <c r="M14" s="71">
        <v>0</v>
      </c>
      <c r="N14" s="317">
        <f>SUM(L14:M14)</f>
        <v>694026</v>
      </c>
      <c r="O14" s="291">
        <f t="shared" si="4"/>
        <v>99.996542035876374</v>
      </c>
      <c r="P14" s="296">
        <f t="shared" si="2"/>
        <v>111.0097025883166</v>
      </c>
      <c r="Q14" s="43"/>
    </row>
    <row r="15" spans="1:18" ht="12.95" customHeight="1">
      <c r="B15" s="9"/>
      <c r="C15" s="10"/>
      <c r="D15" s="10"/>
      <c r="E15" s="101"/>
      <c r="F15" s="113"/>
      <c r="G15" s="126"/>
      <c r="H15" s="18"/>
      <c r="I15" s="178"/>
      <c r="J15" s="178"/>
      <c r="K15" s="178"/>
      <c r="L15" s="209"/>
      <c r="M15" s="95"/>
      <c r="N15" s="318"/>
      <c r="O15" s="291" t="str">
        <f t="shared" si="4"/>
        <v/>
      </c>
      <c r="P15" s="296" t="str">
        <f t="shared" si="2"/>
        <v/>
      </c>
      <c r="Q15" s="44"/>
    </row>
    <row r="16" spans="1:18" s="1" customFormat="1" ht="12.95" customHeight="1">
      <c r="A16" s="96"/>
      <c r="B16" s="11"/>
      <c r="C16" s="7"/>
      <c r="D16" s="7"/>
      <c r="E16" s="7"/>
      <c r="F16" s="112">
        <v>613000</v>
      </c>
      <c r="G16" s="125"/>
      <c r="H16" s="7" t="s">
        <v>64</v>
      </c>
      <c r="I16" s="177">
        <f t="shared" ref="I16" si="7">SUM(I17:I26)</f>
        <v>775000</v>
      </c>
      <c r="J16" s="177">
        <f t="shared" ref="J16" si="8">SUM(J17:J26)</f>
        <v>739000</v>
      </c>
      <c r="K16" s="177">
        <f>SUM(K17:K26)</f>
        <v>697421</v>
      </c>
      <c r="L16" s="214">
        <f>SUM(L17:L26)</f>
        <v>733503</v>
      </c>
      <c r="M16" s="108">
        <f>SUM(M17:M26)</f>
        <v>0</v>
      </c>
      <c r="N16" s="307">
        <f>SUM(N17:N26)</f>
        <v>733503</v>
      </c>
      <c r="O16" s="290">
        <f t="shared" si="4"/>
        <v>99.256156968876866</v>
      </c>
      <c r="P16" s="295">
        <f t="shared" si="2"/>
        <v>105.17363256913686</v>
      </c>
    </row>
    <row r="17" spans="1:17" ht="12.95" customHeight="1">
      <c r="B17" s="9"/>
      <c r="C17" s="10"/>
      <c r="D17" s="10"/>
      <c r="E17" s="101"/>
      <c r="F17" s="113">
        <v>613100</v>
      </c>
      <c r="G17" s="126"/>
      <c r="H17" s="10" t="s">
        <v>6</v>
      </c>
      <c r="I17" s="178">
        <v>5000</v>
      </c>
      <c r="J17" s="178">
        <v>5000</v>
      </c>
      <c r="K17" s="178">
        <v>13053</v>
      </c>
      <c r="L17" s="189">
        <v>4072</v>
      </c>
      <c r="M17" s="158">
        <v>0</v>
      </c>
      <c r="N17" s="317">
        <f t="shared" ref="N17:N26" si="9">SUM(L17:M17)</f>
        <v>4072</v>
      </c>
      <c r="O17" s="291">
        <f t="shared" si="4"/>
        <v>81.44</v>
      </c>
      <c r="P17" s="296">
        <f t="shared" si="2"/>
        <v>31.195893664291734</v>
      </c>
    </row>
    <row r="18" spans="1:17" ht="12.95" customHeight="1">
      <c r="B18" s="9"/>
      <c r="C18" s="10"/>
      <c r="D18" s="10"/>
      <c r="E18" s="101"/>
      <c r="F18" s="113">
        <v>613200</v>
      </c>
      <c r="G18" s="126"/>
      <c r="H18" s="10" t="s">
        <v>7</v>
      </c>
      <c r="I18" s="178">
        <v>90000</v>
      </c>
      <c r="J18" s="178">
        <v>84000</v>
      </c>
      <c r="K18" s="178">
        <v>82868</v>
      </c>
      <c r="L18" s="189">
        <v>81861</v>
      </c>
      <c r="M18" s="158">
        <v>0</v>
      </c>
      <c r="N18" s="317">
        <f t="shared" si="9"/>
        <v>81861</v>
      </c>
      <c r="O18" s="291">
        <f t="shared" si="4"/>
        <v>97.453571428571422</v>
      </c>
      <c r="P18" s="296">
        <f t="shared" si="2"/>
        <v>98.784814403629866</v>
      </c>
    </row>
    <row r="19" spans="1:17" ht="12.95" customHeight="1">
      <c r="B19" s="9"/>
      <c r="C19" s="10"/>
      <c r="D19" s="10"/>
      <c r="E19" s="101"/>
      <c r="F19" s="113">
        <v>613300</v>
      </c>
      <c r="G19" s="126"/>
      <c r="H19" s="18" t="s">
        <v>78</v>
      </c>
      <c r="I19" s="178">
        <v>82000</v>
      </c>
      <c r="J19" s="178">
        <v>77000</v>
      </c>
      <c r="K19" s="178">
        <v>88604</v>
      </c>
      <c r="L19" s="189">
        <v>76838</v>
      </c>
      <c r="M19" s="158">
        <v>0</v>
      </c>
      <c r="N19" s="317">
        <f t="shared" si="9"/>
        <v>76838</v>
      </c>
      <c r="O19" s="291">
        <f t="shared" si="4"/>
        <v>99.789610389610388</v>
      </c>
      <c r="P19" s="296">
        <f t="shared" si="2"/>
        <v>86.720689810843751</v>
      </c>
    </row>
    <row r="20" spans="1:17" ht="12.95" customHeight="1">
      <c r="B20" s="9"/>
      <c r="C20" s="10"/>
      <c r="D20" s="10"/>
      <c r="E20" s="101"/>
      <c r="F20" s="113">
        <v>613400</v>
      </c>
      <c r="G20" s="126"/>
      <c r="H20" s="10" t="s">
        <v>65</v>
      </c>
      <c r="I20" s="178">
        <v>175000</v>
      </c>
      <c r="J20" s="178">
        <v>171000</v>
      </c>
      <c r="K20" s="178">
        <v>107158</v>
      </c>
      <c r="L20" s="189">
        <v>170215</v>
      </c>
      <c r="M20" s="158">
        <v>0</v>
      </c>
      <c r="N20" s="317">
        <f t="shared" si="9"/>
        <v>170215</v>
      </c>
      <c r="O20" s="291">
        <f t="shared" si="4"/>
        <v>99.540935672514621</v>
      </c>
      <c r="P20" s="296">
        <f t="shared" si="2"/>
        <v>158.84488325649974</v>
      </c>
    </row>
    <row r="21" spans="1:17" ht="12.95" customHeight="1">
      <c r="B21" s="9"/>
      <c r="C21" s="10"/>
      <c r="D21" s="10"/>
      <c r="E21" s="101"/>
      <c r="F21" s="113">
        <v>613500</v>
      </c>
      <c r="G21" s="126"/>
      <c r="H21" s="10" t="s">
        <v>8</v>
      </c>
      <c r="I21" s="178">
        <v>108000</v>
      </c>
      <c r="J21" s="178">
        <v>103000</v>
      </c>
      <c r="K21" s="178">
        <v>107324</v>
      </c>
      <c r="L21" s="189">
        <v>102361</v>
      </c>
      <c r="M21" s="158">
        <v>0</v>
      </c>
      <c r="N21" s="317">
        <f t="shared" si="9"/>
        <v>102361</v>
      </c>
      <c r="O21" s="291">
        <f t="shared" si="4"/>
        <v>99.37961165048543</v>
      </c>
      <c r="P21" s="296">
        <f t="shared" si="2"/>
        <v>95.375684842160197</v>
      </c>
    </row>
    <row r="22" spans="1:17" ht="12.95" customHeight="1">
      <c r="B22" s="9"/>
      <c r="C22" s="10"/>
      <c r="D22" s="10"/>
      <c r="E22" s="101"/>
      <c r="F22" s="113">
        <v>613600</v>
      </c>
      <c r="G22" s="126"/>
      <c r="H22" s="18" t="s">
        <v>79</v>
      </c>
      <c r="I22" s="178">
        <v>27000</v>
      </c>
      <c r="J22" s="178">
        <v>27000</v>
      </c>
      <c r="K22" s="178">
        <v>31000</v>
      </c>
      <c r="L22" s="189">
        <v>27000</v>
      </c>
      <c r="M22" s="158">
        <v>0</v>
      </c>
      <c r="N22" s="317">
        <f t="shared" si="9"/>
        <v>27000</v>
      </c>
      <c r="O22" s="291">
        <f t="shared" si="4"/>
        <v>100</v>
      </c>
      <c r="P22" s="296">
        <f t="shared" si="2"/>
        <v>87.096774193548384</v>
      </c>
    </row>
    <row r="23" spans="1:17" ht="12.95" customHeight="1">
      <c r="B23" s="9"/>
      <c r="C23" s="10"/>
      <c r="D23" s="10"/>
      <c r="E23" s="101"/>
      <c r="F23" s="113">
        <v>613700</v>
      </c>
      <c r="G23" s="126"/>
      <c r="H23" s="10" t="s">
        <v>9</v>
      </c>
      <c r="I23" s="178">
        <v>106000</v>
      </c>
      <c r="J23" s="178">
        <v>99000</v>
      </c>
      <c r="K23" s="178">
        <v>93367</v>
      </c>
      <c r="L23" s="189">
        <v>98708</v>
      </c>
      <c r="M23" s="158">
        <v>0</v>
      </c>
      <c r="N23" s="317">
        <f t="shared" si="9"/>
        <v>98708</v>
      </c>
      <c r="O23" s="291">
        <f t="shared" si="4"/>
        <v>99.705050505050508</v>
      </c>
      <c r="P23" s="296">
        <f t="shared" si="2"/>
        <v>105.72043655681342</v>
      </c>
    </row>
    <row r="24" spans="1:17" ht="12.95" customHeight="1">
      <c r="B24" s="9"/>
      <c r="C24" s="10"/>
      <c r="D24" s="10"/>
      <c r="E24" s="101"/>
      <c r="F24" s="113">
        <v>613800</v>
      </c>
      <c r="G24" s="126"/>
      <c r="H24" s="10" t="s">
        <v>66</v>
      </c>
      <c r="I24" s="178">
        <v>18000</v>
      </c>
      <c r="J24" s="178">
        <v>16000</v>
      </c>
      <c r="K24" s="178">
        <v>15135</v>
      </c>
      <c r="L24" s="189">
        <v>15830</v>
      </c>
      <c r="M24" s="158">
        <v>0</v>
      </c>
      <c r="N24" s="317">
        <f t="shared" si="9"/>
        <v>15830</v>
      </c>
      <c r="O24" s="291">
        <f t="shared" si="4"/>
        <v>98.9375</v>
      </c>
      <c r="P24" s="296">
        <f t="shared" si="2"/>
        <v>104.59200528576147</v>
      </c>
    </row>
    <row r="25" spans="1:17" ht="12.95" customHeight="1">
      <c r="B25" s="9"/>
      <c r="C25" s="10"/>
      <c r="D25" s="10"/>
      <c r="E25" s="101"/>
      <c r="F25" s="113">
        <v>613900</v>
      </c>
      <c r="G25" s="126"/>
      <c r="H25" s="10" t="s">
        <v>67</v>
      </c>
      <c r="I25" s="178">
        <v>164000</v>
      </c>
      <c r="J25" s="178">
        <v>157000</v>
      </c>
      <c r="K25" s="178">
        <v>158912</v>
      </c>
      <c r="L25" s="189">
        <v>156618</v>
      </c>
      <c r="M25" s="158">
        <v>0</v>
      </c>
      <c r="N25" s="317">
        <f t="shared" si="9"/>
        <v>156618</v>
      </c>
      <c r="O25" s="291">
        <f t="shared" si="4"/>
        <v>99.756687898089169</v>
      </c>
      <c r="P25" s="296">
        <f t="shared" si="2"/>
        <v>98.556433749496577</v>
      </c>
    </row>
    <row r="26" spans="1:17" ht="12.95" customHeight="1">
      <c r="B26" s="9"/>
      <c r="C26" s="10"/>
      <c r="D26" s="10"/>
      <c r="E26" s="101"/>
      <c r="F26" s="113">
        <v>613900</v>
      </c>
      <c r="G26" s="126"/>
      <c r="H26" s="70" t="s">
        <v>104</v>
      </c>
      <c r="I26" s="178">
        <f t="shared" ref="I26:J26" si="10">SUM(G26:H26)</f>
        <v>0</v>
      </c>
      <c r="J26" s="178">
        <f t="shared" si="10"/>
        <v>0</v>
      </c>
      <c r="K26" s="178">
        <v>0</v>
      </c>
      <c r="L26" s="192">
        <v>0</v>
      </c>
      <c r="M26" s="159">
        <v>0</v>
      </c>
      <c r="N26" s="317">
        <f t="shared" si="9"/>
        <v>0</v>
      </c>
      <c r="O26" s="291" t="str">
        <f t="shared" si="4"/>
        <v/>
      </c>
      <c r="P26" s="296" t="str">
        <f t="shared" si="2"/>
        <v/>
      </c>
      <c r="Q26" s="36"/>
    </row>
    <row r="27" spans="1:17" s="1" customFormat="1" ht="12.95" customHeight="1">
      <c r="A27" s="96"/>
      <c r="B27" s="11"/>
      <c r="C27" s="7"/>
      <c r="D27" s="7"/>
      <c r="E27" s="278"/>
      <c r="F27" s="123"/>
      <c r="G27" s="137"/>
      <c r="H27" s="7"/>
      <c r="I27" s="178"/>
      <c r="J27" s="178"/>
      <c r="K27" s="178"/>
      <c r="L27" s="209"/>
      <c r="M27" s="95"/>
      <c r="N27" s="318"/>
      <c r="O27" s="291" t="str">
        <f t="shared" si="4"/>
        <v/>
      </c>
      <c r="P27" s="296" t="str">
        <f t="shared" si="2"/>
        <v/>
      </c>
    </row>
    <row r="28" spans="1:17" s="1" customFormat="1" ht="12.95" customHeight="1">
      <c r="A28" s="96"/>
      <c r="B28" s="11"/>
      <c r="C28" s="7"/>
      <c r="D28" s="7"/>
      <c r="E28" s="7"/>
      <c r="F28" s="112">
        <v>821000</v>
      </c>
      <c r="G28" s="125"/>
      <c r="H28" s="7" t="s">
        <v>12</v>
      </c>
      <c r="I28" s="177">
        <f t="shared" ref="I28" si="11">SUM(I29:I30)</f>
        <v>75000</v>
      </c>
      <c r="J28" s="177">
        <f t="shared" ref="J28" si="12">SUM(J29:J30)</f>
        <v>75000</v>
      </c>
      <c r="K28" s="177">
        <f>SUM(K29:K30)</f>
        <v>86661</v>
      </c>
      <c r="L28" s="214">
        <f>SUM(L29:L30)</f>
        <v>74898</v>
      </c>
      <c r="M28" s="108">
        <f>SUM(M29:M30)</f>
        <v>0</v>
      </c>
      <c r="N28" s="307">
        <f>SUM(N29:N30)</f>
        <v>74898</v>
      </c>
      <c r="O28" s="290">
        <f t="shared" si="4"/>
        <v>99.864000000000004</v>
      </c>
      <c r="P28" s="382">
        <f t="shared" si="2"/>
        <v>86.426420189012347</v>
      </c>
    </row>
    <row r="29" spans="1:17" ht="12.95" customHeight="1">
      <c r="B29" s="9"/>
      <c r="C29" s="10"/>
      <c r="D29" s="10"/>
      <c r="E29" s="101"/>
      <c r="F29" s="113">
        <v>821200</v>
      </c>
      <c r="G29" s="126"/>
      <c r="H29" s="10" t="s">
        <v>13</v>
      </c>
      <c r="I29" s="178">
        <v>0</v>
      </c>
      <c r="J29" s="178">
        <v>0</v>
      </c>
      <c r="K29" s="178">
        <v>0</v>
      </c>
      <c r="L29" s="209">
        <v>0</v>
      </c>
      <c r="M29" s="95">
        <v>0</v>
      </c>
      <c r="N29" s="317">
        <f t="shared" ref="N29:N30" si="13">SUM(L29:M29)</f>
        <v>0</v>
      </c>
      <c r="O29" s="291" t="str">
        <f t="shared" si="4"/>
        <v/>
      </c>
      <c r="P29" s="383" t="str">
        <f t="shared" si="2"/>
        <v/>
      </c>
    </row>
    <row r="30" spans="1:17" ht="12.95" customHeight="1">
      <c r="B30" s="9"/>
      <c r="C30" s="10"/>
      <c r="D30" s="10"/>
      <c r="E30" s="101"/>
      <c r="F30" s="113">
        <v>821300</v>
      </c>
      <c r="G30" s="126"/>
      <c r="H30" s="10" t="s">
        <v>14</v>
      </c>
      <c r="I30" s="178">
        <v>75000</v>
      </c>
      <c r="J30" s="178">
        <v>75000</v>
      </c>
      <c r="K30" s="178">
        <v>86661</v>
      </c>
      <c r="L30" s="209">
        <v>74898</v>
      </c>
      <c r="M30" s="95">
        <v>0</v>
      </c>
      <c r="N30" s="317">
        <f t="shared" si="13"/>
        <v>74898</v>
      </c>
      <c r="O30" s="291">
        <f t="shared" si="4"/>
        <v>99.864000000000004</v>
      </c>
      <c r="P30" s="383">
        <f t="shared" si="2"/>
        <v>86.426420189012347</v>
      </c>
    </row>
    <row r="31" spans="1:17" ht="12.95" customHeight="1">
      <c r="B31" s="9"/>
      <c r="C31" s="10"/>
      <c r="D31" s="10"/>
      <c r="E31" s="101"/>
      <c r="F31" s="113"/>
      <c r="G31" s="126"/>
      <c r="H31" s="10"/>
      <c r="I31" s="177"/>
      <c r="J31" s="177"/>
      <c r="K31" s="177"/>
      <c r="L31" s="208"/>
      <c r="M31" s="103"/>
      <c r="N31" s="307"/>
      <c r="O31" s="291" t="str">
        <f t="shared" si="4"/>
        <v/>
      </c>
      <c r="P31" s="296" t="str">
        <f t="shared" si="2"/>
        <v/>
      </c>
    </row>
    <row r="32" spans="1:17" s="1" customFormat="1" ht="12.95" customHeight="1">
      <c r="A32" s="96"/>
      <c r="B32" s="11"/>
      <c r="C32" s="7"/>
      <c r="D32" s="7"/>
      <c r="E32" s="7"/>
      <c r="F32" s="112"/>
      <c r="G32" s="125"/>
      <c r="H32" s="7" t="s">
        <v>15</v>
      </c>
      <c r="I32" s="179">
        <v>215</v>
      </c>
      <c r="J32" s="179"/>
      <c r="K32" s="177">
        <v>204</v>
      </c>
      <c r="L32" s="210"/>
      <c r="M32" s="110"/>
      <c r="N32" s="319"/>
      <c r="O32" s="291"/>
      <c r="P32" s="296"/>
    </row>
    <row r="33" spans="1:16" s="1" customFormat="1" ht="12.95" customHeight="1">
      <c r="A33" s="96"/>
      <c r="B33" s="11"/>
      <c r="C33" s="7"/>
      <c r="D33" s="7"/>
      <c r="E33" s="7"/>
      <c r="F33" s="112"/>
      <c r="G33" s="125"/>
      <c r="H33" s="7" t="s">
        <v>28</v>
      </c>
      <c r="I33" s="201">
        <f>I8+I13+I16+I28</f>
        <v>6913390</v>
      </c>
      <c r="J33" s="103">
        <f>J8+J13+J16+J28</f>
        <v>6836390</v>
      </c>
      <c r="K33" s="201">
        <f t="shared" ref="K33" si="14">K8+K13+K16+K28</f>
        <v>6288556</v>
      </c>
      <c r="L33" s="208">
        <f>L8+L13+L16+L28</f>
        <v>6828712</v>
      </c>
      <c r="M33" s="103">
        <f>M8+M13+M16+M28</f>
        <v>0</v>
      </c>
      <c r="N33" s="307">
        <f>N8+N13+N16+N28</f>
        <v>6828712</v>
      </c>
      <c r="O33" s="290">
        <f t="shared" si="4"/>
        <v>99.887689262900452</v>
      </c>
      <c r="P33" s="295">
        <f t="shared" si="2"/>
        <v>108.58950767075939</v>
      </c>
    </row>
    <row r="34" spans="1:16" s="1" customFormat="1" ht="12.95" customHeight="1">
      <c r="A34" s="96"/>
      <c r="B34" s="11"/>
      <c r="C34" s="7"/>
      <c r="D34" s="7"/>
      <c r="E34" s="7"/>
      <c r="F34" s="112"/>
      <c r="G34" s="125"/>
      <c r="H34" s="7" t="s">
        <v>16</v>
      </c>
      <c r="I34" s="201">
        <f>I33</f>
        <v>6913390</v>
      </c>
      <c r="J34" s="103">
        <f>J33</f>
        <v>6836390</v>
      </c>
      <c r="K34" s="201">
        <f t="shared" ref="K34" si="15">K33</f>
        <v>6288556</v>
      </c>
      <c r="L34" s="208">
        <f t="shared" ref="L34:N35" si="16">L33</f>
        <v>6828712</v>
      </c>
      <c r="M34" s="103">
        <f t="shared" si="16"/>
        <v>0</v>
      </c>
      <c r="N34" s="307">
        <f t="shared" si="16"/>
        <v>6828712</v>
      </c>
      <c r="O34" s="290">
        <f>IF(J34=0,"",N34/J34*100)</f>
        <v>99.887689262900452</v>
      </c>
      <c r="P34" s="295">
        <f t="shared" si="2"/>
        <v>108.58950767075939</v>
      </c>
    </row>
    <row r="35" spans="1:16" s="1" customFormat="1" ht="12.95" customHeight="1">
      <c r="A35" s="96"/>
      <c r="B35" s="11"/>
      <c r="C35" s="7"/>
      <c r="D35" s="7"/>
      <c r="E35" s="7"/>
      <c r="F35" s="112"/>
      <c r="G35" s="125"/>
      <c r="H35" s="7" t="s">
        <v>17</v>
      </c>
      <c r="I35" s="14">
        <f>I34</f>
        <v>6913390</v>
      </c>
      <c r="J35" s="14">
        <f>J34</f>
        <v>6836390</v>
      </c>
      <c r="K35" s="201">
        <f t="shared" ref="K35" si="17">K34</f>
        <v>6288556</v>
      </c>
      <c r="L35" s="208">
        <f t="shared" si="16"/>
        <v>6828712</v>
      </c>
      <c r="M35" s="103">
        <f t="shared" si="16"/>
        <v>0</v>
      </c>
      <c r="N35" s="307">
        <f t="shared" si="16"/>
        <v>6828712</v>
      </c>
      <c r="O35" s="290">
        <f t="shared" si="4"/>
        <v>99.887689262900452</v>
      </c>
      <c r="P35" s="295">
        <f t="shared" si="2"/>
        <v>108.58950767075939</v>
      </c>
    </row>
    <row r="36" spans="1:16" ht="12.95" customHeight="1" thickBot="1">
      <c r="B36" s="15"/>
      <c r="C36" s="16"/>
      <c r="D36" s="16"/>
      <c r="E36" s="16"/>
      <c r="F36" s="114"/>
      <c r="G36" s="127"/>
      <c r="H36" s="16"/>
      <c r="I36" s="16"/>
      <c r="J36" s="16"/>
      <c r="K36" s="24"/>
      <c r="L36" s="15"/>
      <c r="M36" s="16"/>
      <c r="N36" s="310"/>
      <c r="O36" s="292"/>
      <c r="P36" s="297"/>
    </row>
    <row r="37" spans="1:16" ht="12.95" customHeight="1">
      <c r="F37" s="115"/>
      <c r="G37" s="128"/>
      <c r="N37" s="168"/>
    </row>
    <row r="38" spans="1:16" ht="12.95" customHeight="1">
      <c r="B38" s="33"/>
      <c r="F38" s="115"/>
      <c r="G38" s="128"/>
      <c r="N38" s="168"/>
    </row>
    <row r="39" spans="1:16" ht="12.95" customHeight="1">
      <c r="B39" s="33"/>
      <c r="F39" s="115"/>
      <c r="G39" s="128"/>
      <c r="N39" s="168"/>
    </row>
    <row r="40" spans="1:16" ht="12.95" customHeight="1">
      <c r="B40" s="33"/>
      <c r="F40" s="115"/>
      <c r="G40" s="128"/>
      <c r="N40" s="168"/>
    </row>
    <row r="41" spans="1:16" ht="12.95" customHeight="1">
      <c r="B41" s="33"/>
      <c r="F41" s="115"/>
      <c r="G41" s="128"/>
      <c r="N41" s="168"/>
    </row>
    <row r="42" spans="1:16" ht="12.95" customHeight="1">
      <c r="B42" s="33"/>
      <c r="F42" s="115"/>
      <c r="G42" s="128"/>
      <c r="N42" s="168"/>
    </row>
    <row r="43" spans="1:16" ht="12.95" customHeight="1">
      <c r="B43" s="33"/>
      <c r="F43" s="115"/>
      <c r="G43" s="128"/>
      <c r="N43" s="168"/>
    </row>
    <row r="44" spans="1:16" ht="12.95" customHeight="1">
      <c r="F44" s="115"/>
      <c r="G44" s="128"/>
      <c r="N44" s="168"/>
    </row>
    <row r="45" spans="1:16" ht="12.95" customHeight="1">
      <c r="F45" s="115"/>
      <c r="G45" s="128"/>
      <c r="N45" s="168"/>
    </row>
    <row r="46" spans="1:16" ht="12.95" customHeight="1">
      <c r="F46" s="115"/>
      <c r="G46" s="128"/>
      <c r="N46" s="168"/>
    </row>
    <row r="47" spans="1:16" ht="12.95" customHeight="1">
      <c r="F47" s="115"/>
      <c r="G47" s="128"/>
      <c r="N47" s="168"/>
    </row>
    <row r="48" spans="1:16" ht="12.95" customHeight="1">
      <c r="F48" s="115"/>
      <c r="G48" s="128"/>
      <c r="N48" s="168"/>
    </row>
    <row r="49" spans="6:14" ht="12.95" customHeight="1">
      <c r="F49" s="115"/>
      <c r="G49" s="128"/>
      <c r="N49" s="168"/>
    </row>
    <row r="50" spans="6:14" ht="12.95" customHeight="1">
      <c r="F50" s="115"/>
      <c r="G50" s="128"/>
      <c r="N50" s="168"/>
    </row>
    <row r="51" spans="6:14" ht="12.95" customHeight="1">
      <c r="F51" s="115"/>
      <c r="G51" s="128"/>
      <c r="N51" s="168"/>
    </row>
    <row r="52" spans="6:14" ht="12.95" customHeight="1">
      <c r="F52" s="115"/>
      <c r="G52" s="128"/>
      <c r="N52" s="168"/>
    </row>
    <row r="53" spans="6:14" ht="12.95" customHeight="1">
      <c r="F53" s="115"/>
      <c r="G53" s="128"/>
      <c r="N53" s="168"/>
    </row>
    <row r="54" spans="6:14" ht="12.95" customHeight="1">
      <c r="F54" s="115"/>
      <c r="G54" s="128"/>
      <c r="N54" s="168"/>
    </row>
    <row r="55" spans="6:14" ht="12.95" customHeight="1">
      <c r="F55" s="115"/>
      <c r="G55" s="128"/>
      <c r="N55" s="168"/>
    </row>
    <row r="56" spans="6:14" ht="12.95" customHeight="1">
      <c r="F56" s="115"/>
      <c r="G56" s="128"/>
      <c r="N56" s="168"/>
    </row>
    <row r="57" spans="6:14" ht="12.95" customHeight="1">
      <c r="F57" s="115"/>
      <c r="G57" s="128"/>
      <c r="N57" s="168"/>
    </row>
    <row r="58" spans="6:14" ht="12.95" customHeight="1">
      <c r="F58" s="115"/>
      <c r="G58" s="128"/>
      <c r="N58" s="168"/>
    </row>
    <row r="59" spans="6:14" ht="12.95" customHeight="1">
      <c r="F59" s="115"/>
      <c r="G59" s="128"/>
      <c r="N59" s="168"/>
    </row>
    <row r="60" spans="6:14" ht="17.100000000000001" customHeight="1">
      <c r="F60" s="115"/>
      <c r="G60" s="128"/>
      <c r="N60" s="168"/>
    </row>
    <row r="61" spans="6:14" ht="14.25">
      <c r="F61" s="115"/>
      <c r="G61" s="128"/>
      <c r="N61" s="168"/>
    </row>
    <row r="62" spans="6:14" ht="14.25">
      <c r="F62" s="115"/>
      <c r="G62" s="128"/>
      <c r="N62" s="168"/>
    </row>
    <row r="63" spans="6:14" ht="14.25">
      <c r="F63" s="115"/>
      <c r="G63" s="128"/>
      <c r="N63" s="168"/>
    </row>
    <row r="64" spans="6:14" ht="14.25">
      <c r="F64" s="115"/>
      <c r="G64" s="128"/>
      <c r="N64" s="168"/>
    </row>
    <row r="65" spans="6:14" ht="14.25">
      <c r="F65" s="115"/>
      <c r="G65" s="128"/>
      <c r="N65" s="168"/>
    </row>
    <row r="66" spans="6:14" ht="14.25">
      <c r="F66" s="115"/>
      <c r="G66" s="128"/>
      <c r="N66" s="168"/>
    </row>
    <row r="67" spans="6:14" ht="14.25">
      <c r="F67" s="115"/>
      <c r="G67" s="128"/>
      <c r="N67" s="168"/>
    </row>
    <row r="68" spans="6:14" ht="14.25">
      <c r="F68" s="115"/>
      <c r="G68" s="128"/>
      <c r="N68" s="168"/>
    </row>
    <row r="69" spans="6:14" ht="14.25">
      <c r="F69" s="115"/>
      <c r="G69" s="128"/>
      <c r="N69" s="168"/>
    </row>
    <row r="70" spans="6:14" ht="14.25">
      <c r="F70" s="115"/>
      <c r="G70" s="128"/>
      <c r="N70" s="168"/>
    </row>
    <row r="71" spans="6:14" ht="14.25">
      <c r="F71" s="115"/>
      <c r="G71" s="128"/>
      <c r="N71" s="168"/>
    </row>
    <row r="72" spans="6:14" ht="14.25">
      <c r="F72" s="115"/>
      <c r="G72" s="128"/>
      <c r="N72" s="168"/>
    </row>
    <row r="73" spans="6:14" ht="14.25">
      <c r="F73" s="115"/>
      <c r="G73" s="128"/>
      <c r="N73" s="168"/>
    </row>
    <row r="74" spans="6:14" ht="14.25">
      <c r="F74" s="115"/>
      <c r="G74" s="115"/>
      <c r="N74" s="168"/>
    </row>
    <row r="75" spans="6:14" ht="14.25">
      <c r="F75" s="115"/>
      <c r="G75" s="115"/>
      <c r="N75" s="168"/>
    </row>
    <row r="76" spans="6:14" ht="14.25">
      <c r="F76" s="115"/>
      <c r="G76" s="115"/>
      <c r="N76" s="168"/>
    </row>
    <row r="77" spans="6:14" ht="14.25">
      <c r="F77" s="115"/>
      <c r="G77" s="115"/>
      <c r="N77" s="168"/>
    </row>
    <row r="78" spans="6:14" ht="14.25">
      <c r="F78" s="115"/>
      <c r="G78" s="115"/>
      <c r="N78" s="168"/>
    </row>
    <row r="79" spans="6:14" ht="14.25">
      <c r="F79" s="115"/>
      <c r="G79" s="115"/>
      <c r="N79" s="168"/>
    </row>
    <row r="80" spans="6:14" ht="14.25">
      <c r="F80" s="115"/>
      <c r="G80" s="115"/>
      <c r="N80" s="168"/>
    </row>
    <row r="81" spans="6:14" ht="14.25">
      <c r="F81" s="115"/>
      <c r="G81" s="115"/>
      <c r="N81" s="168"/>
    </row>
    <row r="82" spans="6:14" ht="14.25">
      <c r="F82" s="115"/>
      <c r="G82" s="115"/>
      <c r="N82" s="168"/>
    </row>
    <row r="83" spans="6:14" ht="14.25">
      <c r="F83" s="115"/>
      <c r="G83" s="115"/>
      <c r="N83" s="168"/>
    </row>
    <row r="84" spans="6:14" ht="14.25">
      <c r="F84" s="115"/>
      <c r="G84" s="115"/>
      <c r="N84" s="168"/>
    </row>
    <row r="85" spans="6:14" ht="14.25">
      <c r="F85" s="115"/>
      <c r="G85" s="115"/>
      <c r="N85" s="168"/>
    </row>
    <row r="86" spans="6:14" ht="14.25">
      <c r="F86" s="115"/>
      <c r="G86" s="115"/>
      <c r="N86" s="168"/>
    </row>
    <row r="87" spans="6:14" ht="14.25">
      <c r="F87" s="115"/>
      <c r="G87" s="115"/>
      <c r="N87" s="168"/>
    </row>
    <row r="88" spans="6:14" ht="14.25">
      <c r="F88" s="115"/>
      <c r="G88" s="115"/>
      <c r="N88" s="168"/>
    </row>
    <row r="89" spans="6:14" ht="14.25">
      <c r="F89" s="115"/>
      <c r="G89" s="115"/>
      <c r="N89" s="168"/>
    </row>
    <row r="90" spans="6:14" ht="14.25">
      <c r="F90" s="115"/>
      <c r="G90" s="115"/>
      <c r="N90" s="168"/>
    </row>
    <row r="91" spans="6:14">
      <c r="G91" s="115"/>
    </row>
    <row r="92" spans="6:14">
      <c r="G92" s="115"/>
    </row>
    <row r="93" spans="6:14">
      <c r="G93" s="115"/>
    </row>
    <row r="94" spans="6:14">
      <c r="G94" s="115"/>
    </row>
    <row r="95" spans="6:14">
      <c r="G95" s="115"/>
    </row>
    <row r="96" spans="6:14">
      <c r="G96" s="115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36</vt:i4>
      </vt:variant>
      <vt:variant>
        <vt:lpstr>Imenovani rasponi</vt:lpstr>
      </vt:variant>
      <vt:variant>
        <vt:i4>4</vt:i4>
      </vt:variant>
    </vt:vector>
  </HeadingPairs>
  <TitlesOfParts>
    <vt:vector size="4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'14'!Podrucje_ispisa</vt:lpstr>
      <vt:lpstr>'15'!Podrucje_ispisa</vt:lpstr>
      <vt:lpstr>'16'!Podrucje_ispisa</vt:lpstr>
      <vt:lpstr>'20'!Podrucje_ispisa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2020-11-27T09:27:27Z</cp:lastPrinted>
  <dcterms:created xsi:type="dcterms:W3CDTF">2004-07-23T11:14:23Z</dcterms:created>
  <dcterms:modified xsi:type="dcterms:W3CDTF">2021-02-11T10:46:08Z</dcterms:modified>
</cp:coreProperties>
</file>