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prz\Desktop\"/>
    </mc:Choice>
  </mc:AlternateContent>
  <xr:revisionPtr revIDLastSave="0" documentId="13_ncr:1_{AB1AB3F6-3412-417A-85CD-E34E8B425409}" xr6:coauthVersionLast="47" xr6:coauthVersionMax="47" xr10:uidLastSave="{00000000-0000-0000-0000-000000000000}"/>
  <bookViews>
    <workbookView xWindow="-120" yWindow="-120" windowWidth="29040" windowHeight="15720" tabRatio="964" firstSheet="1" activeTab="1" xr2:uid="{00000000-000D-0000-FFFF-FFFF00000000}"/>
  </bookViews>
  <sheets>
    <sheet name="CODE" sheetId="65119" state="veryHidden" r:id="rId1"/>
    <sheet name="1" sheetId="16" r:id="rId2"/>
    <sheet name="2" sheetId="65065" r:id="rId3"/>
    <sheet name="3" sheetId="65067" r:id="rId4"/>
    <sheet name="4" sheetId="65099" r:id="rId5"/>
    <sheet name="5" sheetId="65123" r:id="rId6"/>
    <sheet name="6" sheetId="65140" r:id="rId7"/>
    <sheet name="7" sheetId="65068" r:id="rId8"/>
    <sheet name="8" sheetId="65069" r:id="rId9"/>
    <sheet name="9" sheetId="65070" r:id="rId10"/>
    <sheet name="10" sheetId="65071" r:id="rId11"/>
    <sheet name="11" sheetId="65074" r:id="rId12"/>
    <sheet name="12" sheetId="65100" r:id="rId13"/>
    <sheet name="13" sheetId="65115" r:id="rId14"/>
    <sheet name="14" sheetId="65141" r:id="rId15"/>
    <sheet name="15" sheetId="65075" r:id="rId16"/>
    <sheet name="16" sheetId="65076" r:id="rId17"/>
    <sheet name="17" sheetId="65077" r:id="rId18"/>
    <sheet name="18" sheetId="65078" r:id="rId19"/>
    <sheet name="19" sheetId="65079" r:id="rId20"/>
    <sheet name="20" sheetId="65080" r:id="rId21"/>
    <sheet name="21" sheetId="65082" r:id="rId22"/>
    <sheet name="22" sheetId="65081" r:id="rId23"/>
    <sheet name="23" sheetId="65122" r:id="rId24"/>
    <sheet name="24" sheetId="65083" r:id="rId25"/>
    <sheet name="25" sheetId="65084" r:id="rId26"/>
    <sheet name="26" sheetId="65085" r:id="rId27"/>
    <sheet name="27" sheetId="65086" r:id="rId28"/>
    <sheet name="28" sheetId="65087" r:id="rId29"/>
    <sheet name="29" sheetId="65088" r:id="rId30"/>
    <sheet name="30" sheetId="65089" r:id="rId31"/>
    <sheet name="31" sheetId="65093" r:id="rId32"/>
    <sheet name="32" sheetId="65094" r:id="rId33"/>
    <sheet name="33" sheetId="65095" r:id="rId34"/>
    <sheet name="34" sheetId="65096" r:id="rId35"/>
    <sheet name="35" sheetId="65097" r:id="rId36"/>
    <sheet name="36" sheetId="65098" r:id="rId37"/>
    <sheet name="37" sheetId="65105" r:id="rId38"/>
  </sheets>
  <definedNames>
    <definedName name="ACCOUNTEDPERIODTYPE1" localSheetId="14">#REF!</definedName>
    <definedName name="ACCOUNTEDPERIODTYPE1" localSheetId="6">#REF!</definedName>
    <definedName name="ACCOUNTEDPERIODTYPE1">#REF!</definedName>
    <definedName name="APPSUSERNAME1" localSheetId="14">#REF!</definedName>
    <definedName name="APPSUSERNAME1" localSheetId="6">#REF!</definedName>
    <definedName name="APPSUSERNAME1">#REF!</definedName>
    <definedName name="BUDGETORGID1" localSheetId="14">#REF!</definedName>
    <definedName name="BUDGETORGID1" localSheetId="6">#REF!</definedName>
    <definedName name="BUDGETORGID1">#REF!</definedName>
    <definedName name="BUDGETORGNAME1" localSheetId="14">#REF!</definedName>
    <definedName name="BUDGETORGNAME1" localSheetId="6">#REF!</definedName>
    <definedName name="BUDGETORGNAME1">#REF!</definedName>
    <definedName name="CHARTOFACCOUNTSID1" localSheetId="14">#REF!</definedName>
    <definedName name="CHARTOFACCOUNTSID1" localSheetId="6">#REF!</definedName>
    <definedName name="CHARTOFACCOUNTSID1">#REF!</definedName>
    <definedName name="CONNECTSTRING1" localSheetId="14">#REF!</definedName>
    <definedName name="CONNECTSTRING1" localSheetId="6">#REF!</definedName>
    <definedName name="CONNECTSTRING1">#REF!</definedName>
    <definedName name="CREATESUMMARYJNLS1" localSheetId="14">#REF!</definedName>
    <definedName name="CREATESUMMARYJNLS1" localSheetId="6">#REF!</definedName>
    <definedName name="CREATESUMMARYJNLS1">#REF!</definedName>
    <definedName name="CRITERIACOLUMN1" localSheetId="14">#REF!</definedName>
    <definedName name="CRITERIACOLUMN1" localSheetId="6">#REF!</definedName>
    <definedName name="CRITERIACOLUMN1">#REF!</definedName>
    <definedName name="DBNAME1" localSheetId="14">#REF!</definedName>
    <definedName name="DBNAME1" localSheetId="6">#REF!</definedName>
    <definedName name="DBNAME1">#REF!</definedName>
    <definedName name="DBUSERNAME1" localSheetId="14">#REF!</definedName>
    <definedName name="DBUSERNAME1" localSheetId="6">#REF!</definedName>
    <definedName name="DBUSERNAME1">#REF!</definedName>
    <definedName name="DELETELOGICTYPE1" localSheetId="14">#REF!</definedName>
    <definedName name="DELETELOGICTYPE1" localSheetId="6">#REF!</definedName>
    <definedName name="DELETELOGICTYPE1">#REF!</definedName>
    <definedName name="FFAPPCOLNAME1_1" localSheetId="14">#REF!</definedName>
    <definedName name="FFAPPCOLNAME1_1" localSheetId="6">#REF!</definedName>
    <definedName name="FFAPPCOLNAME1_1">#REF!</definedName>
    <definedName name="FFAPPCOLNAME2_1" localSheetId="14">#REF!</definedName>
    <definedName name="FFAPPCOLNAME2_1" localSheetId="6">#REF!</definedName>
    <definedName name="FFAPPCOLNAME2_1">#REF!</definedName>
    <definedName name="FFAPPCOLNAME3_1" localSheetId="14">#REF!</definedName>
    <definedName name="FFAPPCOLNAME3_1" localSheetId="6">#REF!</definedName>
    <definedName name="FFAPPCOLNAME3_1">#REF!</definedName>
    <definedName name="FFAPPCOLNAME4_1" localSheetId="14">#REF!</definedName>
    <definedName name="FFAPPCOLNAME4_1" localSheetId="6">#REF!</definedName>
    <definedName name="FFAPPCOLNAME4_1">#REF!</definedName>
    <definedName name="FFAPPCOLNAME5_1" localSheetId="14">#REF!</definedName>
    <definedName name="FFAPPCOLNAME5_1" localSheetId="6">#REF!</definedName>
    <definedName name="FFAPPCOLNAME5_1">#REF!</definedName>
    <definedName name="FFAPPCOLNAME6_1" localSheetId="14">#REF!</definedName>
    <definedName name="FFAPPCOLNAME6_1" localSheetId="6">#REF!</definedName>
    <definedName name="FFAPPCOLNAME6_1">#REF!</definedName>
    <definedName name="FFSEGMENT1_1" localSheetId="14">#REF!</definedName>
    <definedName name="FFSEGMENT1_1" localSheetId="6">#REF!</definedName>
    <definedName name="FFSEGMENT1_1">#REF!</definedName>
    <definedName name="FFSEGMENT2_1" localSheetId="14">#REF!</definedName>
    <definedName name="FFSEGMENT2_1" localSheetId="6">#REF!</definedName>
    <definedName name="FFSEGMENT2_1">#REF!</definedName>
    <definedName name="FFSEGMENT3_1" localSheetId="14">#REF!</definedName>
    <definedName name="FFSEGMENT3_1" localSheetId="6">#REF!</definedName>
    <definedName name="FFSEGMENT3_1">#REF!</definedName>
    <definedName name="FFSEGMENT4_1" localSheetId="14">#REF!</definedName>
    <definedName name="FFSEGMENT4_1" localSheetId="6">#REF!</definedName>
    <definedName name="FFSEGMENT4_1">#REF!</definedName>
    <definedName name="FFSEGMENT5_1" localSheetId="14">#REF!</definedName>
    <definedName name="FFSEGMENT5_1" localSheetId="6">#REF!</definedName>
    <definedName name="FFSEGMENT5_1">#REF!</definedName>
    <definedName name="FFSEGMENT6_1" localSheetId="14">#REF!</definedName>
    <definedName name="FFSEGMENT6_1" localSheetId="6">#REF!</definedName>
    <definedName name="FFSEGMENT6_1">#REF!</definedName>
    <definedName name="FFSEGSEPARATOR1" localSheetId="14">#REF!</definedName>
    <definedName name="FFSEGSEPARATOR1" localSheetId="6">#REF!</definedName>
    <definedName name="FFSEGSEPARATOR1">#REF!</definedName>
    <definedName name="FIELDNAMECOLUMN1" localSheetId="14">#REF!</definedName>
    <definedName name="FIELDNAMECOLUMN1" localSheetId="6">#REF!</definedName>
    <definedName name="FIELDNAMECOLUMN1">#REF!</definedName>
    <definedName name="FIELDNAMEROW1" localSheetId="14">#REF!</definedName>
    <definedName name="FIELDNAMEROW1" localSheetId="6">#REF!</definedName>
    <definedName name="FIELDNAMEROW1">#REF!</definedName>
    <definedName name="FIRSTDATAROW1" localSheetId="14">#REF!</definedName>
    <definedName name="FIRSTDATAROW1" localSheetId="6">#REF!</definedName>
    <definedName name="FIRSTDATAROW1">#REF!</definedName>
    <definedName name="FNDNAM1" localSheetId="14">#REF!</definedName>
    <definedName name="FNDNAM1" localSheetId="6">#REF!</definedName>
    <definedName name="FNDNAM1">#REF!</definedName>
    <definedName name="FNDUSERID1" localSheetId="14">#REF!</definedName>
    <definedName name="FNDUSERID1" localSheetId="6">#REF!</definedName>
    <definedName name="FNDUSERID1">#REF!</definedName>
    <definedName name="FUNCTIONALCURRENCY1" localSheetId="14">#REF!</definedName>
    <definedName name="FUNCTIONALCURRENCY1" localSheetId="6">#REF!</definedName>
    <definedName name="FUNCTIONALCURRENCY1">#REF!</definedName>
    <definedName name="GWYUID1" localSheetId="14">#REF!</definedName>
    <definedName name="GWYUID1" localSheetId="6">#REF!</definedName>
    <definedName name="GWYUID1">#REF!</definedName>
    <definedName name="IMPORTDFF1" localSheetId="14">#REF!</definedName>
    <definedName name="IMPORTDFF1" localSheetId="6">#REF!</definedName>
    <definedName name="IMPORTDFF1">#REF!</definedName>
    <definedName name="LABELTEXTCOLUMN1" localSheetId="14">#REF!</definedName>
    <definedName name="LABELTEXTCOLUMN1" localSheetId="6">#REF!</definedName>
    <definedName name="LABELTEXTCOLUMN1">#REF!</definedName>
    <definedName name="LABELTEXTROW1" localSheetId="14">#REF!</definedName>
    <definedName name="LABELTEXTROW1" localSheetId="6">#REF!</definedName>
    <definedName name="LABELTEXTROW1">#REF!</definedName>
    <definedName name="NOOFFFSEGMENTS1" localSheetId="14">#REF!</definedName>
    <definedName name="NOOFFFSEGMENTS1" localSheetId="6">#REF!</definedName>
    <definedName name="NOOFFFSEGMENTS1">#REF!</definedName>
    <definedName name="NUMBEROFDETAILFIELDS1" localSheetId="14">#REF!</definedName>
    <definedName name="NUMBEROFDETAILFIELDS1" localSheetId="6">#REF!</definedName>
    <definedName name="NUMBEROFDETAILFIELDS1">#REF!</definedName>
    <definedName name="NUMBEROFHEADERFIELDS1" localSheetId="14">#REF!</definedName>
    <definedName name="NUMBEROFHEADERFIELDS1" localSheetId="6">#REF!</definedName>
    <definedName name="NUMBEROFHEADERFIELDS1">#REF!</definedName>
    <definedName name="PERIODSETNAME1" localSheetId="14">#REF!</definedName>
    <definedName name="PERIODSETNAME1" localSheetId="6">#REF!</definedName>
    <definedName name="PERIODSETNAME1">#REF!</definedName>
    <definedName name="_xlnm.Print_Area" localSheetId="10">'10'!$A$1:$P$53</definedName>
    <definedName name="_xlnm.Print_Area" localSheetId="11">'11'!$A$1:$P$53</definedName>
    <definedName name="_xlnm.Print_Area" localSheetId="12">'12'!$A$1:$P$53</definedName>
    <definedName name="_xlnm.Print_Area" localSheetId="13">'13'!$A$1:$P$53</definedName>
    <definedName name="_xlnm.Print_Area" localSheetId="14">'14'!$A$1:$P$53</definedName>
    <definedName name="_xlnm.Print_Area" localSheetId="15">'15'!$A$1:$P$47</definedName>
    <definedName name="_xlnm.Print_Area" localSheetId="16">'16'!$A$1:$P$54</definedName>
    <definedName name="_xlnm.Print_Area" localSheetId="17">'17'!$A$1:$P$44</definedName>
    <definedName name="_xlnm.Print_Area" localSheetId="18">'18'!$A$1:$P$53</definedName>
    <definedName name="_xlnm.Print_Area" localSheetId="19">'19'!$A$1:$P$53</definedName>
    <definedName name="_xlnm.Print_Area" localSheetId="20">'20'!$A$1:$P$52</definedName>
    <definedName name="_xlnm.Print_Area" localSheetId="21">'21'!$A$1:$P$36</definedName>
    <definedName name="_xlnm.Print_Area" localSheetId="22">'22'!$A$1:$P$53</definedName>
    <definedName name="_xlnm.Print_Area" localSheetId="23">'23'!$A$1:$P$53</definedName>
    <definedName name="_xlnm.Print_Area" localSheetId="24">'24'!$A$1:$P$53</definedName>
    <definedName name="_xlnm.Print_Area" localSheetId="25">'25'!$A$1:$P$53</definedName>
    <definedName name="_xlnm.Print_Area" localSheetId="26">'26'!$A$1:$P$53</definedName>
    <definedName name="_xlnm.Print_Area" localSheetId="27">'27'!$A$1:$P$53</definedName>
    <definedName name="_xlnm.Print_Area" localSheetId="28">'28'!$A$1:$P$53</definedName>
    <definedName name="_xlnm.Print_Area" localSheetId="29">'29'!$A$1:$P$53</definedName>
    <definedName name="_xlnm.Print_Area" localSheetId="30">'30'!$A$1:$P$53</definedName>
    <definedName name="_xlnm.Print_Area" localSheetId="31">'31'!$A$1:$P$53</definedName>
    <definedName name="_xlnm.Print_Area" localSheetId="32">'32'!$A$1:$P$53</definedName>
    <definedName name="_xlnm.Print_Area" localSheetId="33">'33'!$A$1:$P$53</definedName>
    <definedName name="_xlnm.Print_Area" localSheetId="34">'34'!$A$1:$P$53</definedName>
    <definedName name="_xlnm.Print_Area" localSheetId="35">'35'!$A$1:$P$53</definedName>
    <definedName name="_xlnm.Print_Area" localSheetId="36">'36'!$A$1:$P$53</definedName>
    <definedName name="_xlnm.Print_Area" localSheetId="37">'37'!$A$1:$P$53</definedName>
    <definedName name="_xlnm.Print_Area" localSheetId="5">'5'!$A$1:$P$53</definedName>
    <definedName name="_xlnm.Print_Area" localSheetId="7">'7'!$A$1:$P$53</definedName>
    <definedName name="_xlnm.Print_Area" localSheetId="8">'8'!$A$1:$P$54</definedName>
    <definedName name="_xlnm.Print_Area" localSheetId="9">'9'!$A$1:$P$53</definedName>
    <definedName name="POSTERRORSTOSUSP1" localSheetId="14">#REF!</definedName>
    <definedName name="POSTERRORSTOSUSP1" localSheetId="6">#REF!</definedName>
    <definedName name="POSTERRORSTOSUSP1">#REF!</definedName>
    <definedName name="RESPONSIBILITYAPPLICATIONID1" localSheetId="14">#REF!</definedName>
    <definedName name="RESPONSIBILITYAPPLICATIONID1" localSheetId="6">#REF!</definedName>
    <definedName name="RESPONSIBILITYAPPLICATIONID1">#REF!</definedName>
    <definedName name="RESPONSIBILITYID1" localSheetId="14">#REF!</definedName>
    <definedName name="RESPONSIBILITYID1" localSheetId="6">#REF!</definedName>
    <definedName name="RESPONSIBILITYID1">#REF!</definedName>
    <definedName name="RESPONSIBILITYNAME1" localSheetId="14">#REF!</definedName>
    <definedName name="RESPONSIBILITYNAME1" localSheetId="6">#REF!</definedName>
    <definedName name="RESPONSIBILITYNAME1">#REF!</definedName>
    <definedName name="ROWSTOUPLOAD1" localSheetId="14">#REF!</definedName>
    <definedName name="ROWSTOUPLOAD1" localSheetId="6">#REF!</definedName>
    <definedName name="ROWSTOUPLOAD1">#REF!</definedName>
    <definedName name="SETOFBOOKSID1" localSheetId="14">#REF!</definedName>
    <definedName name="SETOFBOOKSID1" localSheetId="6">#REF!</definedName>
    <definedName name="SETOFBOOKSID1">#REF!</definedName>
    <definedName name="SETOFBOOKSNAME1" localSheetId="14">#REF!</definedName>
    <definedName name="SETOFBOOKSNAME1" localSheetId="6">#REF!</definedName>
    <definedName name="SETOFBOOKSNAME1">#REF!</definedName>
    <definedName name="STARTJOURNALIMPORT1" localSheetId="14">#REF!</definedName>
    <definedName name="STARTJOURNALIMPORT1" localSheetId="6">#REF!</definedName>
    <definedName name="STARTJOURNALIMPORT1">#REF!</definedName>
    <definedName name="TEMPLATENUMBER1" localSheetId="14">#REF!</definedName>
    <definedName name="TEMPLATENUMBER1" localSheetId="6">#REF!</definedName>
    <definedName name="TEMPLATENUMBER1">#REF!</definedName>
    <definedName name="TEMPLATESTYLE1" localSheetId="14">#REF!</definedName>
    <definedName name="TEMPLATESTYLE1" localSheetId="6">#REF!</definedName>
    <definedName name="TEMPLATESTYLE1">#REF!</definedName>
    <definedName name="TEMPLATETYPE1" localSheetId="14">#REF!</definedName>
    <definedName name="TEMPLATETYPE1" localSheetId="6">#REF!</definedName>
    <definedName name="TEMPLATETYP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65076" l="1"/>
  <c r="J27" i="65076"/>
  <c r="L25" i="65098"/>
  <c r="L14" i="65098"/>
  <c r="L10" i="65098"/>
  <c r="L9" i="65098"/>
  <c r="M51" i="65065" l="1"/>
  <c r="M35" i="65078"/>
  <c r="M30" i="65078"/>
  <c r="L9" i="65065" l="1"/>
  <c r="L33" i="65095" l="1"/>
  <c r="L29" i="65087"/>
  <c r="L29" i="65086"/>
  <c r="L44" i="65080"/>
  <c r="L31" i="65077"/>
  <c r="L49" i="65065" l="1"/>
  <c r="P36" i="65078" l="1"/>
  <c r="J28" i="65105" l="1"/>
  <c r="J16" i="65105"/>
  <c r="J13" i="65105"/>
  <c r="J8" i="65105"/>
  <c r="J28" i="65098"/>
  <c r="J16" i="65098"/>
  <c r="J13" i="65098"/>
  <c r="J8" i="65098"/>
  <c r="J28" i="65097"/>
  <c r="J16" i="65097"/>
  <c r="J13" i="65097"/>
  <c r="J8" i="65097"/>
  <c r="J28" i="65096"/>
  <c r="J16" i="65096"/>
  <c r="J13" i="65096"/>
  <c r="J8" i="65096"/>
  <c r="J32" i="65095"/>
  <c r="J28" i="65095"/>
  <c r="J16" i="65095"/>
  <c r="J13" i="65095"/>
  <c r="J8" i="65095"/>
  <c r="J28" i="65094"/>
  <c r="J16" i="65094"/>
  <c r="J13" i="65094"/>
  <c r="J8" i="65094"/>
  <c r="J31" i="65093"/>
  <c r="J28" i="65093"/>
  <c r="J16" i="65093"/>
  <c r="J13" i="65093"/>
  <c r="J8" i="65093"/>
  <c r="J28" i="65089"/>
  <c r="J16" i="65089"/>
  <c r="J13" i="65089"/>
  <c r="J8" i="65089"/>
  <c r="J28" i="65088"/>
  <c r="J16" i="65088"/>
  <c r="J13" i="65088"/>
  <c r="J8" i="65088"/>
  <c r="J28" i="65087"/>
  <c r="J16" i="65087"/>
  <c r="J13" i="65087"/>
  <c r="J8" i="65087"/>
  <c r="J28" i="65086"/>
  <c r="J16" i="65086"/>
  <c r="J13" i="65086"/>
  <c r="J8" i="65086"/>
  <c r="J28" i="65085"/>
  <c r="J16" i="65085"/>
  <c r="J13" i="65085"/>
  <c r="J8" i="65085"/>
  <c r="J28" i="65084"/>
  <c r="J16" i="65084"/>
  <c r="J13" i="65084"/>
  <c r="J8" i="65084"/>
  <c r="J28" i="65083"/>
  <c r="J16" i="65083"/>
  <c r="J13" i="65083"/>
  <c r="J8" i="65083"/>
  <c r="J28" i="65122"/>
  <c r="J16" i="65122"/>
  <c r="J13" i="65122"/>
  <c r="J8" i="65122"/>
  <c r="J28" i="65081"/>
  <c r="J16" i="65081"/>
  <c r="J13" i="65081"/>
  <c r="J8" i="65081"/>
  <c r="J28" i="65082"/>
  <c r="J16" i="65082"/>
  <c r="J13" i="65082"/>
  <c r="J8" i="65082"/>
  <c r="J43" i="65080"/>
  <c r="J31" i="65080"/>
  <c r="J16" i="65080"/>
  <c r="J13" i="65080"/>
  <c r="J8" i="65080"/>
  <c r="J38" i="65079"/>
  <c r="J34" i="65079"/>
  <c r="J28" i="65079"/>
  <c r="J16" i="65079"/>
  <c r="J13" i="65079"/>
  <c r="J8" i="65079"/>
  <c r="J32" i="65078"/>
  <c r="J29" i="65078"/>
  <c r="J16" i="65078"/>
  <c r="J13" i="65078"/>
  <c r="J8" i="65078"/>
  <c r="J34" i="65077"/>
  <c r="J28" i="65077"/>
  <c r="J16" i="65077"/>
  <c r="J13" i="65077"/>
  <c r="J8" i="65077"/>
  <c r="J45" i="65076"/>
  <c r="J41" i="65076"/>
  <c r="J37" i="65076"/>
  <c r="J32" i="65076"/>
  <c r="J19" i="65076"/>
  <c r="J16" i="65076"/>
  <c r="J11" i="65076"/>
  <c r="J8" i="65076"/>
  <c r="J37" i="65075"/>
  <c r="J33" i="65075"/>
  <c r="J29" i="65075"/>
  <c r="J16" i="65075"/>
  <c r="J13" i="65075"/>
  <c r="J8" i="65075"/>
  <c r="J28" i="65141"/>
  <c r="J16" i="65141"/>
  <c r="J13" i="65141"/>
  <c r="J8" i="65141"/>
  <c r="J28" i="65115"/>
  <c r="J16" i="65115"/>
  <c r="J13" i="65115"/>
  <c r="J8" i="65115"/>
  <c r="J28" i="65100"/>
  <c r="J16" i="65100"/>
  <c r="J13" i="65100"/>
  <c r="J8" i="65100"/>
  <c r="J28" i="65074"/>
  <c r="J16" i="65074"/>
  <c r="J13" i="65074"/>
  <c r="J8" i="65074"/>
  <c r="J29" i="65071"/>
  <c r="J16" i="65071"/>
  <c r="J13" i="65071"/>
  <c r="J8" i="65071"/>
  <c r="J30" i="65070"/>
  <c r="J16" i="65070"/>
  <c r="J13" i="65070"/>
  <c r="J8" i="65070"/>
  <c r="J30" i="65069"/>
  <c r="J18" i="65069"/>
  <c r="J13" i="65069"/>
  <c r="J8" i="65069"/>
  <c r="M13" i="65069"/>
  <c r="L13" i="65069"/>
  <c r="K13" i="65069"/>
  <c r="I13" i="65069"/>
  <c r="P16" i="65069"/>
  <c r="N16" i="65069"/>
  <c r="O16" i="65069" s="1"/>
  <c r="J28" i="65068"/>
  <c r="J16" i="65068"/>
  <c r="J13" i="65068"/>
  <c r="J8" i="65068"/>
  <c r="J31" i="65140"/>
  <c r="J28" i="65140"/>
  <c r="J16" i="65140"/>
  <c r="J13" i="65140"/>
  <c r="J8" i="65140"/>
  <c r="J28" i="65123"/>
  <c r="J16" i="65123"/>
  <c r="J13" i="65123"/>
  <c r="J8" i="65123"/>
  <c r="J28" i="65099"/>
  <c r="J16" i="65099"/>
  <c r="J13" i="65099"/>
  <c r="J8" i="65099"/>
  <c r="J28" i="65067"/>
  <c r="J16" i="65067"/>
  <c r="J13" i="65067"/>
  <c r="J8" i="65067"/>
  <c r="J47" i="65065"/>
  <c r="J44" i="65065"/>
  <c r="J34" i="65065"/>
  <c r="J21" i="65065"/>
  <c r="J18" i="65065"/>
  <c r="J13" i="65065"/>
  <c r="J8" i="65065"/>
  <c r="I44" i="65065"/>
  <c r="J28" i="16"/>
  <c r="J16" i="16"/>
  <c r="J13" i="16"/>
  <c r="J8" i="16"/>
  <c r="K28" i="65105" l="1"/>
  <c r="K16" i="65105"/>
  <c r="K13" i="65105"/>
  <c r="K8" i="65105"/>
  <c r="K28" i="65098"/>
  <c r="K16" i="65098"/>
  <c r="K13" i="65098"/>
  <c r="K8" i="65098"/>
  <c r="K28" i="65097"/>
  <c r="K16" i="65097"/>
  <c r="K13" i="65097"/>
  <c r="K8" i="65097"/>
  <c r="K28" i="65096"/>
  <c r="K16" i="65096"/>
  <c r="K13" i="65096"/>
  <c r="K8" i="65096"/>
  <c r="K32" i="65095"/>
  <c r="K28" i="65095"/>
  <c r="K16" i="65095"/>
  <c r="K13" i="65095"/>
  <c r="K8" i="65095"/>
  <c r="K28" i="65094"/>
  <c r="K16" i="65094"/>
  <c r="K13" i="65094"/>
  <c r="K8" i="65094"/>
  <c r="K31" i="65093"/>
  <c r="K28" i="65093"/>
  <c r="K16" i="65093"/>
  <c r="K13" i="65093"/>
  <c r="K8" i="65093"/>
  <c r="K28" i="65089"/>
  <c r="K16" i="65089"/>
  <c r="K13" i="65089"/>
  <c r="K8" i="65089"/>
  <c r="K28" i="65088"/>
  <c r="K16" i="65088"/>
  <c r="K13" i="65088"/>
  <c r="K8" i="65088"/>
  <c r="K28" i="65087"/>
  <c r="K16" i="65087"/>
  <c r="K13" i="65087"/>
  <c r="K8" i="65087"/>
  <c r="K28" i="65086"/>
  <c r="K16" i="65086"/>
  <c r="K13" i="65086"/>
  <c r="K8" i="65086"/>
  <c r="K28" i="65085"/>
  <c r="K16" i="65085"/>
  <c r="K13" i="65085"/>
  <c r="K8" i="65085"/>
  <c r="K28" i="65084"/>
  <c r="K16" i="65084"/>
  <c r="K13" i="65084"/>
  <c r="K8" i="65084"/>
  <c r="K28" i="65083"/>
  <c r="K16" i="65083"/>
  <c r="K13" i="65083"/>
  <c r="K8" i="65083"/>
  <c r="K28" i="65122"/>
  <c r="K16" i="65122"/>
  <c r="K13" i="65122"/>
  <c r="K8" i="65122"/>
  <c r="K28" i="65081"/>
  <c r="K16" i="65081"/>
  <c r="K13" i="65081"/>
  <c r="K8" i="65081"/>
  <c r="K28" i="65082"/>
  <c r="K16" i="65082"/>
  <c r="K13" i="65082"/>
  <c r="K8" i="65082"/>
  <c r="K38" i="65079"/>
  <c r="K34" i="65079"/>
  <c r="K28" i="65079"/>
  <c r="K16" i="65079"/>
  <c r="K13" i="65079"/>
  <c r="K8" i="65079"/>
  <c r="K32" i="65078"/>
  <c r="K29" i="65078"/>
  <c r="K16" i="65078"/>
  <c r="K13" i="65078"/>
  <c r="K8" i="65078"/>
  <c r="K34" i="65077"/>
  <c r="K28" i="65077"/>
  <c r="K16" i="65077"/>
  <c r="K13" i="65077"/>
  <c r="K8" i="65077"/>
  <c r="K45" i="65076"/>
  <c r="K41" i="65076"/>
  <c r="K37" i="65076"/>
  <c r="K32" i="65076"/>
  <c r="K19" i="65076"/>
  <c r="K16" i="65076"/>
  <c r="K11" i="65076"/>
  <c r="K8" i="65076"/>
  <c r="K37" i="65075"/>
  <c r="K33" i="65075"/>
  <c r="K29" i="65075"/>
  <c r="K16" i="65075"/>
  <c r="K13" i="65075"/>
  <c r="K8" i="65075"/>
  <c r="K28" i="65115"/>
  <c r="K16" i="65115"/>
  <c r="K13" i="65115"/>
  <c r="K8" i="65115"/>
  <c r="K28" i="65100"/>
  <c r="K16" i="65100"/>
  <c r="K13" i="65100"/>
  <c r="K8" i="65100"/>
  <c r="K28" i="65074"/>
  <c r="K16" i="65074"/>
  <c r="K13" i="65074"/>
  <c r="K8" i="65074"/>
  <c r="K29" i="65071"/>
  <c r="K16" i="65071"/>
  <c r="K13" i="65071"/>
  <c r="K8" i="65071"/>
  <c r="K30" i="65070"/>
  <c r="K16" i="65070"/>
  <c r="K13" i="65070"/>
  <c r="K8" i="65070"/>
  <c r="K30" i="65069"/>
  <c r="K18" i="65069"/>
  <c r="K8" i="65069"/>
  <c r="K28" i="65068"/>
  <c r="K16" i="65068"/>
  <c r="K13" i="65068"/>
  <c r="K8" i="65068"/>
  <c r="K31" i="65140"/>
  <c r="K28" i="65140"/>
  <c r="K16" i="65140"/>
  <c r="K13" i="65140"/>
  <c r="K8" i="65140"/>
  <c r="K28" i="65123"/>
  <c r="K16" i="65123"/>
  <c r="K13" i="65123"/>
  <c r="K8" i="65123"/>
  <c r="K28" i="65099"/>
  <c r="K16" i="65099"/>
  <c r="K13" i="65099"/>
  <c r="K8" i="65099"/>
  <c r="K28" i="65067"/>
  <c r="K16" i="65067"/>
  <c r="K13" i="65067"/>
  <c r="K8" i="65067"/>
  <c r="K28" i="16"/>
  <c r="K16" i="16"/>
  <c r="K13" i="16"/>
  <c r="K8" i="16"/>
  <c r="K34" i="16" l="1"/>
  <c r="L8" i="65084" l="1"/>
  <c r="K8" i="65080" l="1"/>
  <c r="K13" i="65080"/>
  <c r="K16" i="65080"/>
  <c r="K31" i="65080"/>
  <c r="K43" i="65080"/>
  <c r="K21" i="65065" l="1"/>
  <c r="K18" i="65065"/>
  <c r="K13" i="65065"/>
  <c r="K8" i="65065"/>
  <c r="P35" i="65095" l="1"/>
  <c r="N24" i="65065" l="1"/>
  <c r="N28" i="65065"/>
  <c r="N30" i="65065"/>
  <c r="N37" i="65065"/>
  <c r="N30" i="65078" l="1"/>
  <c r="K34" i="65065" l="1"/>
  <c r="P52" i="65065"/>
  <c r="P51" i="65065"/>
  <c r="P48" i="65065"/>
  <c r="P46" i="65065"/>
  <c r="P43" i="65065"/>
  <c r="P42" i="65065"/>
  <c r="P40" i="65065"/>
  <c r="P37" i="65065"/>
  <c r="P29" i="65065"/>
  <c r="P27" i="65065"/>
  <c r="P23" i="65065"/>
  <c r="P20" i="65065"/>
  <c r="P17" i="65065"/>
  <c r="P12" i="65065"/>
  <c r="P54" i="65067"/>
  <c r="P53" i="65067"/>
  <c r="P52" i="65067"/>
  <c r="P51" i="65067"/>
  <c r="P50" i="65067"/>
  <c r="P49" i="65067"/>
  <c r="P48" i="65067"/>
  <c r="P47" i="65067"/>
  <c r="P46" i="65067"/>
  <c r="P45" i="65067"/>
  <c r="P44" i="65067"/>
  <c r="P43" i="65067"/>
  <c r="P42" i="65067"/>
  <c r="P41" i="65067"/>
  <c r="P40" i="65067"/>
  <c r="P39" i="65067"/>
  <c r="P38" i="65067"/>
  <c r="P37" i="65067"/>
  <c r="P34" i="65067"/>
  <c r="P31" i="65067"/>
  <c r="P29" i="65067"/>
  <c r="P27" i="65067"/>
  <c r="P26" i="65067"/>
  <c r="P24" i="65067"/>
  <c r="P23" i="65067"/>
  <c r="P22" i="65067"/>
  <c r="P21" i="65067"/>
  <c r="P20" i="65067"/>
  <c r="P19" i="65067"/>
  <c r="P18" i="65067"/>
  <c r="P17" i="65067"/>
  <c r="P15" i="65067"/>
  <c r="P12" i="65067"/>
  <c r="P11" i="65067"/>
  <c r="P54" i="65099"/>
  <c r="P53" i="65099"/>
  <c r="P52" i="65099"/>
  <c r="P51" i="65099"/>
  <c r="P50" i="65099"/>
  <c r="P49" i="65099"/>
  <c r="P48" i="65099"/>
  <c r="P47" i="65099"/>
  <c r="P46" i="65099"/>
  <c r="P45" i="65099"/>
  <c r="P44" i="65099"/>
  <c r="P43" i="65099"/>
  <c r="P42" i="65099"/>
  <c r="P41" i="65099"/>
  <c r="P40" i="65099"/>
  <c r="P39" i="65099"/>
  <c r="P38" i="65099"/>
  <c r="P37" i="65099"/>
  <c r="P34" i="65099"/>
  <c r="P31" i="65099"/>
  <c r="P29" i="65099"/>
  <c r="P27" i="65099"/>
  <c r="P26" i="65099"/>
  <c r="P24" i="65099"/>
  <c r="P22" i="65099"/>
  <c r="P21" i="65099"/>
  <c r="P18" i="65099"/>
  <c r="P15" i="65099"/>
  <c r="P12" i="65099"/>
  <c r="P11" i="65099"/>
  <c r="P54" i="65123"/>
  <c r="P53" i="65123"/>
  <c r="P52" i="65123"/>
  <c r="P51" i="65123"/>
  <c r="P50" i="65123"/>
  <c r="P49" i="65123"/>
  <c r="P48" i="65123"/>
  <c r="P47" i="65123"/>
  <c r="P46" i="65123"/>
  <c r="P45" i="65123"/>
  <c r="P44" i="65123"/>
  <c r="P43" i="65123"/>
  <c r="P42" i="65123"/>
  <c r="P41" i="65123"/>
  <c r="P40" i="65123"/>
  <c r="P39" i="65123"/>
  <c r="P38" i="65123"/>
  <c r="P37" i="65123"/>
  <c r="P34" i="65123"/>
  <c r="P31" i="65123"/>
  <c r="P29" i="65123"/>
  <c r="P27" i="65123"/>
  <c r="P26" i="65123"/>
  <c r="P24" i="65123"/>
  <c r="P22" i="65123"/>
  <c r="P21" i="65123"/>
  <c r="P19" i="65123"/>
  <c r="P18" i="65123"/>
  <c r="P15" i="65123"/>
  <c r="P12" i="65123"/>
  <c r="P11" i="65123"/>
  <c r="P54" i="65140"/>
  <c r="P53" i="65140"/>
  <c r="P52" i="65140"/>
  <c r="P51" i="65140"/>
  <c r="P50" i="65140"/>
  <c r="P49" i="65140"/>
  <c r="P48" i="65140"/>
  <c r="P47" i="65140"/>
  <c r="P46" i="65140"/>
  <c r="P45" i="65140"/>
  <c r="P44" i="65140"/>
  <c r="P43" i="65140"/>
  <c r="P42" i="65140"/>
  <c r="P41" i="65140"/>
  <c r="P40" i="65140"/>
  <c r="P39" i="65140"/>
  <c r="P34" i="65140"/>
  <c r="P32" i="65140"/>
  <c r="P30" i="65140"/>
  <c r="P27" i="65140"/>
  <c r="P26" i="65140"/>
  <c r="P24" i="65140"/>
  <c r="P22" i="65140"/>
  <c r="P21" i="65140"/>
  <c r="P18" i="65140"/>
  <c r="P15" i="65140"/>
  <c r="P12" i="65140"/>
  <c r="P11" i="65140"/>
  <c r="P54" i="65068"/>
  <c r="P53" i="65068"/>
  <c r="P52" i="65068"/>
  <c r="P51" i="65068"/>
  <c r="P50" i="65068"/>
  <c r="P49" i="65068"/>
  <c r="P48" i="65068"/>
  <c r="P47" i="65068"/>
  <c r="P46" i="65068"/>
  <c r="P45" i="65068"/>
  <c r="P44" i="65068"/>
  <c r="P43" i="65068"/>
  <c r="P42" i="65068"/>
  <c r="P41" i="65068"/>
  <c r="P40" i="65068"/>
  <c r="P39" i="65068"/>
  <c r="P38" i="65068"/>
  <c r="P37" i="65068"/>
  <c r="P31" i="65068"/>
  <c r="P29" i="65068"/>
  <c r="P27" i="65068"/>
  <c r="P26" i="65068"/>
  <c r="P22" i="65068"/>
  <c r="P15" i="65068"/>
  <c r="P12" i="65068"/>
  <c r="P11" i="65068"/>
  <c r="P55" i="65069"/>
  <c r="P54" i="65069"/>
  <c r="P53" i="65069"/>
  <c r="P52" i="65069"/>
  <c r="P51" i="65069"/>
  <c r="P50" i="65069"/>
  <c r="P49" i="65069"/>
  <c r="P48" i="65069"/>
  <c r="P47" i="65069"/>
  <c r="P46" i="65069"/>
  <c r="P45" i="65069"/>
  <c r="P44" i="65069"/>
  <c r="P43" i="65069"/>
  <c r="P42" i="65069"/>
  <c r="P41" i="65069"/>
  <c r="P40" i="65069"/>
  <c r="P39" i="65069"/>
  <c r="P38" i="65069"/>
  <c r="P33" i="65069"/>
  <c r="P29" i="65069"/>
  <c r="P28" i="65069"/>
  <c r="P17" i="65069"/>
  <c r="P12" i="65069"/>
  <c r="P11" i="65069"/>
  <c r="P54" i="65070"/>
  <c r="P53" i="65070"/>
  <c r="P52" i="65070"/>
  <c r="P51" i="65070"/>
  <c r="P50" i="65070"/>
  <c r="P49" i="65070"/>
  <c r="P48" i="65070"/>
  <c r="P47" i="65070"/>
  <c r="P46" i="65070"/>
  <c r="P45" i="65070"/>
  <c r="P44" i="65070"/>
  <c r="P43" i="65070"/>
  <c r="P42" i="65070"/>
  <c r="P41" i="65070"/>
  <c r="P40" i="65070"/>
  <c r="P39" i="65070"/>
  <c r="P38" i="65070"/>
  <c r="P37" i="65070"/>
  <c r="P31" i="65070"/>
  <c r="P29" i="65070"/>
  <c r="P28" i="65070"/>
  <c r="P24" i="65070"/>
  <c r="P22" i="65070"/>
  <c r="P21" i="65070"/>
  <c r="P18" i="65070"/>
  <c r="P15" i="65070"/>
  <c r="P12" i="65070"/>
  <c r="P11" i="65070"/>
  <c r="P54" i="65071"/>
  <c r="P53" i="65071"/>
  <c r="P52" i="65071"/>
  <c r="P51" i="65071"/>
  <c r="P50" i="65071"/>
  <c r="P49" i="65071"/>
  <c r="P48" i="65071"/>
  <c r="P47" i="65071"/>
  <c r="P46" i="65071"/>
  <c r="P45" i="65071"/>
  <c r="P44" i="65071"/>
  <c r="P43" i="65071"/>
  <c r="P42" i="65071"/>
  <c r="P41" i="65071"/>
  <c r="P40" i="65071"/>
  <c r="P39" i="65071"/>
  <c r="P38" i="65071"/>
  <c r="P37" i="65071"/>
  <c r="P32" i="65071"/>
  <c r="P28" i="65071"/>
  <c r="P27" i="65071"/>
  <c r="P26" i="65071"/>
  <c r="P22" i="65071"/>
  <c r="P15" i="65071"/>
  <c r="P12" i="65071"/>
  <c r="P11" i="65071"/>
  <c r="P54" i="65074"/>
  <c r="P53" i="65074"/>
  <c r="P52" i="65074"/>
  <c r="P51" i="65074"/>
  <c r="P50" i="65074"/>
  <c r="P49" i="65074"/>
  <c r="P48" i="65074"/>
  <c r="P47" i="65074"/>
  <c r="P46" i="65074"/>
  <c r="P45" i="65074"/>
  <c r="P44" i="65074"/>
  <c r="P43" i="65074"/>
  <c r="P42" i="65074"/>
  <c r="P41" i="65074"/>
  <c r="P40" i="65074"/>
  <c r="P39" i="65074"/>
  <c r="P38" i="65074"/>
  <c r="P37" i="65074"/>
  <c r="P34" i="65074"/>
  <c r="P31" i="65074"/>
  <c r="P30" i="65074"/>
  <c r="P29" i="65074"/>
  <c r="P28" i="65074"/>
  <c r="P27" i="65074"/>
  <c r="P26" i="65074"/>
  <c r="P24" i="65074"/>
  <c r="P23" i="65074"/>
  <c r="P22" i="65074"/>
  <c r="P21" i="65074"/>
  <c r="P18" i="65074"/>
  <c r="P17" i="65074"/>
  <c r="P15" i="65074"/>
  <c r="P12" i="65074"/>
  <c r="P11" i="65074"/>
  <c r="P54" i="65100"/>
  <c r="P53" i="65100"/>
  <c r="P52" i="65100"/>
  <c r="P51" i="65100"/>
  <c r="P50" i="65100"/>
  <c r="P49" i="65100"/>
  <c r="P48" i="65100"/>
  <c r="P47" i="65100"/>
  <c r="P46" i="65100"/>
  <c r="P45" i="65100"/>
  <c r="P44" i="65100"/>
  <c r="P43" i="65100"/>
  <c r="P42" i="65100"/>
  <c r="P41" i="65100"/>
  <c r="P40" i="65100"/>
  <c r="P39" i="65100"/>
  <c r="P38" i="65100"/>
  <c r="P37" i="65100"/>
  <c r="P31" i="65100"/>
  <c r="P29" i="65100"/>
  <c r="P27" i="65100"/>
  <c r="P26" i="65100"/>
  <c r="P24" i="65100"/>
  <c r="P22" i="65100"/>
  <c r="P21" i="65100"/>
  <c r="P18" i="65100"/>
  <c r="P17" i="65100"/>
  <c r="P15" i="65100"/>
  <c r="P12" i="65100"/>
  <c r="P11" i="65100"/>
  <c r="P54" i="65115"/>
  <c r="P53" i="65115"/>
  <c r="P52" i="65115"/>
  <c r="P51" i="65115"/>
  <c r="P50" i="65115"/>
  <c r="P49" i="65115"/>
  <c r="P48" i="65115"/>
  <c r="P47" i="65115"/>
  <c r="P46" i="65115"/>
  <c r="P45" i="65115"/>
  <c r="P44" i="65115"/>
  <c r="P43" i="65115"/>
  <c r="P42" i="65115"/>
  <c r="P41" i="65115"/>
  <c r="P40" i="65115"/>
  <c r="P39" i="65115"/>
  <c r="P38" i="65115"/>
  <c r="P37" i="65115"/>
  <c r="P31" i="65115"/>
  <c r="P30" i="65115"/>
  <c r="P29" i="65115"/>
  <c r="P28" i="65115"/>
  <c r="P27" i="65115"/>
  <c r="P26" i="65115"/>
  <c r="P24" i="65115"/>
  <c r="P22" i="65115"/>
  <c r="P21" i="65115"/>
  <c r="P18" i="65115"/>
  <c r="P15" i="65115"/>
  <c r="P12" i="65115"/>
  <c r="P11" i="65115"/>
  <c r="P54" i="65141"/>
  <c r="P53" i="65141"/>
  <c r="P52" i="65141"/>
  <c r="P51" i="65141"/>
  <c r="P50" i="65141"/>
  <c r="P49" i="65141"/>
  <c r="P48" i="65141"/>
  <c r="P47" i="65141"/>
  <c r="P46" i="65141"/>
  <c r="P45" i="65141"/>
  <c r="P44" i="65141"/>
  <c r="P43" i="65141"/>
  <c r="P42" i="65141"/>
  <c r="P41" i="65141"/>
  <c r="P40" i="65141"/>
  <c r="P39" i="65141"/>
  <c r="P38" i="65141"/>
  <c r="P37" i="65141"/>
  <c r="P32" i="65141"/>
  <c r="P31" i="65141"/>
  <c r="P30" i="65141"/>
  <c r="P29" i="65141"/>
  <c r="P28" i="65141"/>
  <c r="P27" i="65141"/>
  <c r="P26" i="65141"/>
  <c r="P25" i="65141"/>
  <c r="P24" i="65141"/>
  <c r="P23" i="65141"/>
  <c r="P22" i="65141"/>
  <c r="P21" i="65141"/>
  <c r="P20" i="65141"/>
  <c r="P19" i="65141"/>
  <c r="P18" i="65141"/>
  <c r="P17" i="65141"/>
  <c r="P15" i="65141"/>
  <c r="P14" i="65141"/>
  <c r="P12" i="65141"/>
  <c r="P11" i="65141"/>
  <c r="P10" i="65141"/>
  <c r="P9" i="65141"/>
  <c r="P54" i="65075"/>
  <c r="P53" i="65075"/>
  <c r="P52" i="65075"/>
  <c r="P51" i="65075"/>
  <c r="P50" i="65075"/>
  <c r="P49" i="65075"/>
  <c r="P48" i="65075"/>
  <c r="P47" i="65075"/>
  <c r="P46" i="65075"/>
  <c r="P45" i="65075"/>
  <c r="P40" i="65075"/>
  <c r="P38" i="65075"/>
  <c r="P32" i="65075"/>
  <c r="P28" i="65075"/>
  <c r="P27" i="65075"/>
  <c r="P26" i="65075"/>
  <c r="P24" i="65075"/>
  <c r="P22" i="65075"/>
  <c r="P21" i="65075"/>
  <c r="P20" i="65075"/>
  <c r="P18" i="65075"/>
  <c r="P15" i="65075"/>
  <c r="P12" i="65075"/>
  <c r="P11" i="65075"/>
  <c r="P54" i="65076"/>
  <c r="P53" i="65076"/>
  <c r="P48" i="65076"/>
  <c r="P44" i="65076"/>
  <c r="P42" i="65076"/>
  <c r="P40" i="65076"/>
  <c r="P31" i="65076"/>
  <c r="P30" i="65076"/>
  <c r="P25" i="65076"/>
  <c r="P24" i="65076"/>
  <c r="P21" i="65076"/>
  <c r="P18" i="65076"/>
  <c r="P15" i="65076"/>
  <c r="P14" i="65076"/>
  <c r="P10" i="65076"/>
  <c r="P54" i="65077"/>
  <c r="P53" i="65077"/>
  <c r="P52" i="65077"/>
  <c r="P51" i="65077"/>
  <c r="P50" i="65077"/>
  <c r="P49" i="65077"/>
  <c r="P48" i="65077"/>
  <c r="P47" i="65077"/>
  <c r="P46" i="65077"/>
  <c r="P45" i="65077"/>
  <c r="P44" i="65077"/>
  <c r="P43" i="65077"/>
  <c r="P42" i="65077"/>
  <c r="P37" i="65077"/>
  <c r="P27" i="65077"/>
  <c r="P26" i="65077"/>
  <c r="P24" i="65077"/>
  <c r="P22" i="65077"/>
  <c r="P21" i="65077"/>
  <c r="P18" i="65077"/>
  <c r="P15" i="65077"/>
  <c r="P12" i="65077"/>
  <c r="P11" i="65077"/>
  <c r="P54" i="65078"/>
  <c r="P53" i="65078"/>
  <c r="P52" i="65078"/>
  <c r="P51" i="65078"/>
  <c r="P50" i="65078"/>
  <c r="P49" i="65078"/>
  <c r="P48" i="65078"/>
  <c r="P47" i="65078"/>
  <c r="P46" i="65078"/>
  <c r="P45" i="65078"/>
  <c r="P44" i="65078"/>
  <c r="P43" i="65078"/>
  <c r="P42" i="65078"/>
  <c r="P37" i="65078"/>
  <c r="P31" i="65078"/>
  <c r="P30" i="65078"/>
  <c r="P28" i="65078"/>
  <c r="P27" i="65078"/>
  <c r="P25" i="65078"/>
  <c r="P22" i="65078"/>
  <c r="P21" i="65078"/>
  <c r="P18" i="65078"/>
  <c r="P15" i="65078"/>
  <c r="P12" i="65078"/>
  <c r="P11" i="65078"/>
  <c r="P54" i="65079"/>
  <c r="P53" i="65079"/>
  <c r="P52" i="65079"/>
  <c r="P51" i="65079"/>
  <c r="P50" i="65079"/>
  <c r="P49" i="65079"/>
  <c r="P48" i="65079"/>
  <c r="P47" i="65079"/>
  <c r="P46" i="65079"/>
  <c r="P41" i="65079"/>
  <c r="P39" i="65079"/>
  <c r="P37" i="65079"/>
  <c r="P27" i="65079"/>
  <c r="P26" i="65079"/>
  <c r="P24" i="65079"/>
  <c r="P15" i="65079"/>
  <c r="P12" i="65079"/>
  <c r="P11" i="65079"/>
  <c r="P54" i="65080"/>
  <c r="P53" i="65080"/>
  <c r="P52" i="65080"/>
  <c r="P51" i="65080"/>
  <c r="P50" i="65080"/>
  <c r="P49" i="65080"/>
  <c r="P46" i="65080"/>
  <c r="P42" i="65080"/>
  <c r="P37" i="65080"/>
  <c r="P30" i="65080"/>
  <c r="P29" i="65080"/>
  <c r="P26" i="65080"/>
  <c r="P25" i="65080"/>
  <c r="P23" i="65080"/>
  <c r="P22" i="65080"/>
  <c r="P21" i="65080"/>
  <c r="P18" i="65080"/>
  <c r="P15" i="65080"/>
  <c r="P12" i="65080"/>
  <c r="P11" i="65080"/>
  <c r="P54" i="65082"/>
  <c r="P53" i="65082"/>
  <c r="P52" i="65082"/>
  <c r="P51" i="65082"/>
  <c r="P50" i="65082"/>
  <c r="P49" i="65082"/>
  <c r="P48" i="65082"/>
  <c r="P47" i="65082"/>
  <c r="P46" i="65082"/>
  <c r="P45" i="65082"/>
  <c r="P44" i="65082"/>
  <c r="P43" i="65082"/>
  <c r="P42" i="65082"/>
  <c r="P41" i="65082"/>
  <c r="P40" i="65082"/>
  <c r="P39" i="65082"/>
  <c r="P38" i="65082"/>
  <c r="P37" i="65082"/>
  <c r="P34" i="65082"/>
  <c r="P31" i="65082"/>
  <c r="P27" i="65082"/>
  <c r="P26" i="65082"/>
  <c r="P22" i="65082"/>
  <c r="P15" i="65082"/>
  <c r="P12" i="65082"/>
  <c r="P11" i="65082"/>
  <c r="P54" i="65081"/>
  <c r="P53" i="65081"/>
  <c r="P52" i="65081"/>
  <c r="P51" i="65081"/>
  <c r="P50" i="65081"/>
  <c r="P49" i="65081"/>
  <c r="P48" i="65081"/>
  <c r="P47" i="65081"/>
  <c r="P46" i="65081"/>
  <c r="P45" i="65081"/>
  <c r="P44" i="65081"/>
  <c r="P43" i="65081"/>
  <c r="P42" i="65081"/>
  <c r="P41" i="65081"/>
  <c r="P40" i="65081"/>
  <c r="P39" i="65081"/>
  <c r="P38" i="65081"/>
  <c r="P37" i="65081"/>
  <c r="P34" i="65081"/>
  <c r="P31" i="65081"/>
  <c r="P27" i="65081"/>
  <c r="P26" i="65081"/>
  <c r="P24" i="65081"/>
  <c r="P22" i="65081"/>
  <c r="P15" i="65081"/>
  <c r="P12" i="65081"/>
  <c r="P11" i="65081"/>
  <c r="P54" i="65122"/>
  <c r="P53" i="65122"/>
  <c r="P52" i="65122"/>
  <c r="P51" i="65122"/>
  <c r="P50" i="65122"/>
  <c r="P49" i="65122"/>
  <c r="P48" i="65122"/>
  <c r="P47" i="65122"/>
  <c r="P46" i="65122"/>
  <c r="P45" i="65122"/>
  <c r="P44" i="65122"/>
  <c r="P43" i="65122"/>
  <c r="P42" i="65122"/>
  <c r="P41" i="65122"/>
  <c r="P40" i="65122"/>
  <c r="P39" i="65122"/>
  <c r="P38" i="65122"/>
  <c r="P37" i="65122"/>
  <c r="P31" i="65122"/>
  <c r="P29" i="65122"/>
  <c r="P27" i="65122"/>
  <c r="P26" i="65122"/>
  <c r="P22" i="65122"/>
  <c r="P15" i="65122"/>
  <c r="P12" i="65122"/>
  <c r="P11" i="65122"/>
  <c r="P54" i="65083"/>
  <c r="P53" i="65083"/>
  <c r="P52" i="65083"/>
  <c r="P51" i="65083"/>
  <c r="P50" i="65083"/>
  <c r="P49" i="65083"/>
  <c r="P48" i="65083"/>
  <c r="P47" i="65083"/>
  <c r="P46" i="65083"/>
  <c r="P45" i="65083"/>
  <c r="P44" i="65083"/>
  <c r="P43" i="65083"/>
  <c r="P42" i="65083"/>
  <c r="P41" i="65083"/>
  <c r="P40" i="65083"/>
  <c r="P39" i="65083"/>
  <c r="P38" i="65083"/>
  <c r="P37" i="65083"/>
  <c r="P34" i="65083"/>
  <c r="P31" i="65083"/>
  <c r="P27" i="65083"/>
  <c r="P26" i="65083"/>
  <c r="P22" i="65083"/>
  <c r="P15" i="65083"/>
  <c r="P12" i="65083"/>
  <c r="P11" i="65083"/>
  <c r="P54" i="65084"/>
  <c r="P53" i="65084"/>
  <c r="P52" i="65084"/>
  <c r="P51" i="65084"/>
  <c r="P50" i="65084"/>
  <c r="P49" i="65084"/>
  <c r="P48" i="65084"/>
  <c r="P47" i="65084"/>
  <c r="P46" i="65084"/>
  <c r="P45" i="65084"/>
  <c r="P44" i="65084"/>
  <c r="P43" i="65084"/>
  <c r="P42" i="65084"/>
  <c r="P41" i="65084"/>
  <c r="P40" i="65084"/>
  <c r="P39" i="65084"/>
  <c r="P38" i="65084"/>
  <c r="P37" i="65084"/>
  <c r="P34" i="65084"/>
  <c r="P31" i="65084"/>
  <c r="P27" i="65084"/>
  <c r="P26" i="65084"/>
  <c r="P22" i="65084"/>
  <c r="P15" i="65084"/>
  <c r="P12" i="65084"/>
  <c r="P11" i="65084"/>
  <c r="P54" i="65085"/>
  <c r="P53" i="65085"/>
  <c r="P52" i="65085"/>
  <c r="P51" i="65085"/>
  <c r="P50" i="65085"/>
  <c r="P49" i="65085"/>
  <c r="P48" i="65085"/>
  <c r="P47" i="65085"/>
  <c r="P46" i="65085"/>
  <c r="P45" i="65085"/>
  <c r="P44" i="65085"/>
  <c r="P43" i="65085"/>
  <c r="P42" i="65085"/>
  <c r="P41" i="65085"/>
  <c r="P40" i="65085"/>
  <c r="P39" i="65085"/>
  <c r="P38" i="65085"/>
  <c r="P37" i="65085"/>
  <c r="P34" i="65085"/>
  <c r="P31" i="65085"/>
  <c r="P27" i="65085"/>
  <c r="P26" i="65085"/>
  <c r="P22" i="65085"/>
  <c r="P15" i="65085"/>
  <c r="P12" i="65085"/>
  <c r="P11" i="65085"/>
  <c r="P54" i="65086"/>
  <c r="P53" i="65086"/>
  <c r="P52" i="65086"/>
  <c r="P51" i="65086"/>
  <c r="P50" i="65086"/>
  <c r="P49" i="65086"/>
  <c r="P48" i="65086"/>
  <c r="P47" i="65086"/>
  <c r="P46" i="65086"/>
  <c r="P45" i="65086"/>
  <c r="P44" i="65086"/>
  <c r="P43" i="65086"/>
  <c r="P42" i="65086"/>
  <c r="P41" i="65086"/>
  <c r="P40" i="65086"/>
  <c r="P39" i="65086"/>
  <c r="P38" i="65086"/>
  <c r="P37" i="65086"/>
  <c r="P34" i="65086"/>
  <c r="P31" i="65086"/>
  <c r="P27" i="65086"/>
  <c r="P26" i="65086"/>
  <c r="P22" i="65086"/>
  <c r="P15" i="65086"/>
  <c r="P12" i="65086"/>
  <c r="P11" i="65086"/>
  <c r="P54" i="65087"/>
  <c r="P53" i="65087"/>
  <c r="P52" i="65087"/>
  <c r="P51" i="65087"/>
  <c r="P50" i="65087"/>
  <c r="P49" i="65087"/>
  <c r="P48" i="65087"/>
  <c r="P47" i="65087"/>
  <c r="P46" i="65087"/>
  <c r="P45" i="65087"/>
  <c r="P44" i="65087"/>
  <c r="P43" i="65087"/>
  <c r="P42" i="65087"/>
  <c r="P41" i="65087"/>
  <c r="P40" i="65087"/>
  <c r="P39" i="65087"/>
  <c r="P38" i="65087"/>
  <c r="P37" i="65087"/>
  <c r="P34" i="65087"/>
  <c r="P31" i="65087"/>
  <c r="P27" i="65087"/>
  <c r="P26" i="65087"/>
  <c r="P22" i="65087"/>
  <c r="P15" i="65087"/>
  <c r="P12" i="65087"/>
  <c r="P11" i="65087"/>
  <c r="P54" i="65088"/>
  <c r="P53" i="65088"/>
  <c r="P52" i="65088"/>
  <c r="P51" i="65088"/>
  <c r="P50" i="65088"/>
  <c r="P49" i="65088"/>
  <c r="P48" i="65088"/>
  <c r="P47" i="65088"/>
  <c r="P46" i="65088"/>
  <c r="P45" i="65088"/>
  <c r="P44" i="65088"/>
  <c r="P43" i="65088"/>
  <c r="P42" i="65088"/>
  <c r="P41" i="65088"/>
  <c r="P40" i="65088"/>
  <c r="P39" i="65088"/>
  <c r="P38" i="65088"/>
  <c r="P37" i="65088"/>
  <c r="P34" i="65088"/>
  <c r="P31" i="65088"/>
  <c r="P29" i="65088"/>
  <c r="P27" i="65088"/>
  <c r="P26" i="65088"/>
  <c r="P22" i="65088"/>
  <c r="P15" i="65088"/>
  <c r="P12" i="65088"/>
  <c r="P11" i="65088"/>
  <c r="P54" i="65089"/>
  <c r="P53" i="65089"/>
  <c r="P52" i="65089"/>
  <c r="P51" i="65089"/>
  <c r="P50" i="65089"/>
  <c r="P49" i="65089"/>
  <c r="P48" i="65089"/>
  <c r="P47" i="65089"/>
  <c r="P46" i="65089"/>
  <c r="P45" i="65089"/>
  <c r="P44" i="65089"/>
  <c r="P43" i="65089"/>
  <c r="P42" i="65089"/>
  <c r="P41" i="65089"/>
  <c r="P40" i="65089"/>
  <c r="P39" i="65089"/>
  <c r="P38" i="65089"/>
  <c r="P37" i="65089"/>
  <c r="P31" i="65089"/>
  <c r="P29" i="65089"/>
  <c r="P27" i="65089"/>
  <c r="P26" i="65089"/>
  <c r="P22" i="65089"/>
  <c r="P15" i="65089"/>
  <c r="P12" i="65089"/>
  <c r="P11" i="65089"/>
  <c r="P54" i="65093"/>
  <c r="P53" i="65093"/>
  <c r="P52" i="65093"/>
  <c r="P51" i="65093"/>
  <c r="P50" i="65093"/>
  <c r="P49" i="65093"/>
  <c r="P48" i="65093"/>
  <c r="P47" i="65093"/>
  <c r="P46" i="65093"/>
  <c r="P45" i="65093"/>
  <c r="P44" i="65093"/>
  <c r="P43" i="65093"/>
  <c r="P42" i="65093"/>
  <c r="P41" i="65093"/>
  <c r="P40" i="65093"/>
  <c r="P39" i="65093"/>
  <c r="P34" i="65093"/>
  <c r="P32" i="65093"/>
  <c r="P30" i="65093"/>
  <c r="P27" i="65093"/>
  <c r="P26" i="65093"/>
  <c r="P24" i="65093"/>
  <c r="P22" i="65093"/>
  <c r="P21" i="65093"/>
  <c r="P18" i="65093"/>
  <c r="P15" i="65093"/>
  <c r="P12" i="65093"/>
  <c r="P11" i="65093"/>
  <c r="P54" i="65094"/>
  <c r="P53" i="65094"/>
  <c r="P52" i="65094"/>
  <c r="P51" i="65094"/>
  <c r="P50" i="65094"/>
  <c r="P49" i="65094"/>
  <c r="P48" i="65094"/>
  <c r="P47" i="65094"/>
  <c r="P46" i="65094"/>
  <c r="P45" i="65094"/>
  <c r="P44" i="65094"/>
  <c r="P43" i="65094"/>
  <c r="P42" i="65094"/>
  <c r="P41" i="65094"/>
  <c r="P40" i="65094"/>
  <c r="P39" i="65094"/>
  <c r="P38" i="65094"/>
  <c r="P37" i="65094"/>
  <c r="P31" i="65094"/>
  <c r="P30" i="65094"/>
  <c r="P29" i="65094"/>
  <c r="P28" i="65094"/>
  <c r="P27" i="65094"/>
  <c r="P26" i="65094"/>
  <c r="P24" i="65094"/>
  <c r="P22" i="65094"/>
  <c r="P21" i="65094"/>
  <c r="P17" i="65094"/>
  <c r="P15" i="65094"/>
  <c r="P12" i="65094"/>
  <c r="P11" i="65094"/>
  <c r="P54" i="65095"/>
  <c r="P53" i="65095"/>
  <c r="P52" i="65095"/>
  <c r="P51" i="65095"/>
  <c r="P50" i="65095"/>
  <c r="P49" i="65095"/>
  <c r="P48" i="65095"/>
  <c r="P47" i="65095"/>
  <c r="P46" i="65095"/>
  <c r="P45" i="65095"/>
  <c r="P44" i="65095"/>
  <c r="P43" i="65095"/>
  <c r="P42" i="65095"/>
  <c r="P41" i="65095"/>
  <c r="P31" i="65095"/>
  <c r="P30" i="65095"/>
  <c r="P27" i="65095"/>
  <c r="P26" i="65095"/>
  <c r="P22" i="65095"/>
  <c r="P15" i="65095"/>
  <c r="P12" i="65095"/>
  <c r="P11" i="65095"/>
  <c r="P54" i="65096"/>
  <c r="P53" i="65096"/>
  <c r="P52" i="65096"/>
  <c r="P51" i="65096"/>
  <c r="P50" i="65096"/>
  <c r="P49" i="65096"/>
  <c r="P48" i="65096"/>
  <c r="P47" i="65096"/>
  <c r="P46" i="65096"/>
  <c r="P45" i="65096"/>
  <c r="P44" i="65096"/>
  <c r="P43" i="65096"/>
  <c r="P42" i="65096"/>
  <c r="P41" i="65096"/>
  <c r="P40" i="65096"/>
  <c r="P39" i="65096"/>
  <c r="P38" i="65096"/>
  <c r="P37" i="65096"/>
  <c r="P31" i="65096"/>
  <c r="P27" i="65096"/>
  <c r="P26" i="65096"/>
  <c r="P22" i="65096"/>
  <c r="P15" i="65096"/>
  <c r="P12" i="65096"/>
  <c r="P11" i="65096"/>
  <c r="P54" i="65097"/>
  <c r="P53" i="65097"/>
  <c r="P52" i="65097"/>
  <c r="P51" i="65097"/>
  <c r="P50" i="65097"/>
  <c r="P49" i="65097"/>
  <c r="P48" i="65097"/>
  <c r="P47" i="65097"/>
  <c r="P46" i="65097"/>
  <c r="P45" i="65097"/>
  <c r="P44" i="65097"/>
  <c r="P43" i="65097"/>
  <c r="P42" i="65097"/>
  <c r="P41" i="65097"/>
  <c r="P40" i="65097"/>
  <c r="P39" i="65097"/>
  <c r="P38" i="65097"/>
  <c r="P37" i="65097"/>
  <c r="P31" i="65097"/>
  <c r="P29" i="65097"/>
  <c r="P27" i="65097"/>
  <c r="P26" i="65097"/>
  <c r="P24" i="65097"/>
  <c r="P22" i="65097"/>
  <c r="P21" i="65097"/>
  <c r="P18" i="65097"/>
  <c r="P17" i="65097"/>
  <c r="P15" i="65097"/>
  <c r="P12" i="65097"/>
  <c r="P11" i="65097"/>
  <c r="P54" i="65098"/>
  <c r="P53" i="65098"/>
  <c r="P52" i="65098"/>
  <c r="P51" i="65098"/>
  <c r="P50" i="65098"/>
  <c r="P49" i="65098"/>
  <c r="P48" i="65098"/>
  <c r="P47" i="65098"/>
  <c r="P46" i="65098"/>
  <c r="P45" i="65098"/>
  <c r="P44" i="65098"/>
  <c r="P43" i="65098"/>
  <c r="P42" i="65098"/>
  <c r="P41" i="65098"/>
  <c r="P40" i="65098"/>
  <c r="P39" i="65098"/>
  <c r="P38" i="65098"/>
  <c r="P37" i="65098"/>
  <c r="P31" i="65098"/>
  <c r="P29" i="65098"/>
  <c r="P27" i="65098"/>
  <c r="P26" i="65098"/>
  <c r="P22" i="65098"/>
  <c r="P15" i="65098"/>
  <c r="P12" i="65098"/>
  <c r="P11" i="65098"/>
  <c r="P54" i="65105"/>
  <c r="P53" i="65105"/>
  <c r="P52" i="65105"/>
  <c r="P51" i="65105"/>
  <c r="P50" i="65105"/>
  <c r="P49" i="65105"/>
  <c r="P48" i="65105"/>
  <c r="P47" i="65105"/>
  <c r="P46" i="65105"/>
  <c r="P45" i="65105"/>
  <c r="P44" i="65105"/>
  <c r="P43" i="65105"/>
  <c r="P42" i="65105"/>
  <c r="P41" i="65105"/>
  <c r="P40" i="65105"/>
  <c r="P39" i="65105"/>
  <c r="P38" i="65105"/>
  <c r="P37" i="65105"/>
  <c r="P31" i="65105"/>
  <c r="P29" i="65105"/>
  <c r="P27" i="65105"/>
  <c r="P26" i="65105"/>
  <c r="P22" i="65105"/>
  <c r="P15" i="65105"/>
  <c r="P12" i="65105"/>
  <c r="P11" i="65105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2" i="16"/>
  <c r="P29" i="16"/>
  <c r="P27" i="16"/>
  <c r="P26" i="16"/>
  <c r="P22" i="16"/>
  <c r="P15" i="16"/>
  <c r="P12" i="16"/>
  <c r="P11" i="16"/>
  <c r="K47" i="65065" l="1"/>
  <c r="K44" i="65065"/>
  <c r="K33" i="65123"/>
  <c r="K28" i="65141"/>
  <c r="K16" i="65141"/>
  <c r="P16" i="65141" s="1"/>
  <c r="K13" i="65141"/>
  <c r="P13" i="65141" s="1"/>
  <c r="K8" i="65141"/>
  <c r="P8" i="65141" s="1"/>
  <c r="K39" i="65077" l="1"/>
  <c r="K40" i="65077" s="1"/>
  <c r="K41" i="65077" s="1"/>
  <c r="K33" i="65105"/>
  <c r="K33" i="65098"/>
  <c r="K33" i="65097"/>
  <c r="K33" i="65096"/>
  <c r="K38" i="65095"/>
  <c r="K33" i="65094"/>
  <c r="K36" i="65093"/>
  <c r="K33" i="65089"/>
  <c r="K33" i="65088"/>
  <c r="K33" i="65087"/>
  <c r="K33" i="65086"/>
  <c r="K33" i="65085"/>
  <c r="K33" i="65084"/>
  <c r="K33" i="65083"/>
  <c r="K33" i="65122"/>
  <c r="K33" i="65081"/>
  <c r="K33" i="65082"/>
  <c r="K48" i="65080"/>
  <c r="K43" i="65079"/>
  <c r="K44" i="65079" s="1"/>
  <c r="K39" i="65078"/>
  <c r="K50" i="65076"/>
  <c r="K51" i="65076" s="1"/>
  <c r="K42" i="65075"/>
  <c r="K33" i="65141"/>
  <c r="K34" i="65141" s="1"/>
  <c r="P34" i="65141" s="1"/>
  <c r="K33" i="65115"/>
  <c r="K33" i="65100"/>
  <c r="K33" i="65074"/>
  <c r="K34" i="65071"/>
  <c r="K35" i="65070"/>
  <c r="K35" i="65069"/>
  <c r="K33" i="65068"/>
  <c r="K36" i="65140"/>
  <c r="K33" i="65099"/>
  <c r="K33" i="65067"/>
  <c r="K54" i="65065"/>
  <c r="N36" i="65080"/>
  <c r="K37" i="65140" l="1"/>
  <c r="K34" i="65105"/>
  <c r="K35" i="65105" s="1"/>
  <c r="K34" i="65098"/>
  <c r="K35" i="65098" s="1"/>
  <c r="K34" i="65097"/>
  <c r="K35" i="65097" s="1"/>
  <c r="K34" i="65096"/>
  <c r="K35" i="65096" s="1"/>
  <c r="K34" i="65094"/>
  <c r="K35" i="65094" s="1"/>
  <c r="K37" i="65093"/>
  <c r="K38" i="65093" s="1"/>
  <c r="K34" i="65115"/>
  <c r="K34" i="65068"/>
  <c r="K35" i="65068" s="1"/>
  <c r="O36" i="65080"/>
  <c r="K39" i="65095"/>
  <c r="K45" i="65079"/>
  <c r="K40" i="65078"/>
  <c r="K52" i="65076"/>
  <c r="K43" i="65075"/>
  <c r="K35" i="65071"/>
  <c r="K36" i="65069"/>
  <c r="K35" i="16"/>
  <c r="K37" i="65069" l="1"/>
  <c r="K40" i="65095"/>
  <c r="K41" i="65078"/>
  <c r="K44" i="65075"/>
  <c r="K36" i="16"/>
  <c r="N24" i="65078"/>
  <c r="P24" i="65078" s="1"/>
  <c r="M47" i="65065" l="1"/>
  <c r="L47" i="65065"/>
  <c r="I47" i="65065"/>
  <c r="N48" i="65065"/>
  <c r="O48" i="65065" s="1"/>
  <c r="L13" i="65067" l="1"/>
  <c r="L8" i="65067"/>
  <c r="L18" i="65065"/>
  <c r="L13" i="65105"/>
  <c r="L8" i="65105"/>
  <c r="L13" i="65098"/>
  <c r="L8" i="65098"/>
  <c r="L13" i="65097"/>
  <c r="L8" i="65097"/>
  <c r="L13" i="65096"/>
  <c r="L8" i="65096"/>
  <c r="L13" i="65095"/>
  <c r="L8" i="65095"/>
  <c r="L13" i="65094"/>
  <c r="L8" i="65094"/>
  <c r="L13" i="65093"/>
  <c r="L8" i="65093"/>
  <c r="L13" i="65089"/>
  <c r="L8" i="65089"/>
  <c r="L13" i="65088"/>
  <c r="L8" i="65088"/>
  <c r="L13" i="65087"/>
  <c r="L8" i="65087"/>
  <c r="L13" i="65086"/>
  <c r="L8" i="65086"/>
  <c r="L13" i="65085"/>
  <c r="L8" i="65085"/>
  <c r="L13" i="65084"/>
  <c r="L13" i="65083"/>
  <c r="L8" i="65083"/>
  <c r="L13" i="65122"/>
  <c r="L8" i="65122"/>
  <c r="L13" i="65081"/>
  <c r="L8" i="65081"/>
  <c r="L13" i="65082"/>
  <c r="L8" i="65082"/>
  <c r="L13" i="65080"/>
  <c r="L8" i="65080"/>
  <c r="L13" i="65079"/>
  <c r="L8" i="65079"/>
  <c r="L13" i="65078"/>
  <c r="L8" i="65078"/>
  <c r="L13" i="65077"/>
  <c r="L8" i="65077"/>
  <c r="L16" i="65076"/>
  <c r="L11" i="65076"/>
  <c r="L13" i="65075"/>
  <c r="L8" i="65075"/>
  <c r="L13" i="65115"/>
  <c r="L8" i="65115"/>
  <c r="L13" i="65100"/>
  <c r="L8" i="65100"/>
  <c r="L13" i="65074"/>
  <c r="L8" i="65074"/>
  <c r="L13" i="65071"/>
  <c r="L8" i="65071"/>
  <c r="L13" i="65070"/>
  <c r="L8" i="65070"/>
  <c r="L8" i="65069"/>
  <c r="L13" i="65068"/>
  <c r="L8" i="65068"/>
  <c r="L13" i="65140"/>
  <c r="L8" i="65140"/>
  <c r="L13" i="65123"/>
  <c r="L8" i="65123"/>
  <c r="L13" i="65099"/>
  <c r="L8" i="65099"/>
  <c r="L13" i="65065"/>
  <c r="L13" i="16"/>
  <c r="L8" i="16"/>
  <c r="I28" i="65105" l="1"/>
  <c r="I16" i="65105"/>
  <c r="I13" i="65105"/>
  <c r="I8" i="65105"/>
  <c r="I28" i="65098"/>
  <c r="I16" i="65098"/>
  <c r="I13" i="65098"/>
  <c r="I8" i="65098"/>
  <c r="I28" i="65097"/>
  <c r="I16" i="65097"/>
  <c r="I13" i="65097"/>
  <c r="I8" i="65097"/>
  <c r="I28" i="65096"/>
  <c r="I16" i="65096"/>
  <c r="I13" i="65096"/>
  <c r="I8" i="65096"/>
  <c r="I32" i="65095"/>
  <c r="I28" i="65095"/>
  <c r="I16" i="65095"/>
  <c r="I13" i="65095"/>
  <c r="I13" i="65094"/>
  <c r="I16" i="65094"/>
  <c r="I28" i="65094"/>
  <c r="I31" i="65093"/>
  <c r="I28" i="65093"/>
  <c r="I16" i="65093"/>
  <c r="I13" i="65093"/>
  <c r="I28" i="65089"/>
  <c r="I16" i="65089"/>
  <c r="I13" i="65089"/>
  <c r="I28" i="65088"/>
  <c r="I16" i="65088"/>
  <c r="I13" i="65088"/>
  <c r="I28" i="65087"/>
  <c r="I16" i="65087"/>
  <c r="I13" i="65087"/>
  <c r="I28" i="65086"/>
  <c r="I16" i="65086"/>
  <c r="I13" i="65086"/>
  <c r="I28" i="65085"/>
  <c r="I16" i="65085"/>
  <c r="I13" i="65085"/>
  <c r="I8" i="65085"/>
  <c r="I28" i="65084"/>
  <c r="I16" i="65084"/>
  <c r="I13" i="65084"/>
  <c r="I28" i="65083"/>
  <c r="I16" i="65083"/>
  <c r="I13" i="65083"/>
  <c r="I28" i="65122"/>
  <c r="I16" i="65122"/>
  <c r="I13" i="65122"/>
  <c r="I28" i="65081"/>
  <c r="I16" i="65081"/>
  <c r="I13" i="65081"/>
  <c r="I28" i="65082"/>
  <c r="I16" i="65082"/>
  <c r="I13" i="65082"/>
  <c r="I8" i="65093" l="1"/>
  <c r="I8" i="65095"/>
  <c r="I8" i="65089"/>
  <c r="I8" i="65094"/>
  <c r="I33" i="65094" s="1"/>
  <c r="I34" i="65094" s="1"/>
  <c r="I35" i="65094" s="1"/>
  <c r="I8" i="65082"/>
  <c r="I8" i="65081"/>
  <c r="I8" i="65122"/>
  <c r="I8" i="65083"/>
  <c r="I8" i="65084"/>
  <c r="I8" i="65086"/>
  <c r="I8" i="65087"/>
  <c r="I8" i="65088"/>
  <c r="N37" i="65080" l="1"/>
  <c r="M34" i="65065"/>
  <c r="L34" i="65065"/>
  <c r="I34" i="65065"/>
  <c r="N42" i="65065"/>
  <c r="O42" i="65065" s="1"/>
  <c r="O37" i="65080" l="1"/>
  <c r="I38" i="65079"/>
  <c r="I34" i="65079"/>
  <c r="I28" i="65079"/>
  <c r="I16" i="65079"/>
  <c r="I13" i="65079"/>
  <c r="I32" i="65078"/>
  <c r="I29" i="65078"/>
  <c r="I16" i="65078"/>
  <c r="I13" i="65078"/>
  <c r="I8" i="65078"/>
  <c r="I34" i="65077"/>
  <c r="I28" i="65077"/>
  <c r="I16" i="65077"/>
  <c r="I13" i="65077"/>
  <c r="I45" i="65076"/>
  <c r="I41" i="65076"/>
  <c r="I37" i="65076"/>
  <c r="I32" i="65076"/>
  <c r="I19" i="65076"/>
  <c r="I16" i="65076"/>
  <c r="I8" i="65076"/>
  <c r="I37" i="65075"/>
  <c r="I33" i="65075"/>
  <c r="I29" i="65075"/>
  <c r="I16" i="65075"/>
  <c r="I13" i="65075"/>
  <c r="I28" i="65141"/>
  <c r="I16" i="65141"/>
  <c r="I13" i="65141"/>
  <c r="I28" i="65115"/>
  <c r="I16" i="65115"/>
  <c r="I13" i="65115"/>
  <c r="I8" i="65115"/>
  <c r="I28" i="65100"/>
  <c r="I16" i="65100"/>
  <c r="I13" i="65100"/>
  <c r="I8" i="65100"/>
  <c r="I28" i="65074"/>
  <c r="I16" i="65074"/>
  <c r="I13" i="65074"/>
  <c r="I29" i="65071"/>
  <c r="I16" i="65071"/>
  <c r="I13" i="65071"/>
  <c r="I30" i="65070"/>
  <c r="I16" i="65070"/>
  <c r="I13" i="65070"/>
  <c r="I30" i="65069"/>
  <c r="I18" i="65069"/>
  <c r="I28" i="65068"/>
  <c r="I16" i="65068"/>
  <c r="I13" i="65068"/>
  <c r="I31" i="65140"/>
  <c r="I28" i="65140"/>
  <c r="I16" i="65140"/>
  <c r="I13" i="65140"/>
  <c r="I8" i="65140"/>
  <c r="I28" i="65123"/>
  <c r="I16" i="65123"/>
  <c r="I13" i="65123"/>
  <c r="I28" i="65099"/>
  <c r="I16" i="65099"/>
  <c r="I13" i="65099"/>
  <c r="I28" i="65067"/>
  <c r="I16" i="65067"/>
  <c r="I13" i="65067"/>
  <c r="I21" i="65065"/>
  <c r="I18" i="65065"/>
  <c r="I13" i="65065"/>
  <c r="I8" i="65065"/>
  <c r="I28" i="16"/>
  <c r="I16" i="16"/>
  <c r="I13" i="16"/>
  <c r="I8" i="65068" l="1"/>
  <c r="I8" i="16"/>
  <c r="I8" i="65099"/>
  <c r="I8" i="65071"/>
  <c r="I8" i="65123"/>
  <c r="I8" i="65141"/>
  <c r="I8" i="65069"/>
  <c r="I8" i="65074"/>
  <c r="I8" i="65075"/>
  <c r="I8" i="65067"/>
  <c r="I8" i="65070"/>
  <c r="I11" i="65076"/>
  <c r="I8" i="65077"/>
  <c r="I8" i="65079"/>
  <c r="L45" i="65076" l="1"/>
  <c r="L41" i="65076"/>
  <c r="L37" i="65076"/>
  <c r="L32" i="65076"/>
  <c r="L19" i="65076"/>
  <c r="M29" i="65078" l="1"/>
  <c r="L29" i="65078"/>
  <c r="M8" i="65075"/>
  <c r="M13" i="65075"/>
  <c r="M16" i="65075"/>
  <c r="L16" i="65075"/>
  <c r="M29" i="65075"/>
  <c r="L29" i="65075"/>
  <c r="M33" i="65075"/>
  <c r="L33" i="65075"/>
  <c r="N34" i="65075" l="1"/>
  <c r="P34" i="65075" l="1"/>
  <c r="O34" i="65075"/>
  <c r="N25" i="65085" l="1"/>
  <c r="P25" i="65085" s="1"/>
  <c r="I31" i="65080" l="1"/>
  <c r="L18" i="65069"/>
  <c r="L21" i="65065"/>
  <c r="L31" i="65093"/>
  <c r="L31" i="65080"/>
  <c r="L29" i="65071"/>
  <c r="L30" i="65070"/>
  <c r="L30" i="65069"/>
  <c r="L31" i="65140"/>
  <c r="N33" i="65095"/>
  <c r="P33" i="65095" s="1"/>
  <c r="N33" i="65093"/>
  <c r="P33" i="65093" s="1"/>
  <c r="N33" i="65080"/>
  <c r="N33" i="65078"/>
  <c r="N33" i="65076"/>
  <c r="P33" i="65076" s="1"/>
  <c r="N33" i="65140"/>
  <c r="J33" i="65074"/>
  <c r="J33" i="65100"/>
  <c r="J33" i="65115"/>
  <c r="J34" i="65115" s="1"/>
  <c r="J33" i="65141"/>
  <c r="J33" i="65081"/>
  <c r="J33" i="65122"/>
  <c r="J33" i="65083"/>
  <c r="J33" i="65094"/>
  <c r="J34" i="65094" s="1"/>
  <c r="J35" i="65094" s="1"/>
  <c r="J33" i="65097"/>
  <c r="J34" i="65097" s="1"/>
  <c r="J35" i="65097" s="1"/>
  <c r="J34" i="65141" l="1"/>
  <c r="J33" i="65082"/>
  <c r="J33" i="65105"/>
  <c r="J34" i="65105" s="1"/>
  <c r="J35" i="65105" s="1"/>
  <c r="J33" i="65096"/>
  <c r="J33" i="65068"/>
  <c r="J33" i="65123"/>
  <c r="J33" i="65099"/>
  <c r="J33" i="65067"/>
  <c r="J33" i="65089"/>
  <c r="J33" i="65088"/>
  <c r="J33" i="65087"/>
  <c r="J33" i="65086"/>
  <c r="J33" i="65085"/>
  <c r="J33" i="65084"/>
  <c r="J33" i="65098"/>
  <c r="N21" i="65080"/>
  <c r="J34" i="65098" l="1"/>
  <c r="J34" i="65096"/>
  <c r="J35" i="65096" s="1"/>
  <c r="J34" i="65122"/>
  <c r="J34" i="65089"/>
  <c r="O21" i="65080"/>
  <c r="J35" i="65098" l="1"/>
  <c r="N35" i="65095" l="1"/>
  <c r="O31" i="65141"/>
  <c r="N30" i="65141"/>
  <c r="O30" i="65141" s="1"/>
  <c r="O29" i="65141"/>
  <c r="N29" i="65141"/>
  <c r="M28" i="65141"/>
  <c r="L28" i="65141"/>
  <c r="O27" i="65141"/>
  <c r="O26" i="65141"/>
  <c r="N26" i="65141"/>
  <c r="N25" i="65141"/>
  <c r="O25" i="65141" s="1"/>
  <c r="O24" i="65141"/>
  <c r="N24" i="65141"/>
  <c r="N23" i="65141"/>
  <c r="O23" i="65141" s="1"/>
  <c r="O22" i="65141"/>
  <c r="N22" i="65141"/>
  <c r="O21" i="65141"/>
  <c r="N21" i="65141"/>
  <c r="N20" i="65141"/>
  <c r="O20" i="65141" s="1"/>
  <c r="N19" i="65141"/>
  <c r="O19" i="65141" s="1"/>
  <c r="O18" i="65141"/>
  <c r="N18" i="65141"/>
  <c r="N17" i="65141"/>
  <c r="M16" i="65141"/>
  <c r="L16" i="65141"/>
  <c r="O15" i="65141"/>
  <c r="N14" i="65141"/>
  <c r="O14" i="65141" s="1"/>
  <c r="M13" i="65141"/>
  <c r="L13" i="65141"/>
  <c r="O12" i="65141"/>
  <c r="O11" i="65141"/>
  <c r="N11" i="65141"/>
  <c r="N10" i="65141"/>
  <c r="O10" i="65141" s="1"/>
  <c r="N9" i="65141"/>
  <c r="M8" i="65141"/>
  <c r="L8" i="65141"/>
  <c r="N28" i="65141" l="1"/>
  <c r="I33" i="65141"/>
  <c r="I34" i="65141" s="1"/>
  <c r="M33" i="65141"/>
  <c r="M34" i="65141" s="1"/>
  <c r="N16" i="65141"/>
  <c r="O16" i="65141" s="1"/>
  <c r="L33" i="65141"/>
  <c r="O17" i="65141"/>
  <c r="O35" i="65095"/>
  <c r="O9" i="65141"/>
  <c r="N8" i="65141"/>
  <c r="N13" i="65141"/>
  <c r="O13" i="65141" s="1"/>
  <c r="O28" i="65141" l="1"/>
  <c r="L34" i="65141"/>
  <c r="N33" i="65141"/>
  <c r="O8" i="65141"/>
  <c r="N34" i="65141" l="1"/>
  <c r="O33" i="65141"/>
  <c r="O34" i="65141" l="1"/>
  <c r="M28" i="16"/>
  <c r="L28" i="16"/>
  <c r="N31" i="16"/>
  <c r="P31" i="16" s="1"/>
  <c r="O31" i="16" l="1"/>
  <c r="N15" i="65069"/>
  <c r="P15" i="65069" s="1"/>
  <c r="O15" i="65069" l="1"/>
  <c r="M28" i="65105" l="1"/>
  <c r="L28" i="65105"/>
  <c r="M16" i="65105"/>
  <c r="L16" i="65105"/>
  <c r="M13" i="65105"/>
  <c r="M8" i="65105"/>
  <c r="M28" i="65098"/>
  <c r="L28" i="65098"/>
  <c r="M16" i="65098"/>
  <c r="L16" i="65098"/>
  <c r="M13" i="65098"/>
  <c r="M8" i="65098"/>
  <c r="M28" i="65097"/>
  <c r="L28" i="65097"/>
  <c r="M16" i="65097"/>
  <c r="L16" i="65097"/>
  <c r="M13" i="65097"/>
  <c r="M8" i="65097"/>
  <c r="I33" i="65097"/>
  <c r="I34" i="65097" s="1"/>
  <c r="I35" i="65097" s="1"/>
  <c r="M28" i="65096"/>
  <c r="L28" i="65096"/>
  <c r="M16" i="65096"/>
  <c r="L16" i="65096"/>
  <c r="M13" i="65096"/>
  <c r="M8" i="65096"/>
  <c r="M32" i="65095"/>
  <c r="L32" i="65095"/>
  <c r="M28" i="65095"/>
  <c r="L28" i="65095"/>
  <c r="M16" i="65095"/>
  <c r="L16" i="65095"/>
  <c r="M13" i="65095"/>
  <c r="M8" i="65095"/>
  <c r="M28" i="65094"/>
  <c r="L28" i="65094"/>
  <c r="M16" i="65094"/>
  <c r="L16" i="65094"/>
  <c r="M13" i="65094"/>
  <c r="M8" i="65094"/>
  <c r="M31" i="65093"/>
  <c r="M28" i="65093"/>
  <c r="L28" i="65093"/>
  <c r="M16" i="65093"/>
  <c r="L16" i="65093"/>
  <c r="M13" i="65093"/>
  <c r="M8" i="65093"/>
  <c r="M28" i="65089"/>
  <c r="L28" i="65089"/>
  <c r="M16" i="65089"/>
  <c r="L16" i="65089"/>
  <c r="M13" i="65089"/>
  <c r="M8" i="65089"/>
  <c r="M28" i="65088"/>
  <c r="L28" i="65088"/>
  <c r="M16" i="65088"/>
  <c r="L16" i="65088"/>
  <c r="M13" i="65088"/>
  <c r="M8" i="65088"/>
  <c r="M28" i="65087"/>
  <c r="L28" i="65087"/>
  <c r="M16" i="65087"/>
  <c r="L16" i="65087"/>
  <c r="M13" i="65087"/>
  <c r="M8" i="65087"/>
  <c r="M28" i="65086"/>
  <c r="L28" i="65086"/>
  <c r="M16" i="65086"/>
  <c r="L16" i="65086"/>
  <c r="M13" i="65086"/>
  <c r="M8" i="65086"/>
  <c r="M28" i="65085"/>
  <c r="L28" i="65085"/>
  <c r="M16" i="65085"/>
  <c r="L16" i="65085"/>
  <c r="M13" i="65085"/>
  <c r="M8" i="65085"/>
  <c r="M28" i="65084"/>
  <c r="L28" i="65084"/>
  <c r="M16" i="65084"/>
  <c r="L16" i="65084"/>
  <c r="M13" i="65084"/>
  <c r="M8" i="65084"/>
  <c r="M28" i="65083"/>
  <c r="L28" i="65083"/>
  <c r="M16" i="65083"/>
  <c r="L16" i="65083"/>
  <c r="M13" i="65083"/>
  <c r="M8" i="65083"/>
  <c r="I33" i="65083"/>
  <c r="M28" i="65122"/>
  <c r="L28" i="65122"/>
  <c r="M16" i="65122"/>
  <c r="L16" i="65122"/>
  <c r="M13" i="65122"/>
  <c r="M8" i="65122"/>
  <c r="I33" i="65122"/>
  <c r="M28" i="65081"/>
  <c r="L28" i="65081"/>
  <c r="M16" i="65081"/>
  <c r="L16" i="65081"/>
  <c r="M13" i="65081"/>
  <c r="M8" i="65081"/>
  <c r="I33" i="65081"/>
  <c r="M28" i="65082"/>
  <c r="L28" i="65082"/>
  <c r="M16" i="65082"/>
  <c r="L16" i="65082"/>
  <c r="M13" i="65082"/>
  <c r="M8" i="65082"/>
  <c r="I33" i="65082"/>
  <c r="M43" i="65080"/>
  <c r="L43" i="65080"/>
  <c r="M31" i="65080"/>
  <c r="M16" i="65080"/>
  <c r="L16" i="65080"/>
  <c r="M13" i="65080"/>
  <c r="M8" i="65080"/>
  <c r="I43" i="65080"/>
  <c r="I16" i="65080"/>
  <c r="I13" i="65080"/>
  <c r="I8" i="65080"/>
  <c r="M38" i="65079"/>
  <c r="L38" i="65079"/>
  <c r="M34" i="65079"/>
  <c r="L34" i="65079"/>
  <c r="M28" i="65079"/>
  <c r="L28" i="65079"/>
  <c r="M16" i="65079"/>
  <c r="L16" i="65079"/>
  <c r="M13" i="65079"/>
  <c r="M8" i="65079"/>
  <c r="M32" i="65078"/>
  <c r="L32" i="65078"/>
  <c r="M16" i="65078"/>
  <c r="L16" i="65078"/>
  <c r="M13" i="65078"/>
  <c r="M8" i="65078"/>
  <c r="M34" i="65077"/>
  <c r="L34" i="65077"/>
  <c r="M28" i="65077"/>
  <c r="L28" i="65077"/>
  <c r="M16" i="65077"/>
  <c r="L16" i="65077"/>
  <c r="M13" i="65077"/>
  <c r="M8" i="65077"/>
  <c r="M45" i="65076"/>
  <c r="M41" i="65076"/>
  <c r="M37" i="65076"/>
  <c r="M32" i="65076"/>
  <c r="M19" i="65076"/>
  <c r="M16" i="65076"/>
  <c r="M11" i="65076"/>
  <c r="M8" i="65076"/>
  <c r="L8" i="65076"/>
  <c r="M37" i="65075"/>
  <c r="L37" i="65075"/>
  <c r="M28" i="65115"/>
  <c r="L28" i="65115"/>
  <c r="M16" i="65115"/>
  <c r="L16" i="65115"/>
  <c r="M13" i="65115"/>
  <c r="M8" i="65115"/>
  <c r="M28" i="65100"/>
  <c r="L28" i="65100"/>
  <c r="M16" i="65100"/>
  <c r="L16" i="65100"/>
  <c r="M13" i="65100"/>
  <c r="M8" i="65100"/>
  <c r="M28" i="65074"/>
  <c r="L28" i="65074"/>
  <c r="M16" i="65074"/>
  <c r="L16" i="65074"/>
  <c r="M13" i="65074"/>
  <c r="M8" i="65074"/>
  <c r="M29" i="65071"/>
  <c r="M16" i="65071"/>
  <c r="L16" i="65071"/>
  <c r="M13" i="65071"/>
  <c r="M8" i="65071"/>
  <c r="M30" i="65070"/>
  <c r="M16" i="65070"/>
  <c r="L16" i="65070"/>
  <c r="M13" i="65070"/>
  <c r="M8" i="65070"/>
  <c r="M30" i="65069"/>
  <c r="M18" i="65069"/>
  <c r="M8" i="65069"/>
  <c r="M28" i="65068"/>
  <c r="L28" i="65068"/>
  <c r="M16" i="65068"/>
  <c r="L16" i="65068"/>
  <c r="M13" i="65068"/>
  <c r="M8" i="65068"/>
  <c r="M31" i="65140"/>
  <c r="M28" i="65140"/>
  <c r="L28" i="65140"/>
  <c r="M16" i="65140"/>
  <c r="L16" i="65140"/>
  <c r="M13" i="65140"/>
  <c r="M8" i="65140"/>
  <c r="M28" i="65123"/>
  <c r="L28" i="65123"/>
  <c r="M16" i="65123"/>
  <c r="L16" i="65123"/>
  <c r="M13" i="65123"/>
  <c r="M8" i="65123"/>
  <c r="M28" i="65099"/>
  <c r="L28" i="65099"/>
  <c r="M16" i="65099"/>
  <c r="L16" i="65099"/>
  <c r="M13" i="65099"/>
  <c r="M8" i="65099"/>
  <c r="M28" i="65067"/>
  <c r="L28" i="65067"/>
  <c r="M16" i="65067"/>
  <c r="L16" i="65067"/>
  <c r="M13" i="65067"/>
  <c r="M8" i="65067"/>
  <c r="L44" i="65065"/>
  <c r="L8" i="65065"/>
  <c r="L16" i="16"/>
  <c r="L35" i="65070" l="1"/>
  <c r="L54" i="65065"/>
  <c r="M35" i="65070"/>
  <c r="I33" i="65115"/>
  <c r="I34" i="65115" s="1"/>
  <c r="I33" i="65100"/>
  <c r="I33" i="65074"/>
  <c r="I33" i="65123"/>
  <c r="I33" i="65099"/>
  <c r="I33" i="65067"/>
  <c r="I33" i="65068"/>
  <c r="I33" i="65084"/>
  <c r="I33" i="65085"/>
  <c r="I33" i="65086"/>
  <c r="I33" i="65087"/>
  <c r="I33" i="65088"/>
  <c r="I33" i="65089"/>
  <c r="I33" i="65096"/>
  <c r="I34" i="65096" s="1"/>
  <c r="I35" i="65096" s="1"/>
  <c r="I33" i="65105"/>
  <c r="I34" i="65105" s="1"/>
  <c r="I35" i="65105" s="1"/>
  <c r="I34" i="65122"/>
  <c r="I33" i="65098"/>
  <c r="I34" i="65098" s="1"/>
  <c r="I35" i="65098" s="1"/>
  <c r="L33" i="65067"/>
  <c r="L33" i="65099"/>
  <c r="L33" i="65123"/>
  <c r="L33" i="65074"/>
  <c r="L33" i="65100"/>
  <c r="L33" i="65115"/>
  <c r="L33" i="65094"/>
  <c r="L33" i="65068"/>
  <c r="L33" i="65082"/>
  <c r="L33" i="65081"/>
  <c r="L33" i="65122"/>
  <c r="L33" i="65083"/>
  <c r="L33" i="65084"/>
  <c r="L33" i="65085"/>
  <c r="L33" i="65086"/>
  <c r="L33" i="65087"/>
  <c r="L33" i="65088"/>
  <c r="L33" i="65089"/>
  <c r="L33" i="65096"/>
  <c r="L33" i="65097"/>
  <c r="L33" i="65098"/>
  <c r="L33" i="65105"/>
  <c r="J50" i="65076"/>
  <c r="K34" i="65100" l="1"/>
  <c r="K34" i="65122"/>
  <c r="K34" i="65089"/>
  <c r="I34" i="65089"/>
  <c r="N32" i="65077"/>
  <c r="P32" i="65077" s="1"/>
  <c r="K38" i="65140" l="1"/>
  <c r="O32" i="65077"/>
  <c r="N31" i="65065" l="1"/>
  <c r="P31" i="65065" s="1"/>
  <c r="J35" i="65070"/>
  <c r="N27" i="65070"/>
  <c r="P27" i="65070" s="1"/>
  <c r="O27" i="65070" l="1"/>
  <c r="I35" i="65070"/>
  <c r="O31" i="65065"/>
  <c r="J51" i="65076"/>
  <c r="J52" i="65076" s="1"/>
  <c r="I48" i="65080"/>
  <c r="I35" i="65089" s="1"/>
  <c r="J48" i="65080"/>
  <c r="J35" i="65089" l="1"/>
  <c r="I34" i="16"/>
  <c r="I50" i="65076"/>
  <c r="I51" i="65076" s="1"/>
  <c r="I52" i="65076" s="1"/>
  <c r="N35" i="65079"/>
  <c r="O35" i="65079" s="1"/>
  <c r="I35" i="16" l="1"/>
  <c r="I36" i="16" s="1"/>
  <c r="O34" i="65140"/>
  <c r="O33" i="65140"/>
  <c r="O32" i="65140"/>
  <c r="N32" i="65140"/>
  <c r="O30" i="65140"/>
  <c r="N29" i="65140"/>
  <c r="O27" i="65140"/>
  <c r="O26" i="65140"/>
  <c r="N26" i="65140"/>
  <c r="N25" i="65140"/>
  <c r="P25" i="65140" s="1"/>
  <c r="O24" i="65140"/>
  <c r="N24" i="65140"/>
  <c r="N23" i="65140"/>
  <c r="O22" i="65140"/>
  <c r="N22" i="65140"/>
  <c r="O21" i="65140"/>
  <c r="N21" i="65140"/>
  <c r="N20" i="65140"/>
  <c r="N19" i="65140"/>
  <c r="P19" i="65140" s="1"/>
  <c r="O18" i="65140"/>
  <c r="N18" i="65140"/>
  <c r="N17" i="65140"/>
  <c r="P17" i="65140" s="1"/>
  <c r="O15" i="65140"/>
  <c r="N14" i="65140"/>
  <c r="P14" i="65140" s="1"/>
  <c r="O12" i="65140"/>
  <c r="O11" i="65140"/>
  <c r="N11" i="65140"/>
  <c r="N10" i="65140"/>
  <c r="P10" i="65140" s="1"/>
  <c r="N9" i="65140"/>
  <c r="P9" i="65140" s="1"/>
  <c r="O23" i="65140" l="1"/>
  <c r="P23" i="65140"/>
  <c r="O20" i="65140"/>
  <c r="P20" i="65140"/>
  <c r="P29" i="65140"/>
  <c r="O25" i="65140"/>
  <c r="O19" i="65140"/>
  <c r="O17" i="65140"/>
  <c r="O14" i="65140"/>
  <c r="N28" i="65140"/>
  <c r="P28" i="65140" s="1"/>
  <c r="N31" i="65140"/>
  <c r="O29" i="65140"/>
  <c r="N16" i="65140"/>
  <c r="P16" i="65140" s="1"/>
  <c r="N13" i="65140"/>
  <c r="O10" i="65140"/>
  <c r="J36" i="65140"/>
  <c r="M36" i="65140"/>
  <c r="I36" i="65140"/>
  <c r="L36" i="65140"/>
  <c r="N8" i="65140"/>
  <c r="P8" i="65140" s="1"/>
  <c r="O9" i="65140"/>
  <c r="L37" i="65140" l="1"/>
  <c r="P31" i="65140"/>
  <c r="O13" i="65140"/>
  <c r="P13" i="65140"/>
  <c r="O8" i="65140"/>
  <c r="O31" i="65140"/>
  <c r="O28" i="65140"/>
  <c r="O16" i="65140"/>
  <c r="N36" i="65140"/>
  <c r="P36" i="65140" s="1"/>
  <c r="O36" i="65140" l="1"/>
  <c r="N36" i="65079"/>
  <c r="O33" i="65079"/>
  <c r="N26" i="65070"/>
  <c r="P26" i="65070" s="1"/>
  <c r="O26" i="65070" l="1"/>
  <c r="O36" i="65079"/>
  <c r="N34" i="65079"/>
  <c r="P34" i="65079" s="1"/>
  <c r="O34" i="65079" l="1"/>
  <c r="N36" i="65078"/>
  <c r="O36" i="65078" s="1"/>
  <c r="N35" i="65078"/>
  <c r="J42" i="65075"/>
  <c r="I42" i="65075"/>
  <c r="N35" i="65075"/>
  <c r="O32" i="65075"/>
  <c r="N30" i="65075"/>
  <c r="P30" i="65075" s="1"/>
  <c r="N41" i="65080"/>
  <c r="N40" i="65080"/>
  <c r="P40" i="65080" s="1"/>
  <c r="N31" i="65079"/>
  <c r="P31" i="65079" s="1"/>
  <c r="O35" i="65078" l="1"/>
  <c r="P35" i="65078"/>
  <c r="O41" i="65080"/>
  <c r="P41" i="65080"/>
  <c r="N33" i="65075"/>
  <c r="O35" i="65075"/>
  <c r="O30" i="65075"/>
  <c r="O40" i="65080"/>
  <c r="J34" i="65071"/>
  <c r="O33" i="65075" l="1"/>
  <c r="I43" i="65079"/>
  <c r="J43" i="65079" l="1"/>
  <c r="N29" i="65093" l="1"/>
  <c r="P29" i="65093" s="1"/>
  <c r="O29" i="65093" l="1"/>
  <c r="N9" i="65065"/>
  <c r="P9" i="65065" s="1"/>
  <c r="N30" i="16" l="1"/>
  <c r="P30" i="16" s="1"/>
  <c r="N29" i="16"/>
  <c r="N26" i="16"/>
  <c r="N25" i="16"/>
  <c r="P25" i="16" s="1"/>
  <c r="N24" i="16"/>
  <c r="P24" i="16" s="1"/>
  <c r="N23" i="16"/>
  <c r="P23" i="16" s="1"/>
  <c r="N22" i="16"/>
  <c r="N21" i="16"/>
  <c r="P21" i="16" s="1"/>
  <c r="N20" i="16"/>
  <c r="P20" i="16" s="1"/>
  <c r="N19" i="16"/>
  <c r="P19" i="16" s="1"/>
  <c r="N18" i="16"/>
  <c r="P18" i="16" s="1"/>
  <c r="N17" i="16"/>
  <c r="P17" i="16" s="1"/>
  <c r="N11" i="16"/>
  <c r="N51" i="65065"/>
  <c r="N50" i="65065"/>
  <c r="P50" i="65065" s="1"/>
  <c r="N49" i="65065"/>
  <c r="N45" i="65065"/>
  <c r="N41" i="65065"/>
  <c r="P41" i="65065" s="1"/>
  <c r="N40" i="65065"/>
  <c r="N39" i="65065"/>
  <c r="P39" i="65065" s="1"/>
  <c r="N38" i="65065"/>
  <c r="P38" i="65065" s="1"/>
  <c r="N36" i="65065"/>
  <c r="N35" i="65065"/>
  <c r="N32" i="65065"/>
  <c r="P32" i="65065" s="1"/>
  <c r="P30" i="65065"/>
  <c r="N29" i="65065"/>
  <c r="P28" i="65065"/>
  <c r="N27" i="65065"/>
  <c r="N26" i="65065"/>
  <c r="P26" i="65065" s="1"/>
  <c r="N25" i="65065"/>
  <c r="P25" i="65065" s="1"/>
  <c r="P24" i="65065"/>
  <c r="N23" i="65065"/>
  <c r="N22" i="65065"/>
  <c r="P22" i="65065" s="1"/>
  <c r="N16" i="65065"/>
  <c r="P16" i="65065" s="1"/>
  <c r="N11" i="65065"/>
  <c r="P11" i="65065" s="1"/>
  <c r="N10" i="65065"/>
  <c r="P10" i="65065" s="1"/>
  <c r="N30" i="65067"/>
  <c r="P30" i="65067" s="1"/>
  <c r="N29" i="65067"/>
  <c r="N26" i="65067"/>
  <c r="N25" i="65067"/>
  <c r="P25" i="65067" s="1"/>
  <c r="N24" i="65067"/>
  <c r="N23" i="65067"/>
  <c r="N22" i="65067"/>
  <c r="N21" i="65067"/>
  <c r="N20" i="65067"/>
  <c r="N19" i="65067"/>
  <c r="N18" i="65067"/>
  <c r="N17" i="65067"/>
  <c r="N11" i="65067"/>
  <c r="N30" i="65099"/>
  <c r="P30" i="65099" s="1"/>
  <c r="N29" i="65099"/>
  <c r="N26" i="65099"/>
  <c r="N25" i="65099"/>
  <c r="P25" i="65099" s="1"/>
  <c r="N24" i="65099"/>
  <c r="N23" i="65099"/>
  <c r="P23" i="65099" s="1"/>
  <c r="N22" i="65099"/>
  <c r="N21" i="65099"/>
  <c r="N20" i="65099"/>
  <c r="P20" i="65099" s="1"/>
  <c r="N19" i="65099"/>
  <c r="P19" i="65099" s="1"/>
  <c r="N18" i="65099"/>
  <c r="N17" i="65099"/>
  <c r="P17" i="65099" s="1"/>
  <c r="N11" i="65099"/>
  <c r="N30" i="65123"/>
  <c r="P30" i="65123" s="1"/>
  <c r="N29" i="65123"/>
  <c r="N26" i="65123"/>
  <c r="N25" i="65123"/>
  <c r="P25" i="65123" s="1"/>
  <c r="N24" i="65123"/>
  <c r="N23" i="65123"/>
  <c r="P23" i="65123" s="1"/>
  <c r="N22" i="65123"/>
  <c r="N21" i="65123"/>
  <c r="N20" i="65123"/>
  <c r="P20" i="65123" s="1"/>
  <c r="N19" i="65123"/>
  <c r="N18" i="65123"/>
  <c r="N17" i="65123"/>
  <c r="P17" i="65123" s="1"/>
  <c r="N11" i="65123"/>
  <c r="N30" i="65068"/>
  <c r="P30" i="65068" s="1"/>
  <c r="N29" i="65068"/>
  <c r="N26" i="65068"/>
  <c r="N25" i="65068"/>
  <c r="P25" i="65068" s="1"/>
  <c r="N24" i="65068"/>
  <c r="P24" i="65068" s="1"/>
  <c r="N23" i="65068"/>
  <c r="P23" i="65068" s="1"/>
  <c r="N22" i="65068"/>
  <c r="N21" i="65068"/>
  <c r="P21" i="65068" s="1"/>
  <c r="N20" i="65068"/>
  <c r="P20" i="65068" s="1"/>
  <c r="N19" i="65068"/>
  <c r="P19" i="65068" s="1"/>
  <c r="N18" i="65068"/>
  <c r="P18" i="65068" s="1"/>
  <c r="N17" i="65068"/>
  <c r="P17" i="65068" s="1"/>
  <c r="N11" i="65068"/>
  <c r="N32" i="65069"/>
  <c r="P32" i="65069" s="1"/>
  <c r="N31" i="65069"/>
  <c r="P31" i="65069" s="1"/>
  <c r="N28" i="65069"/>
  <c r="N27" i="65069"/>
  <c r="P27" i="65069" s="1"/>
  <c r="N26" i="65069"/>
  <c r="P26" i="65069" s="1"/>
  <c r="N25" i="65069"/>
  <c r="P25" i="65069" s="1"/>
  <c r="N24" i="65069"/>
  <c r="P24" i="65069" s="1"/>
  <c r="N23" i="65069"/>
  <c r="P23" i="65069" s="1"/>
  <c r="N22" i="65069"/>
  <c r="P22" i="65069" s="1"/>
  <c r="N21" i="65069"/>
  <c r="P21" i="65069" s="1"/>
  <c r="N20" i="65069"/>
  <c r="P20" i="65069" s="1"/>
  <c r="N19" i="65069"/>
  <c r="P19" i="65069" s="1"/>
  <c r="N11" i="65069"/>
  <c r="N32" i="65070"/>
  <c r="P32" i="65070" s="1"/>
  <c r="N31" i="65070"/>
  <c r="N28" i="65070"/>
  <c r="N25" i="65070"/>
  <c r="P25" i="65070" s="1"/>
  <c r="N24" i="65070"/>
  <c r="N23" i="65070"/>
  <c r="P23" i="65070" s="1"/>
  <c r="N22" i="65070"/>
  <c r="N21" i="65070"/>
  <c r="N20" i="65070"/>
  <c r="P20" i="65070" s="1"/>
  <c r="N19" i="65070"/>
  <c r="P19" i="65070" s="1"/>
  <c r="N18" i="65070"/>
  <c r="N17" i="65070"/>
  <c r="P17" i="65070" s="1"/>
  <c r="N11" i="65070"/>
  <c r="N31" i="65071"/>
  <c r="P31" i="65071" s="1"/>
  <c r="N30" i="65071"/>
  <c r="P30" i="65071" s="1"/>
  <c r="N26" i="65071"/>
  <c r="N25" i="65071"/>
  <c r="P25" i="65071" s="1"/>
  <c r="N24" i="65071"/>
  <c r="P24" i="65071" s="1"/>
  <c r="N23" i="65071"/>
  <c r="P23" i="65071" s="1"/>
  <c r="N22" i="65071"/>
  <c r="N21" i="65071"/>
  <c r="P21" i="65071" s="1"/>
  <c r="N20" i="65071"/>
  <c r="P20" i="65071" s="1"/>
  <c r="N19" i="65071"/>
  <c r="P19" i="65071" s="1"/>
  <c r="N18" i="65071"/>
  <c r="P18" i="65071" s="1"/>
  <c r="N17" i="65071"/>
  <c r="P17" i="65071" s="1"/>
  <c r="N11" i="65071"/>
  <c r="N30" i="65074"/>
  <c r="N29" i="65074"/>
  <c r="N26" i="65074"/>
  <c r="N25" i="65074"/>
  <c r="P25" i="65074" s="1"/>
  <c r="N24" i="65074"/>
  <c r="N23" i="65074"/>
  <c r="N22" i="65074"/>
  <c r="N21" i="65074"/>
  <c r="N20" i="65074"/>
  <c r="P20" i="65074" s="1"/>
  <c r="N19" i="65074"/>
  <c r="P19" i="65074" s="1"/>
  <c r="N18" i="65074"/>
  <c r="N17" i="65074"/>
  <c r="N11" i="65074"/>
  <c r="N30" i="65100"/>
  <c r="P30" i="65100" s="1"/>
  <c r="N29" i="65100"/>
  <c r="N26" i="65100"/>
  <c r="N25" i="65100"/>
  <c r="P25" i="65100" s="1"/>
  <c r="N24" i="65100"/>
  <c r="N23" i="65100"/>
  <c r="P23" i="65100" s="1"/>
  <c r="N22" i="65100"/>
  <c r="N21" i="65100"/>
  <c r="N20" i="65100"/>
  <c r="P20" i="65100" s="1"/>
  <c r="N19" i="65100"/>
  <c r="P19" i="65100" s="1"/>
  <c r="N18" i="65100"/>
  <c r="N17" i="65100"/>
  <c r="N11" i="65100"/>
  <c r="N30" i="65115"/>
  <c r="N29" i="65115"/>
  <c r="N26" i="65115"/>
  <c r="N25" i="65115"/>
  <c r="P25" i="65115" s="1"/>
  <c r="N24" i="65115"/>
  <c r="N23" i="65115"/>
  <c r="P23" i="65115" s="1"/>
  <c r="N22" i="65115"/>
  <c r="N21" i="65115"/>
  <c r="N20" i="65115"/>
  <c r="P20" i="65115" s="1"/>
  <c r="N19" i="65115"/>
  <c r="P19" i="65115" s="1"/>
  <c r="N18" i="65115"/>
  <c r="N17" i="65115"/>
  <c r="P17" i="65115" s="1"/>
  <c r="N11" i="65115"/>
  <c r="N39" i="65075"/>
  <c r="P39" i="65075" s="1"/>
  <c r="N38" i="65075"/>
  <c r="N31" i="65075"/>
  <c r="N27" i="65075"/>
  <c r="N26" i="65075"/>
  <c r="N25" i="65075"/>
  <c r="P25" i="65075" s="1"/>
  <c r="N24" i="65075"/>
  <c r="N23" i="65075"/>
  <c r="P23" i="65075" s="1"/>
  <c r="N22" i="65075"/>
  <c r="N21" i="65075"/>
  <c r="N20" i="65075"/>
  <c r="N19" i="65075"/>
  <c r="P19" i="65075" s="1"/>
  <c r="N18" i="65075"/>
  <c r="N17" i="65075"/>
  <c r="P17" i="65075" s="1"/>
  <c r="N11" i="65075"/>
  <c r="N47" i="65076"/>
  <c r="P47" i="65076" s="1"/>
  <c r="N46" i="65076"/>
  <c r="P46" i="65076" s="1"/>
  <c r="N43" i="65076"/>
  <c r="P43" i="65076" s="1"/>
  <c r="N42" i="65076"/>
  <c r="N39" i="65076"/>
  <c r="P39" i="65076" s="1"/>
  <c r="N38" i="65076"/>
  <c r="P38" i="65076" s="1"/>
  <c r="N35" i="65076"/>
  <c r="P35" i="65076" s="1"/>
  <c r="N34" i="65076"/>
  <c r="P34" i="65076" s="1"/>
  <c r="N30" i="65076"/>
  <c r="N26" i="65076"/>
  <c r="P26" i="65076" s="1"/>
  <c r="N25" i="65076"/>
  <c r="N24" i="65076"/>
  <c r="N21" i="65076"/>
  <c r="N20" i="65076"/>
  <c r="P20" i="65076" s="1"/>
  <c r="O21" i="65076"/>
  <c r="O24" i="65076"/>
  <c r="O25" i="65076"/>
  <c r="O26" i="65076"/>
  <c r="O30" i="65076"/>
  <c r="N14" i="65076"/>
  <c r="N9" i="65076"/>
  <c r="P9" i="65076" s="1"/>
  <c r="N36" i="65077"/>
  <c r="N35" i="65077"/>
  <c r="N31" i="65077"/>
  <c r="P31" i="65077" s="1"/>
  <c r="N30" i="65077"/>
  <c r="P30" i="65077" s="1"/>
  <c r="N29" i="65077"/>
  <c r="P29" i="65077" s="1"/>
  <c r="N26" i="65077"/>
  <c r="N25" i="65077"/>
  <c r="P25" i="65077" s="1"/>
  <c r="N24" i="65077"/>
  <c r="N23" i="65077"/>
  <c r="P23" i="65077" s="1"/>
  <c r="N22" i="65077"/>
  <c r="N21" i="65077"/>
  <c r="N20" i="65077"/>
  <c r="P20" i="65077" s="1"/>
  <c r="N19" i="65077"/>
  <c r="P19" i="65077" s="1"/>
  <c r="N18" i="65077"/>
  <c r="N17" i="65077"/>
  <c r="P17" i="65077" s="1"/>
  <c r="N11" i="65077"/>
  <c r="N34" i="65078"/>
  <c r="P34" i="65078" s="1"/>
  <c r="N29" i="65078"/>
  <c r="P29" i="65078" s="1"/>
  <c r="N27" i="65078"/>
  <c r="N26" i="65078"/>
  <c r="P26" i="65078" s="1"/>
  <c r="N25" i="65078"/>
  <c r="N23" i="65078"/>
  <c r="P23" i="65078" s="1"/>
  <c r="N22" i="65078"/>
  <c r="N21" i="65078"/>
  <c r="N20" i="65078"/>
  <c r="P20" i="65078" s="1"/>
  <c r="N19" i="65078"/>
  <c r="P19" i="65078" s="1"/>
  <c r="N18" i="65078"/>
  <c r="N17" i="65078"/>
  <c r="P17" i="65078" s="1"/>
  <c r="N11" i="65078"/>
  <c r="N40" i="65079"/>
  <c r="P40" i="65079" s="1"/>
  <c r="N39" i="65079"/>
  <c r="N32" i="65079"/>
  <c r="P32" i="65079" s="1"/>
  <c r="N30" i="65079"/>
  <c r="P30" i="65079" s="1"/>
  <c r="N29" i="65079"/>
  <c r="P29" i="65079" s="1"/>
  <c r="N26" i="65079"/>
  <c r="N25" i="65079"/>
  <c r="P25" i="65079" s="1"/>
  <c r="N24" i="65079"/>
  <c r="N23" i="65079"/>
  <c r="P23" i="65079" s="1"/>
  <c r="N22" i="65079"/>
  <c r="P22" i="65079" s="1"/>
  <c r="N21" i="65079"/>
  <c r="P21" i="65079" s="1"/>
  <c r="N20" i="65079"/>
  <c r="P20" i="65079" s="1"/>
  <c r="N19" i="65079"/>
  <c r="P19" i="65079" s="1"/>
  <c r="N18" i="65079"/>
  <c r="P18" i="65079" s="1"/>
  <c r="N17" i="65079"/>
  <c r="P17" i="65079" s="1"/>
  <c r="N11" i="65079"/>
  <c r="N45" i="65080"/>
  <c r="P45" i="65080" s="1"/>
  <c r="N44" i="65080"/>
  <c r="P44" i="65080" s="1"/>
  <c r="N39" i="65080"/>
  <c r="N38" i="65080"/>
  <c r="P38" i="65080" s="1"/>
  <c r="N35" i="65080"/>
  <c r="N34" i="65080"/>
  <c r="P34" i="65080" s="1"/>
  <c r="N32" i="65080"/>
  <c r="P32" i="65080" s="1"/>
  <c r="N29" i="65080"/>
  <c r="N28" i="65080"/>
  <c r="P28" i="65080" s="1"/>
  <c r="N27" i="65080"/>
  <c r="P27" i="65080" s="1"/>
  <c r="N26" i="65080"/>
  <c r="N25" i="65080"/>
  <c r="N24" i="65080"/>
  <c r="P24" i="65080" s="1"/>
  <c r="N23" i="65080"/>
  <c r="N22" i="65080"/>
  <c r="N20" i="65080"/>
  <c r="P20" i="65080" s="1"/>
  <c r="N19" i="65080"/>
  <c r="P19" i="65080" s="1"/>
  <c r="N18" i="65080"/>
  <c r="N17" i="65080"/>
  <c r="P17" i="65080" s="1"/>
  <c r="N11" i="65080"/>
  <c r="N30" i="65082"/>
  <c r="P30" i="65082" s="1"/>
  <c r="N29" i="65082"/>
  <c r="P29" i="65082" s="1"/>
  <c r="N26" i="65082"/>
  <c r="N25" i="65082"/>
  <c r="P25" i="65082" s="1"/>
  <c r="N24" i="65082"/>
  <c r="P24" i="65082" s="1"/>
  <c r="N23" i="65082"/>
  <c r="P23" i="65082" s="1"/>
  <c r="N22" i="65082"/>
  <c r="N21" i="65082"/>
  <c r="P21" i="65082" s="1"/>
  <c r="N20" i="65082"/>
  <c r="P20" i="65082" s="1"/>
  <c r="N19" i="65082"/>
  <c r="P19" i="65082" s="1"/>
  <c r="N18" i="65082"/>
  <c r="P18" i="65082" s="1"/>
  <c r="N17" i="65082"/>
  <c r="P17" i="65082" s="1"/>
  <c r="N11" i="65082"/>
  <c r="N30" i="65081"/>
  <c r="P30" i="65081" s="1"/>
  <c r="N29" i="65081"/>
  <c r="P29" i="65081" s="1"/>
  <c r="N26" i="65081"/>
  <c r="N25" i="65081"/>
  <c r="P25" i="65081" s="1"/>
  <c r="N24" i="65081"/>
  <c r="N23" i="65081"/>
  <c r="P23" i="65081" s="1"/>
  <c r="N22" i="65081"/>
  <c r="N21" i="65081"/>
  <c r="P21" i="65081" s="1"/>
  <c r="N20" i="65081"/>
  <c r="P20" i="65081" s="1"/>
  <c r="N19" i="65081"/>
  <c r="P19" i="65081" s="1"/>
  <c r="N18" i="65081"/>
  <c r="P18" i="65081" s="1"/>
  <c r="N17" i="65081"/>
  <c r="P17" i="65081" s="1"/>
  <c r="N11" i="65081"/>
  <c r="N30" i="65122"/>
  <c r="P30" i="65122" s="1"/>
  <c r="N29" i="65122"/>
  <c r="N26" i="65122"/>
  <c r="N25" i="65122"/>
  <c r="P25" i="65122" s="1"/>
  <c r="N24" i="65122"/>
  <c r="P24" i="65122" s="1"/>
  <c r="N23" i="65122"/>
  <c r="P23" i="65122" s="1"/>
  <c r="N22" i="65122"/>
  <c r="N21" i="65122"/>
  <c r="P21" i="65122" s="1"/>
  <c r="N20" i="65122"/>
  <c r="P20" i="65122" s="1"/>
  <c r="N19" i="65122"/>
  <c r="P19" i="65122" s="1"/>
  <c r="N18" i="65122"/>
  <c r="P18" i="65122" s="1"/>
  <c r="N17" i="65122"/>
  <c r="P17" i="65122" s="1"/>
  <c r="N11" i="65122"/>
  <c r="N30" i="65083"/>
  <c r="P30" i="65083" s="1"/>
  <c r="N29" i="65083"/>
  <c r="P29" i="65083" s="1"/>
  <c r="N26" i="65083"/>
  <c r="N25" i="65083"/>
  <c r="P25" i="65083" s="1"/>
  <c r="N24" i="65083"/>
  <c r="P24" i="65083" s="1"/>
  <c r="N23" i="65083"/>
  <c r="P23" i="65083" s="1"/>
  <c r="N22" i="65083"/>
  <c r="N21" i="65083"/>
  <c r="P21" i="65083" s="1"/>
  <c r="N20" i="65083"/>
  <c r="P20" i="65083" s="1"/>
  <c r="N19" i="65083"/>
  <c r="P19" i="65083" s="1"/>
  <c r="N18" i="65083"/>
  <c r="P18" i="65083" s="1"/>
  <c r="N17" i="65083"/>
  <c r="P17" i="65083" s="1"/>
  <c r="N11" i="65083"/>
  <c r="N30" i="65084"/>
  <c r="P30" i="65084" s="1"/>
  <c r="N29" i="65084"/>
  <c r="P29" i="65084" s="1"/>
  <c r="N26" i="65084"/>
  <c r="N25" i="65084"/>
  <c r="P25" i="65084" s="1"/>
  <c r="N24" i="65084"/>
  <c r="P24" i="65084" s="1"/>
  <c r="N23" i="65084"/>
  <c r="P23" i="65084" s="1"/>
  <c r="N22" i="65084"/>
  <c r="N21" i="65084"/>
  <c r="P21" i="65084" s="1"/>
  <c r="N20" i="65084"/>
  <c r="P20" i="65084" s="1"/>
  <c r="N19" i="65084"/>
  <c r="P19" i="65084" s="1"/>
  <c r="N18" i="65084"/>
  <c r="P18" i="65084" s="1"/>
  <c r="N17" i="65084"/>
  <c r="P17" i="65084" s="1"/>
  <c r="N11" i="65084"/>
  <c r="N30" i="65085"/>
  <c r="P30" i="65085" s="1"/>
  <c r="N29" i="65085"/>
  <c r="P29" i="65085" s="1"/>
  <c r="N26" i="65085"/>
  <c r="N24" i="65085"/>
  <c r="P24" i="65085" s="1"/>
  <c r="N23" i="65085"/>
  <c r="P23" i="65085" s="1"/>
  <c r="N22" i="65085"/>
  <c r="N21" i="65085"/>
  <c r="P21" i="65085" s="1"/>
  <c r="N20" i="65085"/>
  <c r="P20" i="65085" s="1"/>
  <c r="N19" i="65085"/>
  <c r="P19" i="65085" s="1"/>
  <c r="N18" i="65085"/>
  <c r="P18" i="65085" s="1"/>
  <c r="N17" i="65085"/>
  <c r="P17" i="65085" s="1"/>
  <c r="N11" i="65085"/>
  <c r="N30" i="65086"/>
  <c r="P30" i="65086" s="1"/>
  <c r="N29" i="65086"/>
  <c r="P29" i="65086" s="1"/>
  <c r="N26" i="65086"/>
  <c r="N25" i="65086"/>
  <c r="P25" i="65086" s="1"/>
  <c r="N24" i="65086"/>
  <c r="P24" i="65086" s="1"/>
  <c r="N23" i="65086"/>
  <c r="P23" i="65086" s="1"/>
  <c r="N22" i="65086"/>
  <c r="N21" i="65086"/>
  <c r="P21" i="65086" s="1"/>
  <c r="N20" i="65086"/>
  <c r="P20" i="65086" s="1"/>
  <c r="N19" i="65086"/>
  <c r="P19" i="65086" s="1"/>
  <c r="N18" i="65086"/>
  <c r="P18" i="65086" s="1"/>
  <c r="N17" i="65086"/>
  <c r="P17" i="65086" s="1"/>
  <c r="N11" i="65086"/>
  <c r="N30" i="65087"/>
  <c r="P30" i="65087" s="1"/>
  <c r="N29" i="65087"/>
  <c r="P29" i="65087" s="1"/>
  <c r="N26" i="65087"/>
  <c r="N25" i="65087"/>
  <c r="P25" i="65087" s="1"/>
  <c r="N24" i="65087"/>
  <c r="P24" i="65087" s="1"/>
  <c r="N23" i="65087"/>
  <c r="P23" i="65087" s="1"/>
  <c r="N22" i="65087"/>
  <c r="N21" i="65087"/>
  <c r="P21" i="65087" s="1"/>
  <c r="N20" i="65087"/>
  <c r="P20" i="65087" s="1"/>
  <c r="N19" i="65087"/>
  <c r="P19" i="65087" s="1"/>
  <c r="N18" i="65087"/>
  <c r="P18" i="65087" s="1"/>
  <c r="N17" i="65087"/>
  <c r="P17" i="65087" s="1"/>
  <c r="N11" i="65087"/>
  <c r="N30" i="65088"/>
  <c r="P30" i="65088" s="1"/>
  <c r="N29" i="65088"/>
  <c r="N26" i="65088"/>
  <c r="N25" i="65088"/>
  <c r="P25" i="65088" s="1"/>
  <c r="N24" i="65088"/>
  <c r="P24" i="65088" s="1"/>
  <c r="N23" i="65088"/>
  <c r="P23" i="65088" s="1"/>
  <c r="N22" i="65088"/>
  <c r="N21" i="65088"/>
  <c r="P21" i="65088" s="1"/>
  <c r="N20" i="65088"/>
  <c r="P20" i="65088" s="1"/>
  <c r="N19" i="65088"/>
  <c r="P19" i="65088" s="1"/>
  <c r="N18" i="65088"/>
  <c r="P18" i="65088" s="1"/>
  <c r="N17" i="65088"/>
  <c r="P17" i="65088" s="1"/>
  <c r="N11" i="65088"/>
  <c r="N30" i="65089"/>
  <c r="P30" i="65089" s="1"/>
  <c r="N29" i="65089"/>
  <c r="N26" i="65089"/>
  <c r="N25" i="65089"/>
  <c r="P25" i="65089" s="1"/>
  <c r="N24" i="65089"/>
  <c r="P24" i="65089" s="1"/>
  <c r="N23" i="65089"/>
  <c r="P23" i="65089" s="1"/>
  <c r="N22" i="65089"/>
  <c r="N21" i="65089"/>
  <c r="P21" i="65089" s="1"/>
  <c r="N20" i="65089"/>
  <c r="P20" i="65089" s="1"/>
  <c r="N19" i="65089"/>
  <c r="P19" i="65089" s="1"/>
  <c r="N18" i="65089"/>
  <c r="P18" i="65089" s="1"/>
  <c r="N17" i="65089"/>
  <c r="P17" i="65089" s="1"/>
  <c r="N11" i="65089"/>
  <c r="N32" i="65093"/>
  <c r="N26" i="65093"/>
  <c r="N25" i="65093"/>
  <c r="P25" i="65093" s="1"/>
  <c r="N24" i="65093"/>
  <c r="N23" i="65093"/>
  <c r="P23" i="65093" s="1"/>
  <c r="N22" i="65093"/>
  <c r="N21" i="65093"/>
  <c r="N20" i="65093"/>
  <c r="P20" i="65093" s="1"/>
  <c r="N19" i="65093"/>
  <c r="P19" i="65093" s="1"/>
  <c r="N18" i="65093"/>
  <c r="N17" i="65093"/>
  <c r="P17" i="65093" s="1"/>
  <c r="N11" i="65093"/>
  <c r="N30" i="65094"/>
  <c r="N29" i="65094"/>
  <c r="N26" i="65094"/>
  <c r="N25" i="65094"/>
  <c r="P25" i="65094" s="1"/>
  <c r="N24" i="65094"/>
  <c r="N23" i="65094"/>
  <c r="P23" i="65094" s="1"/>
  <c r="N22" i="65094"/>
  <c r="N21" i="65094"/>
  <c r="N20" i="65094"/>
  <c r="P20" i="65094" s="1"/>
  <c r="N19" i="65094"/>
  <c r="P19" i="65094" s="1"/>
  <c r="N18" i="65094"/>
  <c r="P18" i="65094" s="1"/>
  <c r="N17" i="65094"/>
  <c r="N11" i="65094"/>
  <c r="N34" i="65095"/>
  <c r="P34" i="65095" s="1"/>
  <c r="N30" i="65095"/>
  <c r="N29" i="65095"/>
  <c r="P29" i="65095" s="1"/>
  <c r="N26" i="65095"/>
  <c r="N25" i="65095"/>
  <c r="P25" i="65095" s="1"/>
  <c r="N24" i="65095"/>
  <c r="P24" i="65095" s="1"/>
  <c r="N23" i="65095"/>
  <c r="P23" i="65095" s="1"/>
  <c r="N22" i="65095"/>
  <c r="N21" i="65095"/>
  <c r="P21" i="65095" s="1"/>
  <c r="N20" i="65095"/>
  <c r="P20" i="65095" s="1"/>
  <c r="N19" i="65095"/>
  <c r="P19" i="65095" s="1"/>
  <c r="N18" i="65095"/>
  <c r="P18" i="65095" s="1"/>
  <c r="N17" i="65095"/>
  <c r="P17" i="65095" s="1"/>
  <c r="N11" i="65095"/>
  <c r="N30" i="65096"/>
  <c r="P30" i="65096" s="1"/>
  <c r="N29" i="65096"/>
  <c r="P29" i="65096" s="1"/>
  <c r="N26" i="65096"/>
  <c r="N25" i="65096"/>
  <c r="P25" i="65096" s="1"/>
  <c r="N24" i="65096"/>
  <c r="P24" i="65096" s="1"/>
  <c r="N23" i="65096"/>
  <c r="P23" i="65096" s="1"/>
  <c r="N22" i="65096"/>
  <c r="N21" i="65096"/>
  <c r="P21" i="65096" s="1"/>
  <c r="N20" i="65096"/>
  <c r="P20" i="65096" s="1"/>
  <c r="N19" i="65096"/>
  <c r="P19" i="65096" s="1"/>
  <c r="N18" i="65096"/>
  <c r="P18" i="65096" s="1"/>
  <c r="N17" i="65096"/>
  <c r="P17" i="65096" s="1"/>
  <c r="N11" i="65096"/>
  <c r="N30" i="65097"/>
  <c r="P30" i="65097" s="1"/>
  <c r="N29" i="65097"/>
  <c r="N26" i="65097"/>
  <c r="N25" i="65097"/>
  <c r="P25" i="65097" s="1"/>
  <c r="N24" i="65097"/>
  <c r="N23" i="65097"/>
  <c r="P23" i="65097" s="1"/>
  <c r="N22" i="65097"/>
  <c r="N21" i="65097"/>
  <c r="N20" i="65097"/>
  <c r="P20" i="65097" s="1"/>
  <c r="N19" i="65097"/>
  <c r="P19" i="65097" s="1"/>
  <c r="N18" i="65097"/>
  <c r="N17" i="65097"/>
  <c r="N11" i="65097"/>
  <c r="N30" i="65098"/>
  <c r="P30" i="65098" s="1"/>
  <c r="N29" i="65098"/>
  <c r="N26" i="65098"/>
  <c r="N25" i="65098"/>
  <c r="P25" i="65098" s="1"/>
  <c r="N24" i="65098"/>
  <c r="P24" i="65098" s="1"/>
  <c r="N23" i="65098"/>
  <c r="P23" i="65098" s="1"/>
  <c r="N22" i="65098"/>
  <c r="N21" i="65098"/>
  <c r="P21" i="65098" s="1"/>
  <c r="N20" i="65098"/>
  <c r="P20" i="65098" s="1"/>
  <c r="N19" i="65098"/>
  <c r="P19" i="65098" s="1"/>
  <c r="N18" i="65098"/>
  <c r="P18" i="65098" s="1"/>
  <c r="N17" i="65098"/>
  <c r="P17" i="65098" s="1"/>
  <c r="N11" i="65098"/>
  <c r="N30" i="65105"/>
  <c r="P30" i="65105" s="1"/>
  <c r="N29" i="65105"/>
  <c r="N26" i="65105"/>
  <c r="N25" i="65105"/>
  <c r="P25" i="65105" s="1"/>
  <c r="N24" i="65105"/>
  <c r="P24" i="65105" s="1"/>
  <c r="N23" i="65105"/>
  <c r="P23" i="65105" s="1"/>
  <c r="N22" i="65105"/>
  <c r="N21" i="65105"/>
  <c r="P21" i="65105" s="1"/>
  <c r="N20" i="65105"/>
  <c r="P20" i="65105" s="1"/>
  <c r="N19" i="65105"/>
  <c r="P19" i="65105" s="1"/>
  <c r="N18" i="65105"/>
  <c r="P18" i="65105" s="1"/>
  <c r="N17" i="65105"/>
  <c r="P17" i="65105" s="1"/>
  <c r="N11" i="65105"/>
  <c r="O12" i="65065"/>
  <c r="O17" i="65065"/>
  <c r="O20" i="65065"/>
  <c r="O33" i="65065"/>
  <c r="O43" i="65065"/>
  <c r="O46" i="65065"/>
  <c r="N19" i="65065"/>
  <c r="P19" i="65065" s="1"/>
  <c r="N15" i="65065"/>
  <c r="P15" i="65065" s="1"/>
  <c r="N14" i="65065"/>
  <c r="P14" i="65065" s="1"/>
  <c r="N14" i="65067"/>
  <c r="P14" i="65067" s="1"/>
  <c r="N10" i="65067"/>
  <c r="P10" i="65067" s="1"/>
  <c r="N14" i="65099"/>
  <c r="P14" i="65099" s="1"/>
  <c r="N10" i="65099"/>
  <c r="P10" i="65099" s="1"/>
  <c r="N14" i="65123"/>
  <c r="P14" i="65123" s="1"/>
  <c r="N10" i="65123"/>
  <c r="P10" i="65123" s="1"/>
  <c r="N14" i="65068"/>
  <c r="P14" i="65068" s="1"/>
  <c r="N10" i="65068"/>
  <c r="P10" i="65068" s="1"/>
  <c r="N14" i="65069"/>
  <c r="N10" i="65069"/>
  <c r="P10" i="65069" s="1"/>
  <c r="N14" i="65070"/>
  <c r="P14" i="65070" s="1"/>
  <c r="N10" i="65070"/>
  <c r="P10" i="65070" s="1"/>
  <c r="N14" i="65071"/>
  <c r="P14" i="65071" s="1"/>
  <c r="N10" i="65071"/>
  <c r="P10" i="65071" s="1"/>
  <c r="N14" i="65074"/>
  <c r="P14" i="65074" s="1"/>
  <c r="N10" i="65074"/>
  <c r="P10" i="65074" s="1"/>
  <c r="N14" i="65100"/>
  <c r="P14" i="65100" s="1"/>
  <c r="N10" i="65100"/>
  <c r="P10" i="65100" s="1"/>
  <c r="N14" i="65115"/>
  <c r="P14" i="65115" s="1"/>
  <c r="N10" i="65115"/>
  <c r="P10" i="65115" s="1"/>
  <c r="N14" i="65075"/>
  <c r="N10" i="65075"/>
  <c r="P10" i="65075" s="1"/>
  <c r="N29" i="65076"/>
  <c r="P29" i="65076" s="1"/>
  <c r="N28" i="65076"/>
  <c r="P28" i="65076" s="1"/>
  <c r="N27" i="65076"/>
  <c r="P27" i="65076" s="1"/>
  <c r="N22" i="65076"/>
  <c r="P22" i="65076" s="1"/>
  <c r="N17" i="65076"/>
  <c r="P17" i="65076" s="1"/>
  <c r="N13" i="65076"/>
  <c r="P13" i="65076" s="1"/>
  <c r="N14" i="65077"/>
  <c r="P14" i="65077" s="1"/>
  <c r="N10" i="65077"/>
  <c r="P10" i="65077" s="1"/>
  <c r="N14" i="65078"/>
  <c r="P14" i="65078" s="1"/>
  <c r="N10" i="65078"/>
  <c r="P10" i="65078" s="1"/>
  <c r="N14" i="65079"/>
  <c r="P14" i="65079" s="1"/>
  <c r="N10" i="65079"/>
  <c r="P10" i="65079" s="1"/>
  <c r="N14" i="65080"/>
  <c r="P14" i="65080" s="1"/>
  <c r="N10" i="65080"/>
  <c r="P10" i="65080" s="1"/>
  <c r="N14" i="65082"/>
  <c r="P14" i="65082" s="1"/>
  <c r="N10" i="65082"/>
  <c r="P10" i="65082" s="1"/>
  <c r="N14" i="65081"/>
  <c r="P14" i="65081" s="1"/>
  <c r="N10" i="65081"/>
  <c r="P10" i="65081" s="1"/>
  <c r="N14" i="65122"/>
  <c r="P14" i="65122" s="1"/>
  <c r="N10" i="65122"/>
  <c r="P10" i="65122" s="1"/>
  <c r="N14" i="65083"/>
  <c r="P14" i="65083" s="1"/>
  <c r="N10" i="65083"/>
  <c r="P10" i="65083" s="1"/>
  <c r="N14" i="65084"/>
  <c r="P14" i="65084" s="1"/>
  <c r="N10" i="65084"/>
  <c r="P10" i="65084" s="1"/>
  <c r="N14" i="65085"/>
  <c r="P14" i="65085" s="1"/>
  <c r="N10" i="65085"/>
  <c r="P10" i="65085" s="1"/>
  <c r="N14" i="65086"/>
  <c r="P14" i="65086" s="1"/>
  <c r="N10" i="65086"/>
  <c r="P10" i="65086" s="1"/>
  <c r="N14" i="65087"/>
  <c r="P14" i="65087" s="1"/>
  <c r="N10" i="65087"/>
  <c r="P10" i="65087" s="1"/>
  <c r="N14" i="65088"/>
  <c r="P14" i="65088" s="1"/>
  <c r="N10" i="65088"/>
  <c r="P10" i="65088" s="1"/>
  <c r="N14" i="65089"/>
  <c r="P14" i="65089" s="1"/>
  <c r="N10" i="65089"/>
  <c r="P10" i="65089" s="1"/>
  <c r="N14" i="65093"/>
  <c r="P14" i="65093" s="1"/>
  <c r="N10" i="65093"/>
  <c r="P10" i="65093" s="1"/>
  <c r="N14" i="65094"/>
  <c r="P14" i="65094" s="1"/>
  <c r="N10" i="65094"/>
  <c r="P10" i="65094" s="1"/>
  <c r="N14" i="65095"/>
  <c r="P14" i="65095" s="1"/>
  <c r="N10" i="65095"/>
  <c r="P10" i="65095" s="1"/>
  <c r="N14" i="65096"/>
  <c r="P14" i="65096" s="1"/>
  <c r="N10" i="65096"/>
  <c r="P10" i="65096" s="1"/>
  <c r="N14" i="65097"/>
  <c r="P14" i="65097" s="1"/>
  <c r="N10" i="65097"/>
  <c r="P10" i="65097" s="1"/>
  <c r="N14" i="65098"/>
  <c r="P14" i="65098" s="1"/>
  <c r="N10" i="65098"/>
  <c r="P10" i="65098" s="1"/>
  <c r="N14" i="65105"/>
  <c r="P14" i="65105" s="1"/>
  <c r="N10" i="65105"/>
  <c r="P10" i="65105" s="1"/>
  <c r="N14" i="16"/>
  <c r="P14" i="16" s="1"/>
  <c r="N10" i="16"/>
  <c r="P10" i="16" s="1"/>
  <c r="M44" i="65065"/>
  <c r="M21" i="65065"/>
  <c r="M18" i="65065"/>
  <c r="M8" i="65065"/>
  <c r="M16" i="16"/>
  <c r="M13" i="16"/>
  <c r="M8" i="16"/>
  <c r="N47" i="65065" l="1"/>
  <c r="P47" i="65065" s="1"/>
  <c r="P49" i="65065"/>
  <c r="P45" i="65065"/>
  <c r="P14" i="65069"/>
  <c r="N13" i="65069"/>
  <c r="P13" i="65069" s="1"/>
  <c r="P39" i="65080"/>
  <c r="N29" i="65075"/>
  <c r="P29" i="65075" s="1"/>
  <c r="P31" i="65075"/>
  <c r="N13" i="65075"/>
  <c r="P13" i="65075" s="1"/>
  <c r="P14" i="65075"/>
  <c r="N34" i="65065"/>
  <c r="P34" i="65065" s="1"/>
  <c r="N16" i="65075"/>
  <c r="P16" i="65075" s="1"/>
  <c r="O30" i="65077"/>
  <c r="O28" i="65076"/>
  <c r="O27" i="65076"/>
  <c r="O22" i="65076"/>
  <c r="O20" i="65076"/>
  <c r="O29" i="65076"/>
  <c r="N28" i="16"/>
  <c r="P28" i="16" s="1"/>
  <c r="M48" i="65080"/>
  <c r="M42" i="65075"/>
  <c r="M43" i="65075" s="1"/>
  <c r="M44" i="65075" s="1"/>
  <c r="O31" i="65077"/>
  <c r="N28" i="65077"/>
  <c r="P28" i="65077" s="1"/>
  <c r="L36" i="65093"/>
  <c r="L37" i="65093" s="1"/>
  <c r="L38" i="65093" s="1"/>
  <c r="L42" i="65075"/>
  <c r="M43" i="65079"/>
  <c r="M44" i="65079" s="1"/>
  <c r="M45" i="65079" s="1"/>
  <c r="N28" i="65074"/>
  <c r="L43" i="65079"/>
  <c r="N31" i="65080"/>
  <c r="P31" i="65080" s="1"/>
  <c r="N32" i="65078"/>
  <c r="P32" i="65078" s="1"/>
  <c r="N28" i="65093"/>
  <c r="P28" i="65093" s="1"/>
  <c r="L34" i="65094"/>
  <c r="L34" i="65068"/>
  <c r="L34" i="65071"/>
  <c r="L35" i="65069"/>
  <c r="L39" i="65077"/>
  <c r="L40" i="65077" s="1"/>
  <c r="L41" i="65077" s="1"/>
  <c r="N9" i="65089"/>
  <c r="P9" i="65089" s="1"/>
  <c r="N9" i="65088"/>
  <c r="P9" i="65088" s="1"/>
  <c r="N9" i="65087"/>
  <c r="P9" i="65087" s="1"/>
  <c r="N9" i="65086"/>
  <c r="P9" i="65086" s="1"/>
  <c r="N9" i="65085"/>
  <c r="P9" i="65085" s="1"/>
  <c r="N9" i="65084"/>
  <c r="P9" i="65084" s="1"/>
  <c r="N9" i="65083"/>
  <c r="P9" i="65083" s="1"/>
  <c r="N9" i="65122"/>
  <c r="P9" i="65122" s="1"/>
  <c r="N12" i="65076"/>
  <c r="P12" i="65076" s="1"/>
  <c r="N23" i="65076"/>
  <c r="P23" i="65076" s="1"/>
  <c r="N9" i="65105"/>
  <c r="P9" i="65105" s="1"/>
  <c r="N9" i="65098"/>
  <c r="P9" i="65098" s="1"/>
  <c r="N9" i="65097"/>
  <c r="P9" i="65097" s="1"/>
  <c r="N9" i="65096"/>
  <c r="P9" i="65096" s="1"/>
  <c r="N9" i="65095"/>
  <c r="P9" i="65095" s="1"/>
  <c r="N9" i="65094"/>
  <c r="P9" i="65094" s="1"/>
  <c r="N9" i="65093"/>
  <c r="P9" i="65093" s="1"/>
  <c r="N9" i="65081"/>
  <c r="P9" i="65081" s="1"/>
  <c r="N9" i="65082"/>
  <c r="P9" i="65082" s="1"/>
  <c r="N9" i="65079"/>
  <c r="P9" i="65079" s="1"/>
  <c r="N9" i="65078"/>
  <c r="P9" i="65078" s="1"/>
  <c r="N9" i="65077"/>
  <c r="P9" i="65077" s="1"/>
  <c r="N9" i="65075"/>
  <c r="N9" i="65115"/>
  <c r="P9" i="65115" s="1"/>
  <c r="N9" i="65100"/>
  <c r="P9" i="65100" s="1"/>
  <c r="N9" i="65074"/>
  <c r="P9" i="65074" s="1"/>
  <c r="N9" i="65071"/>
  <c r="P9" i="65071" s="1"/>
  <c r="N9" i="65070"/>
  <c r="P9" i="65070" s="1"/>
  <c r="N9" i="65069"/>
  <c r="P9" i="65069" s="1"/>
  <c r="N9" i="65068"/>
  <c r="P9" i="65068" s="1"/>
  <c r="N9" i="65123"/>
  <c r="P9" i="65123" s="1"/>
  <c r="N9" i="65099"/>
  <c r="P9" i="65099" s="1"/>
  <c r="N9" i="65067"/>
  <c r="P9" i="65067" s="1"/>
  <c r="N9" i="16"/>
  <c r="P9" i="16" s="1"/>
  <c r="N9" i="65080"/>
  <c r="P9" i="65080" s="1"/>
  <c r="M33" i="65105"/>
  <c r="M34" i="65105" s="1"/>
  <c r="M35" i="65105" s="1"/>
  <c r="M33" i="65098"/>
  <c r="M34" i="65098" s="1"/>
  <c r="M35" i="65098" s="1"/>
  <c r="M33" i="65097"/>
  <c r="M34" i="65097" s="1"/>
  <c r="M35" i="65097" s="1"/>
  <c r="M33" i="65096"/>
  <c r="M34" i="65096" s="1"/>
  <c r="M35" i="65096" s="1"/>
  <c r="M38" i="65095"/>
  <c r="M39" i="65095" s="1"/>
  <c r="M40" i="65095" s="1"/>
  <c r="M33" i="65094"/>
  <c r="M34" i="65094" s="1"/>
  <c r="M35" i="65094" s="1"/>
  <c r="M36" i="65093"/>
  <c r="M37" i="65093" s="1"/>
  <c r="M38" i="65093" s="1"/>
  <c r="M33" i="65089"/>
  <c r="M33" i="65088"/>
  <c r="M33" i="65087"/>
  <c r="M33" i="65086"/>
  <c r="M33" i="65085"/>
  <c r="M33" i="65084"/>
  <c r="M33" i="65083"/>
  <c r="M33" i="65122"/>
  <c r="M33" i="65081"/>
  <c r="M33" i="65082"/>
  <c r="M39" i="65078"/>
  <c r="M40" i="65078" s="1"/>
  <c r="M41" i="65078" s="1"/>
  <c r="M39" i="65077"/>
  <c r="M33" i="65115"/>
  <c r="M34" i="65115" s="1"/>
  <c r="M33" i="65100"/>
  <c r="M33" i="65074"/>
  <c r="M34" i="65071"/>
  <c r="M35" i="65071" s="1"/>
  <c r="M35" i="65069"/>
  <c r="M36" i="65069" s="1"/>
  <c r="M37" i="65069" s="1"/>
  <c r="M33" i="65068"/>
  <c r="M34" i="65068" s="1"/>
  <c r="M35" i="65068" s="1"/>
  <c r="M33" i="65123"/>
  <c r="M33" i="65099"/>
  <c r="M33" i="65067"/>
  <c r="M13" i="65065"/>
  <c r="M54" i="65065" s="1"/>
  <c r="M37" i="65140" s="1"/>
  <c r="M34" i="16"/>
  <c r="L50" i="65076"/>
  <c r="M50" i="65076"/>
  <c r="M51" i="65076" s="1"/>
  <c r="M52" i="65076" s="1"/>
  <c r="L35" i="65094" l="1"/>
  <c r="L44" i="65079"/>
  <c r="L43" i="65075"/>
  <c r="L35" i="65071"/>
  <c r="L36" i="65069"/>
  <c r="L35" i="65068"/>
  <c r="M35" i="16"/>
  <c r="M36" i="16" s="1"/>
  <c r="N8" i="65075"/>
  <c r="P8" i="65075" s="1"/>
  <c r="P9" i="65075"/>
  <c r="O23" i="65076"/>
  <c r="M40" i="65077"/>
  <c r="M41" i="65077" s="1"/>
  <c r="M34" i="65122"/>
  <c r="M38" i="65140"/>
  <c r="M34" i="65100"/>
  <c r="M35" i="65141" s="1"/>
  <c r="L48" i="65080"/>
  <c r="L34" i="65105"/>
  <c r="L38" i="65095"/>
  <c r="L34" i="65115"/>
  <c r="L34" i="65097"/>
  <c r="L39" i="65078"/>
  <c r="L40" i="65078" s="1"/>
  <c r="L41" i="65078" s="1"/>
  <c r="L51" i="65076"/>
  <c r="M34" i="65089"/>
  <c r="M35" i="65089" s="1"/>
  <c r="L34" i="16"/>
  <c r="L34" i="65098"/>
  <c r="L34" i="65096"/>
  <c r="L35" i="65105" l="1"/>
  <c r="L35" i="65098"/>
  <c r="L35" i="65097"/>
  <c r="L35" i="65096"/>
  <c r="L39" i="65095"/>
  <c r="L45" i="65079"/>
  <c r="L52" i="65076"/>
  <c r="L44" i="65075"/>
  <c r="L37" i="65069"/>
  <c r="L35" i="16"/>
  <c r="L36" i="16" s="1"/>
  <c r="L38" i="65140"/>
  <c r="L34" i="65100"/>
  <c r="L34" i="65089"/>
  <c r="L34" i="65122"/>
  <c r="J54" i="65065"/>
  <c r="I35" i="65069"/>
  <c r="I36" i="65069" s="1"/>
  <c r="I37" i="65069" s="1"/>
  <c r="I34" i="65071"/>
  <c r="I35" i="65071" s="1"/>
  <c r="I43" i="65075"/>
  <c r="I44" i="65075" s="1"/>
  <c r="I39" i="65078"/>
  <c r="I40" i="65078" s="1"/>
  <c r="I41" i="65078" s="1"/>
  <c r="O40" i="65065"/>
  <c r="O33" i="65095"/>
  <c r="O34" i="65095"/>
  <c r="O36" i="65095"/>
  <c r="O34" i="65093"/>
  <c r="O34" i="65080"/>
  <c r="O35" i="65080"/>
  <c r="O38" i="65080"/>
  <c r="O39" i="65080"/>
  <c r="O42" i="65080"/>
  <c r="O44" i="65080"/>
  <c r="O45" i="65080"/>
  <c r="O46" i="65080"/>
  <c r="O29" i="65079"/>
  <c r="O30" i="65079"/>
  <c r="O31" i="65079"/>
  <c r="O32" i="65079"/>
  <c r="O37" i="65079"/>
  <c r="O39" i="65079"/>
  <c r="O40" i="65079"/>
  <c r="O41" i="65079"/>
  <c r="O33" i="65078"/>
  <c r="O34" i="65078"/>
  <c r="O37" i="65078"/>
  <c r="O33" i="65077"/>
  <c r="O35" i="65077"/>
  <c r="O36" i="65077"/>
  <c r="P36" i="65077" s="1"/>
  <c r="O37" i="65077"/>
  <c r="O35" i="65076"/>
  <c r="O36" i="65076"/>
  <c r="O38" i="65076"/>
  <c r="O39" i="65076"/>
  <c r="O40" i="65076"/>
  <c r="O42" i="65076"/>
  <c r="O43" i="65076"/>
  <c r="O44" i="65076"/>
  <c r="O46" i="65076"/>
  <c r="O47" i="65076"/>
  <c r="O48" i="65076"/>
  <c r="O35" i="65065"/>
  <c r="O36" i="65065"/>
  <c r="O37" i="65065"/>
  <c r="O38" i="65065"/>
  <c r="O39" i="65065"/>
  <c r="O41" i="65065"/>
  <c r="O45" i="65065"/>
  <c r="O49" i="65065"/>
  <c r="O50" i="65065"/>
  <c r="O51" i="65065"/>
  <c r="O52" i="65065"/>
  <c r="O32" i="65093"/>
  <c r="O31" i="65122"/>
  <c r="O31" i="65078"/>
  <c r="O32" i="65071"/>
  <c r="O34" i="65067"/>
  <c r="O35" i="65067"/>
  <c r="O34" i="65099"/>
  <c r="O35" i="65099"/>
  <c r="O36" i="65070"/>
  <c r="O37" i="65070"/>
  <c r="O35" i="65074"/>
  <c r="O39" i="65075"/>
  <c r="O40" i="65075"/>
  <c r="O34" i="65076"/>
  <c r="O34" i="65082"/>
  <c r="O35" i="65082"/>
  <c r="O34" i="65081"/>
  <c r="O35" i="65081"/>
  <c r="O34" i="65083"/>
  <c r="O35" i="65083"/>
  <c r="O34" i="65084"/>
  <c r="O35" i="65084"/>
  <c r="O34" i="65085"/>
  <c r="O35" i="65085"/>
  <c r="O34" i="65086"/>
  <c r="O35" i="65086"/>
  <c r="O34" i="65087"/>
  <c r="O35" i="65087"/>
  <c r="O34" i="65088"/>
  <c r="O35" i="65088"/>
  <c r="O10" i="65065"/>
  <c r="O11" i="65065"/>
  <c r="O22" i="65065"/>
  <c r="O23" i="65065"/>
  <c r="O24" i="65065"/>
  <c r="O25" i="65065"/>
  <c r="O26" i="65065"/>
  <c r="O27" i="65065"/>
  <c r="O28" i="65065"/>
  <c r="O29" i="65065"/>
  <c r="O30" i="65065"/>
  <c r="O10" i="65067"/>
  <c r="O11" i="65067"/>
  <c r="O12" i="65067"/>
  <c r="O14" i="65067"/>
  <c r="O15" i="65067"/>
  <c r="O17" i="65067"/>
  <c r="O18" i="65067"/>
  <c r="O19" i="65067"/>
  <c r="O20" i="65067"/>
  <c r="O21" i="65067"/>
  <c r="O22" i="65067"/>
  <c r="O23" i="65067"/>
  <c r="O24" i="65067"/>
  <c r="O25" i="65067"/>
  <c r="O26" i="65067"/>
  <c r="O27" i="65067"/>
  <c r="O29" i="65067"/>
  <c r="O30" i="65067"/>
  <c r="O31" i="65067"/>
  <c r="O10" i="65099"/>
  <c r="O11" i="65099"/>
  <c r="O12" i="65099"/>
  <c r="O14" i="65099"/>
  <c r="O15" i="65099"/>
  <c r="O17" i="65099"/>
  <c r="O18" i="65099"/>
  <c r="O19" i="65099"/>
  <c r="O20" i="65099"/>
  <c r="O21" i="65099"/>
  <c r="O22" i="65099"/>
  <c r="O23" i="65099"/>
  <c r="O24" i="65099"/>
  <c r="O25" i="65099"/>
  <c r="O26" i="65099"/>
  <c r="O27" i="65099"/>
  <c r="O29" i="65099"/>
  <c r="O30" i="65099"/>
  <c r="O31" i="65099"/>
  <c r="O10" i="65123"/>
  <c r="O11" i="65123"/>
  <c r="O12" i="65123"/>
  <c r="O14" i="65123"/>
  <c r="O15" i="65123"/>
  <c r="O17" i="65123"/>
  <c r="O18" i="65123"/>
  <c r="O19" i="65123"/>
  <c r="O20" i="65123"/>
  <c r="O21" i="65123"/>
  <c r="O22" i="65123"/>
  <c r="O23" i="65123"/>
  <c r="O24" i="65123"/>
  <c r="O25" i="65123"/>
  <c r="O26" i="65123"/>
  <c r="O27" i="65123"/>
  <c r="O29" i="65123"/>
  <c r="O30" i="65123"/>
  <c r="O31" i="65123"/>
  <c r="O10" i="65068"/>
  <c r="O11" i="65068"/>
  <c r="O12" i="65068"/>
  <c r="O14" i="65068"/>
  <c r="O15" i="65068"/>
  <c r="O17" i="65068"/>
  <c r="O18" i="65068"/>
  <c r="O19" i="65068"/>
  <c r="O20" i="65068"/>
  <c r="O21" i="65068"/>
  <c r="O22" i="65068"/>
  <c r="O23" i="65068"/>
  <c r="O24" i="65068"/>
  <c r="O25" i="65068"/>
  <c r="O26" i="65068"/>
  <c r="O27" i="65068"/>
  <c r="O29" i="65068"/>
  <c r="O30" i="65068"/>
  <c r="O31" i="65068"/>
  <c r="O10" i="65069"/>
  <c r="O11" i="65069"/>
  <c r="O12" i="65069"/>
  <c r="O14" i="65069"/>
  <c r="O17" i="65069"/>
  <c r="O19" i="65069"/>
  <c r="O20" i="65069"/>
  <c r="O21" i="65069"/>
  <c r="O22" i="65069"/>
  <c r="O23" i="65069"/>
  <c r="O24" i="65069"/>
  <c r="O25" i="65069"/>
  <c r="O26" i="65069"/>
  <c r="O27" i="65069"/>
  <c r="O28" i="65069"/>
  <c r="O29" i="65069"/>
  <c r="O31" i="65069"/>
  <c r="O32" i="65069"/>
  <c r="O33" i="65069"/>
  <c r="O10" i="65070"/>
  <c r="O11" i="65070"/>
  <c r="O12" i="65070"/>
  <c r="O14" i="65070"/>
  <c r="O15" i="65070"/>
  <c r="O17" i="65070"/>
  <c r="O18" i="65070"/>
  <c r="O19" i="65070"/>
  <c r="O20" i="65070"/>
  <c r="O21" i="65070"/>
  <c r="O22" i="65070"/>
  <c r="O23" i="65070"/>
  <c r="O24" i="65070"/>
  <c r="O25" i="65070"/>
  <c r="O28" i="65070"/>
  <c r="O29" i="65070"/>
  <c r="O31" i="65070"/>
  <c r="O32" i="65070"/>
  <c r="O33" i="65070"/>
  <c r="O10" i="65071"/>
  <c r="O11" i="65071"/>
  <c r="O12" i="65071"/>
  <c r="O14" i="65071"/>
  <c r="O15" i="65071"/>
  <c r="O17" i="65071"/>
  <c r="O18" i="65071"/>
  <c r="O19" i="65071"/>
  <c r="O20" i="65071"/>
  <c r="O21" i="65071"/>
  <c r="O22" i="65071"/>
  <c r="O23" i="65071"/>
  <c r="O24" i="65071"/>
  <c r="O25" i="65071"/>
  <c r="O26" i="65071"/>
  <c r="O27" i="65071"/>
  <c r="O28" i="65071"/>
  <c r="O30" i="65071"/>
  <c r="O31" i="65071"/>
  <c r="O10" i="65074"/>
  <c r="O11" i="65074"/>
  <c r="O12" i="65074"/>
  <c r="O14" i="65074"/>
  <c r="O15" i="65074"/>
  <c r="O17" i="65074"/>
  <c r="O18" i="65074"/>
  <c r="O19" i="65074"/>
  <c r="O20" i="65074"/>
  <c r="O21" i="65074"/>
  <c r="O22" i="65074"/>
  <c r="O23" i="65074"/>
  <c r="O24" i="65074"/>
  <c r="O25" i="65074"/>
  <c r="O26" i="65074"/>
  <c r="O27" i="65074"/>
  <c r="O29" i="65074"/>
  <c r="O30" i="65074"/>
  <c r="O31" i="65074"/>
  <c r="O10" i="65100"/>
  <c r="O11" i="65100"/>
  <c r="O12" i="65100"/>
  <c r="O14" i="65100"/>
  <c r="O15" i="65100"/>
  <c r="O17" i="65100"/>
  <c r="O18" i="65100"/>
  <c r="O19" i="65100"/>
  <c r="O20" i="65100"/>
  <c r="O21" i="65100"/>
  <c r="O22" i="65100"/>
  <c r="O23" i="65100"/>
  <c r="O24" i="65100"/>
  <c r="O25" i="65100"/>
  <c r="O26" i="65100"/>
  <c r="O27" i="65100"/>
  <c r="O29" i="65100"/>
  <c r="O30" i="65100"/>
  <c r="O31" i="65100"/>
  <c r="O10" i="65115"/>
  <c r="O11" i="65115"/>
  <c r="O12" i="65115"/>
  <c r="O14" i="65115"/>
  <c r="O15" i="65115"/>
  <c r="O17" i="65115"/>
  <c r="O18" i="65115"/>
  <c r="O19" i="65115"/>
  <c r="O20" i="65115"/>
  <c r="O21" i="65115"/>
  <c r="O22" i="65115"/>
  <c r="O23" i="65115"/>
  <c r="O24" i="65115"/>
  <c r="O25" i="65115"/>
  <c r="O26" i="65115"/>
  <c r="O27" i="65115"/>
  <c r="O29" i="65115"/>
  <c r="O30" i="65115"/>
  <c r="O31" i="65115"/>
  <c r="O10" i="65075"/>
  <c r="O11" i="65075"/>
  <c r="O12" i="65075"/>
  <c r="O14" i="65075"/>
  <c r="O15" i="65075"/>
  <c r="O17" i="65075"/>
  <c r="O18" i="65075"/>
  <c r="O19" i="65075"/>
  <c r="O20" i="65075"/>
  <c r="O21" i="65075"/>
  <c r="O22" i="65075"/>
  <c r="O23" i="65075"/>
  <c r="O24" i="65075"/>
  <c r="O25" i="65075"/>
  <c r="O26" i="65075"/>
  <c r="O27" i="65075"/>
  <c r="O28" i="65075"/>
  <c r="O31" i="65075"/>
  <c r="O36" i="65075"/>
  <c r="O38" i="65075"/>
  <c r="O10" i="65076"/>
  <c r="O14" i="65076"/>
  <c r="O15" i="65076"/>
  <c r="O18" i="65076"/>
  <c r="O31" i="65076"/>
  <c r="O33" i="65076"/>
  <c r="O10" i="65077"/>
  <c r="O11" i="65077"/>
  <c r="O12" i="65077"/>
  <c r="O14" i="65077"/>
  <c r="O15" i="65077"/>
  <c r="O17" i="65077"/>
  <c r="O18" i="65077"/>
  <c r="O19" i="65077"/>
  <c r="O20" i="65077"/>
  <c r="O21" i="65077"/>
  <c r="O22" i="65077"/>
  <c r="O23" i="65077"/>
  <c r="O24" i="65077"/>
  <c r="O25" i="65077"/>
  <c r="O26" i="65077"/>
  <c r="O27" i="65077"/>
  <c r="O29" i="65077"/>
  <c r="O10" i="65078"/>
  <c r="O11" i="65078"/>
  <c r="O12" i="65078"/>
  <c r="O14" i="65078"/>
  <c r="O15" i="65078"/>
  <c r="O17" i="65078"/>
  <c r="O18" i="65078"/>
  <c r="O19" i="65078"/>
  <c r="O20" i="65078"/>
  <c r="O21" i="65078"/>
  <c r="O22" i="65078"/>
  <c r="O23" i="65078"/>
  <c r="O24" i="65078"/>
  <c r="O25" i="65078"/>
  <c r="O26" i="65078"/>
  <c r="O27" i="65078"/>
  <c r="O28" i="65078"/>
  <c r="O30" i="65078"/>
  <c r="O10" i="65079"/>
  <c r="O11" i="65079"/>
  <c r="O12" i="65079"/>
  <c r="O14" i="65079"/>
  <c r="O15" i="65079"/>
  <c r="O17" i="65079"/>
  <c r="O18" i="65079"/>
  <c r="O19" i="65079"/>
  <c r="O20" i="65079"/>
  <c r="O21" i="65079"/>
  <c r="O22" i="65079"/>
  <c r="O23" i="65079"/>
  <c r="O24" i="65079"/>
  <c r="O25" i="65079"/>
  <c r="O26" i="65079"/>
  <c r="O27" i="65079"/>
  <c r="O10" i="65080"/>
  <c r="O11" i="65080"/>
  <c r="O12" i="65080"/>
  <c r="O14" i="65080"/>
  <c r="O15" i="65080"/>
  <c r="O17" i="65080"/>
  <c r="O18" i="65080"/>
  <c r="O19" i="65080"/>
  <c r="O20" i="65080"/>
  <c r="O22" i="65080"/>
  <c r="O23" i="65080"/>
  <c r="O24" i="65080"/>
  <c r="O25" i="65080"/>
  <c r="O26" i="65080"/>
  <c r="O27" i="65080"/>
  <c r="O28" i="65080"/>
  <c r="O29" i="65080"/>
  <c r="O30" i="65080"/>
  <c r="O32" i="65080"/>
  <c r="O33" i="65080"/>
  <c r="O10" i="65082"/>
  <c r="O11" i="65082"/>
  <c r="O12" i="65082"/>
  <c r="O14" i="65082"/>
  <c r="O15" i="65082"/>
  <c r="O17" i="65082"/>
  <c r="O18" i="65082"/>
  <c r="O19" i="65082"/>
  <c r="O20" i="65082"/>
  <c r="O21" i="65082"/>
  <c r="O22" i="65082"/>
  <c r="O23" i="65082"/>
  <c r="O24" i="65082"/>
  <c r="O25" i="65082"/>
  <c r="O26" i="65082"/>
  <c r="O27" i="65082"/>
  <c r="O29" i="65082"/>
  <c r="O30" i="65082"/>
  <c r="O31" i="65082"/>
  <c r="O10" i="65081"/>
  <c r="O11" i="65081"/>
  <c r="O12" i="65081"/>
  <c r="O14" i="65081"/>
  <c r="O15" i="65081"/>
  <c r="O17" i="65081"/>
  <c r="O18" i="65081"/>
  <c r="O19" i="65081"/>
  <c r="O20" i="65081"/>
  <c r="O21" i="65081"/>
  <c r="O22" i="65081"/>
  <c r="O23" i="65081"/>
  <c r="O24" i="65081"/>
  <c r="O25" i="65081"/>
  <c r="O26" i="65081"/>
  <c r="O27" i="65081"/>
  <c r="O29" i="65081"/>
  <c r="O30" i="65081"/>
  <c r="O31" i="65081"/>
  <c r="O10" i="65122"/>
  <c r="O11" i="65122"/>
  <c r="O12" i="65122"/>
  <c r="O14" i="65122"/>
  <c r="O15" i="65122"/>
  <c r="O17" i="65122"/>
  <c r="O18" i="65122"/>
  <c r="O19" i="65122"/>
  <c r="O20" i="65122"/>
  <c r="O21" i="65122"/>
  <c r="O22" i="65122"/>
  <c r="O23" i="65122"/>
  <c r="O24" i="65122"/>
  <c r="O25" i="65122"/>
  <c r="O26" i="65122"/>
  <c r="O27" i="65122"/>
  <c r="O29" i="65122"/>
  <c r="O30" i="65122"/>
  <c r="O10" i="65083"/>
  <c r="O11" i="65083"/>
  <c r="O12" i="65083"/>
  <c r="O14" i="65083"/>
  <c r="O15" i="65083"/>
  <c r="O17" i="65083"/>
  <c r="O18" i="65083"/>
  <c r="O19" i="65083"/>
  <c r="O20" i="65083"/>
  <c r="O21" i="65083"/>
  <c r="O22" i="65083"/>
  <c r="O23" i="65083"/>
  <c r="O24" i="65083"/>
  <c r="O25" i="65083"/>
  <c r="O26" i="65083"/>
  <c r="O27" i="65083"/>
  <c r="O29" i="65083"/>
  <c r="O30" i="65083"/>
  <c r="O31" i="65083"/>
  <c r="O10" i="65084"/>
  <c r="O11" i="65084"/>
  <c r="O12" i="65084"/>
  <c r="O14" i="65084"/>
  <c r="O15" i="65084"/>
  <c r="O17" i="65084"/>
  <c r="O18" i="65084"/>
  <c r="O19" i="65084"/>
  <c r="O20" i="65084"/>
  <c r="O21" i="65084"/>
  <c r="O22" i="65084"/>
  <c r="O23" i="65084"/>
  <c r="O24" i="65084"/>
  <c r="O25" i="65084"/>
  <c r="O26" i="65084"/>
  <c r="O27" i="65084"/>
  <c r="O29" i="65084"/>
  <c r="O30" i="65084"/>
  <c r="O31" i="65084"/>
  <c r="O10" i="65085"/>
  <c r="O11" i="65085"/>
  <c r="O12" i="65085"/>
  <c r="O14" i="65085"/>
  <c r="O15" i="65085"/>
  <c r="O17" i="65085"/>
  <c r="O18" i="65085"/>
  <c r="O19" i="65085"/>
  <c r="O20" i="65085"/>
  <c r="O21" i="65085"/>
  <c r="O22" i="65085"/>
  <c r="O23" i="65085"/>
  <c r="O24" i="65085"/>
  <c r="O25" i="65085"/>
  <c r="O26" i="65085"/>
  <c r="O27" i="65085"/>
  <c r="O29" i="65085"/>
  <c r="O30" i="65085"/>
  <c r="O31" i="65085"/>
  <c r="O10" i="65086"/>
  <c r="O11" i="65086"/>
  <c r="O12" i="65086"/>
  <c r="O14" i="65086"/>
  <c r="O15" i="65086"/>
  <c r="O17" i="65086"/>
  <c r="O18" i="65086"/>
  <c r="O19" i="65086"/>
  <c r="O20" i="65086"/>
  <c r="O21" i="65086"/>
  <c r="O22" i="65086"/>
  <c r="O23" i="65086"/>
  <c r="O24" i="65086"/>
  <c r="O25" i="65086"/>
  <c r="O26" i="65086"/>
  <c r="O27" i="65086"/>
  <c r="O29" i="65086"/>
  <c r="O30" i="65086"/>
  <c r="O31" i="65086"/>
  <c r="O10" i="65087"/>
  <c r="O11" i="65087"/>
  <c r="O12" i="65087"/>
  <c r="O14" i="65087"/>
  <c r="O15" i="65087"/>
  <c r="O17" i="65087"/>
  <c r="O18" i="65087"/>
  <c r="O19" i="65087"/>
  <c r="O20" i="65087"/>
  <c r="O21" i="65087"/>
  <c r="O22" i="65087"/>
  <c r="O23" i="65087"/>
  <c r="O24" i="65087"/>
  <c r="O25" i="65087"/>
  <c r="O26" i="65087"/>
  <c r="O27" i="65087"/>
  <c r="O29" i="65087"/>
  <c r="O30" i="65087"/>
  <c r="O31" i="65087"/>
  <c r="O10" i="65088"/>
  <c r="O11" i="65088"/>
  <c r="O12" i="65088"/>
  <c r="O14" i="65088"/>
  <c r="O15" i="65088"/>
  <c r="O17" i="65088"/>
  <c r="O18" i="65088"/>
  <c r="O19" i="65088"/>
  <c r="O20" i="65088"/>
  <c r="O21" i="65088"/>
  <c r="O22" i="65088"/>
  <c r="O23" i="65088"/>
  <c r="O24" i="65088"/>
  <c r="O25" i="65088"/>
  <c r="O26" i="65088"/>
  <c r="O27" i="65088"/>
  <c r="O29" i="65088"/>
  <c r="O30" i="65088"/>
  <c r="O31" i="65088"/>
  <c r="O10" i="65089"/>
  <c r="O11" i="65089"/>
  <c r="O12" i="65089"/>
  <c r="O14" i="65089"/>
  <c r="O15" i="65089"/>
  <c r="O17" i="65089"/>
  <c r="O18" i="65089"/>
  <c r="O19" i="65089"/>
  <c r="O20" i="65089"/>
  <c r="O21" i="65089"/>
  <c r="O22" i="65089"/>
  <c r="O23" i="65089"/>
  <c r="O24" i="65089"/>
  <c r="O25" i="65089"/>
  <c r="O26" i="65089"/>
  <c r="O27" i="65089"/>
  <c r="O29" i="65089"/>
  <c r="O30" i="65089"/>
  <c r="O31" i="65089"/>
  <c r="O10" i="65093"/>
  <c r="O11" i="65093"/>
  <c r="O12" i="65093"/>
  <c r="O14" i="65093"/>
  <c r="O15" i="65093"/>
  <c r="O17" i="65093"/>
  <c r="O18" i="65093"/>
  <c r="O19" i="65093"/>
  <c r="O20" i="65093"/>
  <c r="O21" i="65093"/>
  <c r="O22" i="65093"/>
  <c r="O23" i="65093"/>
  <c r="O24" i="65093"/>
  <c r="O25" i="65093"/>
  <c r="O26" i="65093"/>
  <c r="O27" i="65093"/>
  <c r="O30" i="65093"/>
  <c r="O33" i="65093"/>
  <c r="O10" i="65094"/>
  <c r="O11" i="65094"/>
  <c r="O12" i="65094"/>
  <c r="O14" i="65094"/>
  <c r="O15" i="65094"/>
  <c r="O17" i="65094"/>
  <c r="O18" i="65094"/>
  <c r="O19" i="65094"/>
  <c r="O20" i="65094"/>
  <c r="O21" i="65094"/>
  <c r="O22" i="65094"/>
  <c r="O23" i="65094"/>
  <c r="O24" i="65094"/>
  <c r="O25" i="65094"/>
  <c r="O26" i="65094"/>
  <c r="O27" i="65094"/>
  <c r="O29" i="65094"/>
  <c r="O30" i="65094"/>
  <c r="O31" i="65094"/>
  <c r="O10" i="65095"/>
  <c r="O11" i="65095"/>
  <c r="O12" i="65095"/>
  <c r="O14" i="65095"/>
  <c r="O15" i="65095"/>
  <c r="O17" i="65095"/>
  <c r="O18" i="65095"/>
  <c r="O19" i="65095"/>
  <c r="O20" i="65095"/>
  <c r="O21" i="65095"/>
  <c r="O22" i="65095"/>
  <c r="O23" i="65095"/>
  <c r="O24" i="65095"/>
  <c r="O25" i="65095"/>
  <c r="O26" i="65095"/>
  <c r="O27" i="65095"/>
  <c r="O29" i="65095"/>
  <c r="O30" i="65095"/>
  <c r="O31" i="65095"/>
  <c r="O10" i="65096"/>
  <c r="O11" i="65096"/>
  <c r="O12" i="65096"/>
  <c r="O14" i="65096"/>
  <c r="O15" i="65096"/>
  <c r="O17" i="65096"/>
  <c r="O18" i="65096"/>
  <c r="O19" i="65096"/>
  <c r="O20" i="65096"/>
  <c r="O21" i="65096"/>
  <c r="O22" i="65096"/>
  <c r="O23" i="65096"/>
  <c r="O24" i="65096"/>
  <c r="O25" i="65096"/>
  <c r="O26" i="65096"/>
  <c r="O27" i="65096"/>
  <c r="O29" i="65096"/>
  <c r="O30" i="65096"/>
  <c r="O31" i="65096"/>
  <c r="O10" i="65097"/>
  <c r="O11" i="65097"/>
  <c r="O12" i="65097"/>
  <c r="O14" i="65097"/>
  <c r="O15" i="65097"/>
  <c r="O17" i="65097"/>
  <c r="O18" i="65097"/>
  <c r="O19" i="65097"/>
  <c r="O20" i="65097"/>
  <c r="O21" i="65097"/>
  <c r="O22" i="65097"/>
  <c r="O23" i="65097"/>
  <c r="O24" i="65097"/>
  <c r="O25" i="65097"/>
  <c r="O26" i="65097"/>
  <c r="O27" i="65097"/>
  <c r="O29" i="65097"/>
  <c r="O30" i="65097"/>
  <c r="O31" i="65097"/>
  <c r="O10" i="65098"/>
  <c r="O11" i="65098"/>
  <c r="O12" i="65098"/>
  <c r="O14" i="65098"/>
  <c r="O15" i="65098"/>
  <c r="O17" i="65098"/>
  <c r="O18" i="65098"/>
  <c r="O19" i="65098"/>
  <c r="O20" i="65098"/>
  <c r="O21" i="65098"/>
  <c r="O22" i="65098"/>
  <c r="O23" i="65098"/>
  <c r="O24" i="65098"/>
  <c r="O25" i="65098"/>
  <c r="O26" i="65098"/>
  <c r="O27" i="65098"/>
  <c r="O29" i="65098"/>
  <c r="O30" i="65098"/>
  <c r="O31" i="65098"/>
  <c r="O10" i="65105"/>
  <c r="O11" i="65105"/>
  <c r="O12" i="65105"/>
  <c r="O14" i="65105"/>
  <c r="O15" i="65105"/>
  <c r="O17" i="65105"/>
  <c r="O18" i="65105"/>
  <c r="O19" i="65105"/>
  <c r="O20" i="65105"/>
  <c r="O21" i="65105"/>
  <c r="O22" i="65105"/>
  <c r="O23" i="65105"/>
  <c r="O24" i="65105"/>
  <c r="O25" i="65105"/>
  <c r="O26" i="65105"/>
  <c r="O27" i="65105"/>
  <c r="O29" i="65105"/>
  <c r="O30" i="65105"/>
  <c r="O31" i="65105"/>
  <c r="O10" i="16"/>
  <c r="O11" i="16"/>
  <c r="O12" i="16"/>
  <c r="O14" i="16"/>
  <c r="O15" i="16"/>
  <c r="O17" i="16"/>
  <c r="O18" i="16"/>
  <c r="O19" i="16"/>
  <c r="O20" i="16"/>
  <c r="O21" i="16"/>
  <c r="O22" i="16"/>
  <c r="O23" i="16"/>
  <c r="O24" i="16"/>
  <c r="O25" i="16"/>
  <c r="O26" i="16"/>
  <c r="O27" i="16"/>
  <c r="O29" i="16"/>
  <c r="O30" i="16"/>
  <c r="O32" i="16"/>
  <c r="O9" i="65065"/>
  <c r="O9" i="65067"/>
  <c r="O9" i="65099"/>
  <c r="O9" i="65123"/>
  <c r="O9" i="65068"/>
  <c r="O9" i="65069"/>
  <c r="O9" i="65070"/>
  <c r="O9" i="65071"/>
  <c r="O9" i="65074"/>
  <c r="O9" i="65100"/>
  <c r="O9" i="65115"/>
  <c r="O9" i="65075"/>
  <c r="O9" i="65076"/>
  <c r="O9" i="65077"/>
  <c r="O9" i="65078"/>
  <c r="O9" i="65079"/>
  <c r="O9" i="65080"/>
  <c r="O9" i="65082"/>
  <c r="O9" i="65081"/>
  <c r="O9" i="65122"/>
  <c r="O9" i="65083"/>
  <c r="O9" i="65084"/>
  <c r="O9" i="65085"/>
  <c r="O9" i="65086"/>
  <c r="O9" i="65087"/>
  <c r="O9" i="65088"/>
  <c r="O9" i="65089"/>
  <c r="O9" i="65093"/>
  <c r="O9" i="65094"/>
  <c r="O9" i="65095"/>
  <c r="O9" i="65096"/>
  <c r="O9" i="65097"/>
  <c r="O9" i="65098"/>
  <c r="O9" i="16"/>
  <c r="N28" i="65095"/>
  <c r="O17" i="65076"/>
  <c r="L40" i="65095" l="1"/>
  <c r="K35" i="65089"/>
  <c r="L35" i="65141"/>
  <c r="O28" i="65095"/>
  <c r="P28" i="65095"/>
  <c r="J37" i="65140"/>
  <c r="K35" i="65141"/>
  <c r="L35" i="65089"/>
  <c r="I36" i="65093"/>
  <c r="I37" i="65093" s="1"/>
  <c r="I38" i="65093" s="1"/>
  <c r="I34" i="65068"/>
  <c r="I35" i="65068" s="1"/>
  <c r="I39" i="65077"/>
  <c r="I44" i="65079"/>
  <c r="I45" i="65079" s="1"/>
  <c r="J44" i="65079"/>
  <c r="O12" i="65076"/>
  <c r="J34" i="16"/>
  <c r="J38" i="65095"/>
  <c r="J39" i="65078"/>
  <c r="J36" i="65093"/>
  <c r="J39" i="65077"/>
  <c r="J35" i="65071"/>
  <c r="J35" i="65069"/>
  <c r="I38" i="65095"/>
  <c r="O14" i="65065"/>
  <c r="O19" i="65065"/>
  <c r="J45" i="65079" l="1"/>
  <c r="I39" i="65095"/>
  <c r="I40" i="65095" s="1"/>
  <c r="I34" i="65100"/>
  <c r="I35" i="65141" s="1"/>
  <c r="J35" i="16"/>
  <c r="J36" i="16" s="1"/>
  <c r="J40" i="65078"/>
  <c r="J34" i="65100"/>
  <c r="J35" i="65141" s="1"/>
  <c r="I40" i="65077"/>
  <c r="I41" i="65077" s="1"/>
  <c r="I54" i="65065"/>
  <c r="J37" i="65093"/>
  <c r="J43" i="65075"/>
  <c r="J40" i="65077"/>
  <c r="J34" i="65068"/>
  <c r="J39" i="65095"/>
  <c r="J36" i="65069"/>
  <c r="O16" i="65065"/>
  <c r="O32" i="65065"/>
  <c r="J40" i="65095" l="1"/>
  <c r="J44" i="65075"/>
  <c r="J41" i="65078"/>
  <c r="J41" i="65077"/>
  <c r="I37" i="65140"/>
  <c r="I38" i="65140" s="1"/>
  <c r="J38" i="65140"/>
  <c r="J35" i="65068"/>
  <c r="J37" i="65069"/>
  <c r="J38" i="65093"/>
  <c r="O15" i="65065"/>
  <c r="O13" i="65076" l="1"/>
  <c r="O28" i="65093"/>
  <c r="N28" i="65079"/>
  <c r="P28" i="65079" s="1"/>
  <c r="N28" i="65067"/>
  <c r="P28" i="65067" s="1"/>
  <c r="O28" i="65067" l="1"/>
  <c r="O28" i="65079"/>
  <c r="N45" i="65076"/>
  <c r="O45" i="65076" l="1"/>
  <c r="P45" i="65076"/>
  <c r="N13" i="65094" l="1"/>
  <c r="P13" i="65094" s="1"/>
  <c r="N32" i="65095"/>
  <c r="P32" i="65095" s="1"/>
  <c r="N31" i="65093"/>
  <c r="O31" i="65080"/>
  <c r="O29" i="65078"/>
  <c r="O28" i="65077"/>
  <c r="N34" i="65077"/>
  <c r="N32" i="65076"/>
  <c r="P32" i="65076" s="1"/>
  <c r="O29" i="65075"/>
  <c r="N37" i="65075"/>
  <c r="P37" i="65075" s="1"/>
  <c r="O31" i="65093" l="1"/>
  <c r="P31" i="65093"/>
  <c r="O34" i="65077"/>
  <c r="P34" i="65077"/>
  <c r="O32" i="65095"/>
  <c r="O13" i="65094"/>
  <c r="O32" i="65076"/>
  <c r="O37" i="65075"/>
  <c r="N16" i="65122" l="1"/>
  <c r="P16" i="65122" s="1"/>
  <c r="N8" i="65080"/>
  <c r="P8" i="65080" s="1"/>
  <c r="N28" i="65085"/>
  <c r="N13" i="65098"/>
  <c r="P13" i="65098" s="1"/>
  <c r="N8" i="65098"/>
  <c r="P8" i="65098" s="1"/>
  <c r="N13" i="65096"/>
  <c r="P13" i="65096" s="1"/>
  <c r="N8" i="65096"/>
  <c r="P8" i="65096" s="1"/>
  <c r="N13" i="65071"/>
  <c r="P13" i="65071" s="1"/>
  <c r="N8" i="65071"/>
  <c r="P8" i="65071" s="1"/>
  <c r="N13" i="65105"/>
  <c r="P13" i="65105" s="1"/>
  <c r="N13" i="65097"/>
  <c r="N8" i="65097"/>
  <c r="P8" i="65097" s="1"/>
  <c r="N13" i="65095"/>
  <c r="P13" i="65095" s="1"/>
  <c r="N8" i="65095"/>
  <c r="P8" i="65095" s="1"/>
  <c r="N8" i="65094"/>
  <c r="P8" i="65094" s="1"/>
  <c r="N13" i="65093"/>
  <c r="P13" i="65093" s="1"/>
  <c r="N8" i="65093"/>
  <c r="P8" i="65093" s="1"/>
  <c r="N13" i="65089"/>
  <c r="N8" i="65089"/>
  <c r="P8" i="65089" s="1"/>
  <c r="N13" i="65088"/>
  <c r="P13" i="65088" s="1"/>
  <c r="N8" i="65088"/>
  <c r="P8" i="65088" s="1"/>
  <c r="N13" i="65087"/>
  <c r="P13" i="65087" s="1"/>
  <c r="N8" i="65087"/>
  <c r="P8" i="65087" s="1"/>
  <c r="N13" i="65086"/>
  <c r="P13" i="65086" s="1"/>
  <c r="N8" i="65086"/>
  <c r="P8" i="65086" s="1"/>
  <c r="N13" i="65085"/>
  <c r="P13" i="65085" s="1"/>
  <c r="N8" i="65085"/>
  <c r="P8" i="65085" s="1"/>
  <c r="N13" i="65084"/>
  <c r="P13" i="65084" s="1"/>
  <c r="N8" i="65084"/>
  <c r="P8" i="65084" s="1"/>
  <c r="N13" i="65083"/>
  <c r="N8" i="65083"/>
  <c r="P8" i="65083" s="1"/>
  <c r="N13" i="65122"/>
  <c r="P13" i="65122" s="1"/>
  <c r="N8" i="65122"/>
  <c r="P8" i="65122" s="1"/>
  <c r="N13" i="65081"/>
  <c r="N8" i="65081"/>
  <c r="P8" i="65081" s="1"/>
  <c r="N13" i="65082"/>
  <c r="P13" i="65082" s="1"/>
  <c r="N8" i="65082"/>
  <c r="P8" i="65082" s="1"/>
  <c r="N13" i="65080"/>
  <c r="P13" i="65080" s="1"/>
  <c r="N13" i="65079"/>
  <c r="N8" i="65079"/>
  <c r="P8" i="65079" s="1"/>
  <c r="N13" i="65078"/>
  <c r="P13" i="65078" s="1"/>
  <c r="N8" i="65078"/>
  <c r="P8" i="65078" s="1"/>
  <c r="N13" i="65077"/>
  <c r="P13" i="65077" s="1"/>
  <c r="N8" i="65077"/>
  <c r="P8" i="65077" s="1"/>
  <c r="N16" i="65076"/>
  <c r="P16" i="65076" s="1"/>
  <c r="N11" i="65076"/>
  <c r="P11" i="65076" s="1"/>
  <c r="N13" i="65115"/>
  <c r="N8" i="65115"/>
  <c r="P8" i="65115" s="1"/>
  <c r="N13" i="65100"/>
  <c r="P13" i="65100" s="1"/>
  <c r="N8" i="65100"/>
  <c r="P8" i="65100" s="1"/>
  <c r="N13" i="65074"/>
  <c r="N8" i="65074"/>
  <c r="P8" i="65074" s="1"/>
  <c r="N13" i="65070"/>
  <c r="P13" i="65070" s="1"/>
  <c r="N8" i="65070"/>
  <c r="P8" i="65070" s="1"/>
  <c r="N8" i="65069"/>
  <c r="P8" i="65069" s="1"/>
  <c r="N13" i="65068"/>
  <c r="P13" i="65068" s="1"/>
  <c r="N8" i="65068"/>
  <c r="P8" i="65068" s="1"/>
  <c r="N13" i="65123"/>
  <c r="P13" i="65123" s="1"/>
  <c r="N8" i="65123"/>
  <c r="P8" i="65123" s="1"/>
  <c r="N13" i="65099"/>
  <c r="P13" i="65099" s="1"/>
  <c r="N8" i="65099"/>
  <c r="P8" i="65099" s="1"/>
  <c r="N13" i="65067"/>
  <c r="N8" i="65067"/>
  <c r="P8" i="65067" s="1"/>
  <c r="N18" i="65065"/>
  <c r="N13" i="65065"/>
  <c r="P13" i="65065" s="1"/>
  <c r="N13" i="16"/>
  <c r="P13" i="16" s="1"/>
  <c r="N8" i="16"/>
  <c r="P8" i="16" s="1"/>
  <c r="N16" i="65105"/>
  <c r="N28" i="65105"/>
  <c r="P28" i="65105" s="1"/>
  <c r="N16" i="65098"/>
  <c r="P16" i="65098" s="1"/>
  <c r="N28" i="65098"/>
  <c r="N16" i="65097"/>
  <c r="P16" i="65097" s="1"/>
  <c r="N28" i="65097"/>
  <c r="N16" i="65096"/>
  <c r="P16" i="65096" s="1"/>
  <c r="N28" i="65096"/>
  <c r="P28" i="65096" s="1"/>
  <c r="N16" i="65095"/>
  <c r="N16" i="65094"/>
  <c r="P16" i="65094" s="1"/>
  <c r="N28" i="65094"/>
  <c r="N16" i="65093"/>
  <c r="P16" i="65093" s="1"/>
  <c r="N16" i="65089"/>
  <c r="P16" i="65089" s="1"/>
  <c r="N28" i="65089"/>
  <c r="P28" i="65089" s="1"/>
  <c r="N16" i="65088"/>
  <c r="P16" i="65088" s="1"/>
  <c r="N28" i="65088"/>
  <c r="P28" i="65088" s="1"/>
  <c r="N16" i="65087"/>
  <c r="P16" i="65087" s="1"/>
  <c r="N28" i="65087"/>
  <c r="N16" i="65086"/>
  <c r="P16" i="65086" s="1"/>
  <c r="N28" i="65086"/>
  <c r="N16" i="65085"/>
  <c r="P16" i="65085" s="1"/>
  <c r="N16" i="65084"/>
  <c r="P16" i="65084" s="1"/>
  <c r="N28" i="65084"/>
  <c r="P28" i="65084" s="1"/>
  <c r="N16" i="65083"/>
  <c r="P16" i="65083" s="1"/>
  <c r="N28" i="65083"/>
  <c r="P28" i="65083" s="1"/>
  <c r="N28" i="65122"/>
  <c r="P28" i="65122" s="1"/>
  <c r="N16" i="65081"/>
  <c r="P16" i="65081" s="1"/>
  <c r="N28" i="65081"/>
  <c r="N16" i="65082"/>
  <c r="P16" i="65082" s="1"/>
  <c r="N28" i="65082"/>
  <c r="P28" i="65082" s="1"/>
  <c r="N16" i="65080"/>
  <c r="P16" i="65080" s="1"/>
  <c r="N43" i="65080"/>
  <c r="N16" i="65079"/>
  <c r="P16" i="65079" s="1"/>
  <c r="N38" i="65079"/>
  <c r="N16" i="65078"/>
  <c r="P16" i="65078" s="1"/>
  <c r="O32" i="65078"/>
  <c r="N16" i="65077"/>
  <c r="P16" i="65077" s="1"/>
  <c r="N8" i="65076"/>
  <c r="N19" i="65076"/>
  <c r="P19" i="65076" s="1"/>
  <c r="N37" i="65076"/>
  <c r="N41" i="65076"/>
  <c r="N16" i="65115"/>
  <c r="P16" i="65115" s="1"/>
  <c r="N28" i="65115"/>
  <c r="N16" i="65100"/>
  <c r="P16" i="65100" s="1"/>
  <c r="N28" i="65100"/>
  <c r="P28" i="65100" s="1"/>
  <c r="N16" i="65074"/>
  <c r="P16" i="65074" s="1"/>
  <c r="O28" i="65074"/>
  <c r="N16" i="65071"/>
  <c r="P16" i="65071" s="1"/>
  <c r="N29" i="65071"/>
  <c r="N16" i="65070"/>
  <c r="P16" i="65070" s="1"/>
  <c r="N30" i="65070"/>
  <c r="P30" i="65070" s="1"/>
  <c r="N18" i="65069"/>
  <c r="N30" i="65069"/>
  <c r="P30" i="65069" s="1"/>
  <c r="N16" i="65068"/>
  <c r="P16" i="65068" s="1"/>
  <c r="N28" i="65068"/>
  <c r="N16" i="65123"/>
  <c r="P16" i="65123" s="1"/>
  <c r="N28" i="65123"/>
  <c r="P28" i="65123" s="1"/>
  <c r="N16" i="65099"/>
  <c r="P16" i="65099" s="1"/>
  <c r="N28" i="65099"/>
  <c r="P28" i="65099" s="1"/>
  <c r="N16" i="65067"/>
  <c r="P16" i="65067" s="1"/>
  <c r="N8" i="65065"/>
  <c r="P8" i="65065" s="1"/>
  <c r="N21" i="65065"/>
  <c r="P21" i="65065" s="1"/>
  <c r="N44" i="65065"/>
  <c r="O47" i="65065"/>
  <c r="N16" i="16"/>
  <c r="P16" i="16" s="1"/>
  <c r="P28" i="65097" l="1"/>
  <c r="O38" i="65079"/>
  <c r="P38" i="65079"/>
  <c r="O44" i="65065"/>
  <c r="P44" i="65065"/>
  <c r="O41" i="65076"/>
  <c r="P41" i="65076"/>
  <c r="P28" i="65068"/>
  <c r="P28" i="65081"/>
  <c r="P29" i="65071"/>
  <c r="P16" i="65105"/>
  <c r="P28" i="65098"/>
  <c r="P13" i="65097"/>
  <c r="P16" i="65095"/>
  <c r="P13" i="65089"/>
  <c r="P28" i="65087"/>
  <c r="P28" i="65086"/>
  <c r="P28" i="65085"/>
  <c r="P13" i="65083"/>
  <c r="P13" i="65081"/>
  <c r="O43" i="65080"/>
  <c r="P43" i="65080"/>
  <c r="P13" i="65079"/>
  <c r="O37" i="65076"/>
  <c r="P37" i="65076"/>
  <c r="O8" i="65076"/>
  <c r="P8" i="65076"/>
  <c r="P13" i="65115"/>
  <c r="P13" i="65074"/>
  <c r="P18" i="65069"/>
  <c r="P13" i="65067"/>
  <c r="P18" i="65065"/>
  <c r="N35" i="65069"/>
  <c r="N54" i="65065"/>
  <c r="N33" i="65068"/>
  <c r="P33" i="65068" s="1"/>
  <c r="O16" i="65105"/>
  <c r="O13" i="65098"/>
  <c r="O8" i="65098"/>
  <c r="O16" i="65097"/>
  <c r="O13" i="65097"/>
  <c r="O8" i="65097"/>
  <c r="O16" i="65096"/>
  <c r="O13" i="65096"/>
  <c r="O8" i="65096"/>
  <c r="O16" i="65095"/>
  <c r="O13" i="65095"/>
  <c r="O8" i="65095"/>
  <c r="O16" i="65094"/>
  <c r="O8" i="65094"/>
  <c r="O16" i="65093"/>
  <c r="O13" i="65093"/>
  <c r="O8" i="65093"/>
  <c r="O16" i="65089"/>
  <c r="O13" i="65089"/>
  <c r="O8" i="65089"/>
  <c r="O16" i="65088"/>
  <c r="O13" i="65088"/>
  <c r="O8" i="65088"/>
  <c r="O16" i="65087"/>
  <c r="N33" i="65087"/>
  <c r="O8" i="65087"/>
  <c r="O16" i="65086"/>
  <c r="O13" i="65086"/>
  <c r="O8" i="65086"/>
  <c r="O16" i="65085"/>
  <c r="O13" i="65085"/>
  <c r="O8" i="65085"/>
  <c r="O13" i="65084"/>
  <c r="O8" i="65084"/>
  <c r="O13" i="65083"/>
  <c r="O8" i="65083"/>
  <c r="O16" i="65122"/>
  <c r="O13" i="65122"/>
  <c r="O8" i="65122"/>
  <c r="O13" i="65081"/>
  <c r="O8" i="65081"/>
  <c r="O16" i="65082"/>
  <c r="O13" i="65082"/>
  <c r="O8" i="65082"/>
  <c r="O16" i="65079"/>
  <c r="O13" i="65079"/>
  <c r="O13" i="65078"/>
  <c r="O8" i="65078"/>
  <c r="O16" i="65077"/>
  <c r="O13" i="65077"/>
  <c r="O8" i="65077"/>
  <c r="O19" i="65076"/>
  <c r="O13" i="65075"/>
  <c r="O16" i="65115"/>
  <c r="O13" i="65115"/>
  <c r="O8" i="65115"/>
  <c r="O16" i="65100"/>
  <c r="O13" i="65100"/>
  <c r="O8" i="65100"/>
  <c r="N33" i="65074"/>
  <c r="O13" i="65074"/>
  <c r="O8" i="65074"/>
  <c r="O13" i="65071"/>
  <c r="O8" i="65071"/>
  <c r="O30" i="65070"/>
  <c r="O13" i="65070"/>
  <c r="O8" i="65070"/>
  <c r="O30" i="65069"/>
  <c r="O18" i="65069"/>
  <c r="O8" i="65069"/>
  <c r="O16" i="65068"/>
  <c r="O13" i="65068"/>
  <c r="O8" i="65068"/>
  <c r="O16" i="65123"/>
  <c r="O13" i="65123"/>
  <c r="O8" i="65123"/>
  <c r="O16" i="65099"/>
  <c r="O8" i="65099"/>
  <c r="O13" i="65067"/>
  <c r="O8" i="65067"/>
  <c r="O34" i="65065"/>
  <c r="O21" i="65065"/>
  <c r="O18" i="65065"/>
  <c r="O16" i="16"/>
  <c r="O13" i="16"/>
  <c r="O8" i="16"/>
  <c r="N33" i="65088"/>
  <c r="N33" i="65115"/>
  <c r="O16" i="65067"/>
  <c r="N33" i="65067"/>
  <c r="N33" i="65099"/>
  <c r="O28" i="65123"/>
  <c r="N33" i="65123"/>
  <c r="O28" i="65068"/>
  <c r="O28" i="65100"/>
  <c r="N33" i="65100"/>
  <c r="O28" i="65083"/>
  <c r="N33" i="65083"/>
  <c r="P33" i="65083" s="1"/>
  <c r="N33" i="65084"/>
  <c r="P33" i="65084" s="1"/>
  <c r="O28" i="65096"/>
  <c r="N33" i="65096"/>
  <c r="P33" i="65096" s="1"/>
  <c r="O28" i="65097"/>
  <c r="N33" i="65097"/>
  <c r="P33" i="65097" s="1"/>
  <c r="O28" i="65098"/>
  <c r="N33" i="65098"/>
  <c r="P33" i="65098" s="1"/>
  <c r="O28" i="65105"/>
  <c r="O28" i="65085"/>
  <c r="N33" i="65085"/>
  <c r="P33" i="65085" s="1"/>
  <c r="O28" i="65082"/>
  <c r="N33" i="65082"/>
  <c r="P33" i="65082" s="1"/>
  <c r="O28" i="65081"/>
  <c r="N33" i="65081"/>
  <c r="P33" i="65081" s="1"/>
  <c r="O28" i="65122"/>
  <c r="N33" i="65122"/>
  <c r="P33" i="65122" s="1"/>
  <c r="O28" i="65086"/>
  <c r="N33" i="65086"/>
  <c r="P33" i="65086" s="1"/>
  <c r="O28" i="65089"/>
  <c r="N33" i="65089"/>
  <c r="P33" i="65089" s="1"/>
  <c r="N33" i="65094"/>
  <c r="P33" i="65094" s="1"/>
  <c r="O16" i="65080"/>
  <c r="O16" i="65075"/>
  <c r="O16" i="65078"/>
  <c r="O13" i="65065"/>
  <c r="O11" i="65076"/>
  <c r="O8" i="65065"/>
  <c r="N34" i="65071"/>
  <c r="P34" i="65071" s="1"/>
  <c r="N50" i="65076"/>
  <c r="N39" i="65077"/>
  <c r="P39" i="65077" s="1"/>
  <c r="N38" i="65095"/>
  <c r="P38" i="65095" s="1"/>
  <c r="N36" i="65093"/>
  <c r="P36" i="65093" s="1"/>
  <c r="N35" i="65070"/>
  <c r="P35" i="65070" s="1"/>
  <c r="N48" i="65080"/>
  <c r="O28" i="65094"/>
  <c r="O8" i="65079"/>
  <c r="N43" i="65079"/>
  <c r="P43" i="65079" s="1"/>
  <c r="O8" i="65075"/>
  <c r="N42" i="65075"/>
  <c r="P42" i="65075" s="1"/>
  <c r="N39" i="65078"/>
  <c r="P39" i="65078" s="1"/>
  <c r="O8" i="65080"/>
  <c r="O13" i="65105"/>
  <c r="O16" i="65098"/>
  <c r="O28" i="65088"/>
  <c r="O28" i="65087"/>
  <c r="O13" i="65087"/>
  <c r="O28" i="65084"/>
  <c r="O16" i="65084"/>
  <c r="O16" i="65083"/>
  <c r="O16" i="65081"/>
  <c r="O13" i="65080"/>
  <c r="O16" i="65076"/>
  <c r="O28" i="65115"/>
  <c r="O16" i="65074"/>
  <c r="O29" i="65071"/>
  <c r="O16" i="65071"/>
  <c r="O16" i="65070"/>
  <c r="O13" i="65069"/>
  <c r="O28" i="65099"/>
  <c r="O13" i="65099"/>
  <c r="O28" i="16"/>
  <c r="N34" i="16"/>
  <c r="O33" i="65088" l="1"/>
  <c r="P33" i="65088"/>
  <c r="O33" i="65087"/>
  <c r="P33" i="65087"/>
  <c r="N34" i="65115"/>
  <c r="P34" i="65115" s="1"/>
  <c r="P33" i="65115"/>
  <c r="O33" i="65100"/>
  <c r="P33" i="65100"/>
  <c r="O33" i="65074"/>
  <c r="P33" i="65074"/>
  <c r="N37" i="65140"/>
  <c r="O33" i="65099"/>
  <c r="P33" i="65099"/>
  <c r="O33" i="65067"/>
  <c r="P33" i="65067"/>
  <c r="P34" i="16"/>
  <c r="P48" i="65080"/>
  <c r="O50" i="65076"/>
  <c r="P50" i="65076"/>
  <c r="N36" i="65069"/>
  <c r="P35" i="65069"/>
  <c r="O54" i="65065"/>
  <c r="P54" i="65065"/>
  <c r="O35" i="65069"/>
  <c r="O33" i="65115"/>
  <c r="N51" i="65076"/>
  <c r="N44" i="65079"/>
  <c r="O33" i="65098"/>
  <c r="O36" i="65093"/>
  <c r="O33" i="65089"/>
  <c r="O33" i="65086"/>
  <c r="O33" i="65085"/>
  <c r="O33" i="65084"/>
  <c r="O33" i="65083"/>
  <c r="O33" i="65122"/>
  <c r="O33" i="65081"/>
  <c r="O39" i="65078"/>
  <c r="N40" i="65077"/>
  <c r="N43" i="65075"/>
  <c r="O34" i="65115"/>
  <c r="N34" i="65100"/>
  <c r="N35" i="65071"/>
  <c r="O33" i="65123"/>
  <c r="O34" i="65071"/>
  <c r="N34" i="65098"/>
  <c r="P34" i="65098" s="1"/>
  <c r="O38" i="65095"/>
  <c r="N39" i="65095"/>
  <c r="O33" i="65068"/>
  <c r="N34" i="65068"/>
  <c r="P34" i="65068" s="1"/>
  <c r="O39" i="65077"/>
  <c r="O35" i="65070"/>
  <c r="N37" i="65093"/>
  <c r="P37" i="65093" s="1"/>
  <c r="O33" i="65082"/>
  <c r="N40" i="65078"/>
  <c r="P40" i="65078" s="1"/>
  <c r="O42" i="65075"/>
  <c r="N34" i="65089"/>
  <c r="P34" i="65089" s="1"/>
  <c r="O43" i="65079"/>
  <c r="N34" i="65122"/>
  <c r="P34" i="65122" s="1"/>
  <c r="O48" i="65080"/>
  <c r="O34" i="16"/>
  <c r="N35" i="16"/>
  <c r="P35" i="16" s="1"/>
  <c r="N34" i="65097"/>
  <c r="P34" i="65097" s="1"/>
  <c r="O33" i="65097"/>
  <c r="N34" i="65096"/>
  <c r="P34" i="65096" s="1"/>
  <c r="O33" i="65096"/>
  <c r="N34" i="65094"/>
  <c r="P34" i="65094" s="1"/>
  <c r="O33" i="65094"/>
  <c r="O35" i="65115"/>
  <c r="O35" i="65071" l="1"/>
  <c r="P35" i="65071"/>
  <c r="N37" i="65069"/>
  <c r="P37" i="65069" s="1"/>
  <c r="P36" i="65069"/>
  <c r="O36" i="65069"/>
  <c r="N40" i="65095"/>
  <c r="P40" i="65095" s="1"/>
  <c r="P39" i="65095"/>
  <c r="O44" i="65079"/>
  <c r="P44" i="65079"/>
  <c r="N52" i="65076"/>
  <c r="P51" i="65076"/>
  <c r="N44" i="65075"/>
  <c r="P44" i="65075" s="1"/>
  <c r="P43" i="65075"/>
  <c r="O34" i="65100"/>
  <c r="P34" i="65100"/>
  <c r="O37" i="65140"/>
  <c r="P37" i="65140"/>
  <c r="N41" i="65077"/>
  <c r="P41" i="65077" s="1"/>
  <c r="P40" i="65077"/>
  <c r="N45" i="65079"/>
  <c r="P45" i="65079" s="1"/>
  <c r="O51" i="65076"/>
  <c r="O40" i="65077"/>
  <c r="N35" i="65141"/>
  <c r="O35" i="65141" s="1"/>
  <c r="O34" i="65098"/>
  <c r="O34" i="65097"/>
  <c r="O34" i="65096"/>
  <c r="O39" i="65095"/>
  <c r="N38" i="65093"/>
  <c r="P38" i="65093" s="1"/>
  <c r="O34" i="65089"/>
  <c r="O34" i="65122"/>
  <c r="O40" i="65078"/>
  <c r="O43" i="65075"/>
  <c r="O34" i="65068"/>
  <c r="N38" i="65140"/>
  <c r="P38" i="65140" s="1"/>
  <c r="N35" i="65098"/>
  <c r="P35" i="65098" s="1"/>
  <c r="N35" i="65068"/>
  <c r="P35" i="65068" s="1"/>
  <c r="O37" i="65093"/>
  <c r="N41" i="65078"/>
  <c r="P41" i="65078" s="1"/>
  <c r="N35" i="65089"/>
  <c r="P35" i="65089" s="1"/>
  <c r="N36" i="16"/>
  <c r="P36" i="16" s="1"/>
  <c r="O35" i="16"/>
  <c r="N35" i="65097"/>
  <c r="P35" i="65097" s="1"/>
  <c r="N35" i="65096"/>
  <c r="P35" i="65096" s="1"/>
  <c r="O34" i="65094"/>
  <c r="N35" i="65094"/>
  <c r="P35" i="65094" s="1"/>
  <c r="O35" i="65123"/>
  <c r="O34" i="65123"/>
  <c r="O37" i="65069" l="1"/>
  <c r="O40" i="65095"/>
  <c r="O45" i="65079"/>
  <c r="O41" i="65077"/>
  <c r="O52" i="65076"/>
  <c r="P52" i="65076"/>
  <c r="O44" i="65075"/>
  <c r="O38" i="65140"/>
  <c r="O35" i="65098"/>
  <c r="O35" i="65097"/>
  <c r="O35" i="65096"/>
  <c r="O35" i="65094"/>
  <c r="O38" i="65093"/>
  <c r="O35" i="65089"/>
  <c r="O41" i="65078"/>
  <c r="O35" i="65068"/>
  <c r="O36" i="16"/>
  <c r="O9" i="65105" l="1"/>
  <c r="N8" i="65105"/>
  <c r="P8" i="65105" s="1"/>
  <c r="O8" i="65105" l="1"/>
  <c r="N33" i="65105"/>
  <c r="P33" i="65105" l="1"/>
  <c r="N34" i="65105"/>
  <c r="O33" i="65105"/>
  <c r="N35" i="65105" l="1"/>
  <c r="P34" i="65105"/>
  <c r="O34" i="65105"/>
  <c r="O35" i="65105" l="1"/>
  <c r="P35" i="65105"/>
</calcChain>
</file>

<file path=xl/sharedStrings.xml><?xml version="1.0" encoding="utf-8"?>
<sst xmlns="http://schemas.openxmlformats.org/spreadsheetml/2006/main" count="2004" uniqueCount="296">
  <si>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</si>
  <si>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</si>
  <si>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</si>
  <si>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</si>
  <si>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</si>
  <si>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</si>
  <si>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</si>
  <si>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</si>
  <si>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</si>
  <si>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</si>
  <si>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</si>
  <si>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</si>
  <si>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</si>
  <si>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</si>
  <si>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</si>
  <si>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</si>
  <si>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</si>
  <si>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</si>
  <si>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Tekuća pričuva Vlade</t>
  </si>
  <si>
    <t xml:space="preserve"> Tekuća pričuva predsjednika Vlade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</si>
  <si>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</si>
  <si>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</si>
  <si>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</si>
  <si>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</si>
  <si>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</si>
  <si>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</si>
  <si>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</si>
  <si>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</si>
  <si>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</si>
  <si>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</si>
  <si>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</si>
  <si>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</si>
  <si>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0003</t>
  </si>
  <si>
    <t>0004</t>
  </si>
  <si>
    <t>12</t>
  </si>
  <si>
    <t>MINISTARSTVO UNUTARNJIH POSLOVA ŽUPANIJE POSAVSKE</t>
  </si>
  <si>
    <t>13</t>
  </si>
  <si>
    <t>14</t>
  </si>
  <si>
    <t>02</t>
  </si>
  <si>
    <t>05</t>
  </si>
  <si>
    <t>15</t>
  </si>
  <si>
    <t>16</t>
  </si>
  <si>
    <t>17</t>
  </si>
  <si>
    <t>18</t>
  </si>
  <si>
    <t>19</t>
  </si>
  <si>
    <t>20</t>
  </si>
  <si>
    <t>03</t>
  </si>
  <si>
    <t>0005</t>
  </si>
  <si>
    <t>0006</t>
  </si>
  <si>
    <t>0007</t>
  </si>
  <si>
    <t>21</t>
  </si>
  <si>
    <t>22</t>
  </si>
  <si>
    <t>23</t>
  </si>
  <si>
    <t>KANTONALNI SUD ODŽAK</t>
  </si>
  <si>
    <t>24</t>
  </si>
  <si>
    <t>26</t>
  </si>
  <si>
    <t>27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</si>
  <si>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</si>
  <si>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</si>
  <si>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</si>
  <si>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</si>
  <si>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</si>
  <si>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</si>
  <si>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 xml:space="preserve"> </t>
  </si>
  <si>
    <t xml:space="preserve"> Grant za zaštitu okoliša</t>
  </si>
  <si>
    <t xml:space="preserve"> Vozački ispiti-vlastiti prihodi</t>
  </si>
  <si>
    <t>28</t>
  </si>
  <si>
    <t>ŽUPANIJSKA UPRAVA ZA INSPEKCIJSKE POSLOVE</t>
  </si>
  <si>
    <t xml:space="preserve"> Izdaci za negativne tečajne razlike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</si>
  <si>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</si>
  <si>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</si>
  <si>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</si>
  <si>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</si>
  <si>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</si>
  <si>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</si>
  <si>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</t>
  </si>
  <si>
    <t>Izdaci za otplate dugova</t>
  </si>
  <si>
    <t xml:space="preserve"> Grant za razvoj turizma</t>
  </si>
  <si>
    <t xml:space="preserve"> Grant za Crveni križ Županije Posavske</t>
  </si>
  <si>
    <t>ŽUPANIJSKO PRAVOBRANITELJSTVO</t>
  </si>
  <si>
    <t xml:space="preserve"> Grant za Gospodarsku komoru ŽP</t>
  </si>
  <si>
    <t xml:space="preserve"> Grant za Sveučilište u Mostaru</t>
  </si>
  <si>
    <t xml:space="preserve"> Grant za uređenje poljoprivrednog zemljišta</t>
  </si>
  <si>
    <t>UKUPNO</t>
  </si>
  <si>
    <t>07</t>
  </si>
  <si>
    <t xml:space="preserve"> Nabavka stalnih sredstava u obliku prava</t>
  </si>
  <si>
    <t xml:space="preserve"> Naknade troškova zaposlenih - volonteri ()</t>
  </si>
  <si>
    <t xml:space="preserve"> Ugovorene i druge posebne usluge-volonteri ()</t>
  </si>
  <si>
    <t xml:space="preserve"> Potpora riznici</t>
  </si>
  <si>
    <t xml:space="preserve"> Ugovorene i druge posebne usluge-prostorni plan</t>
  </si>
  <si>
    <t>Ekon. 
kod</t>
  </si>
  <si>
    <t xml:space="preserve"> Ostali grantovi-izvršenje sudskih presuda i rješenja
 o izvršenju</t>
  </si>
  <si>
    <t xml:space="preserve"> Grant za Obrtničku komoru ŽP</t>
  </si>
  <si>
    <t xml:space="preserve"> Grant za sufinanc.nabavke udžbenika učenicima</t>
  </si>
  <si>
    <t xml:space="preserve"> Grant za razvoj poduzetništva, obrta i zadruga</t>
  </si>
  <si>
    <t>Subanalitika</t>
  </si>
  <si>
    <t>BA6017</t>
  </si>
  <si>
    <t>BA6014</t>
  </si>
  <si>
    <t>BA6016</t>
  </si>
  <si>
    <t>BA6001</t>
  </si>
  <si>
    <t>BA6008</t>
  </si>
  <si>
    <t>BA6007</t>
  </si>
  <si>
    <t>BA6018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</si>
  <si>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</si>
  <si>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</si>
  <si>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</si>
  <si>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</si>
  <si>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</si>
  <si>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</si>
  <si>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</si>
  <si>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</si>
  <si>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IA6004</t>
  </si>
  <si>
    <t>IA6002</t>
  </si>
  <si>
    <t>JA6004</t>
  </si>
  <si>
    <t>JA6008</t>
  </si>
  <si>
    <t>JA6005</t>
  </si>
  <si>
    <t>JA6007</t>
  </si>
  <si>
    <t>KA6007</t>
  </si>
  <si>
    <t>KA6004</t>
  </si>
  <si>
    <t>KA6009</t>
  </si>
  <si>
    <t>KA6003</t>
  </si>
  <si>
    <t>KA6008</t>
  </si>
  <si>
    <t>KA6001</t>
  </si>
  <si>
    <t>KA6006</t>
  </si>
  <si>
    <t>LA6001</t>
  </si>
  <si>
    <t>NA6002</t>
  </si>
  <si>
    <t>NA6003</t>
  </si>
  <si>
    <t>iz prorač.
sredstava</t>
  </si>
  <si>
    <t>iz ostalih izvora</t>
  </si>
  <si>
    <t xml:space="preserve"> Grant za sufinanc.profesionalne vatrogasne postrojbe</t>
  </si>
  <si>
    <t>HA6003</t>
  </si>
  <si>
    <t>HA6004</t>
  </si>
  <si>
    <t>KA6012</t>
  </si>
  <si>
    <t>KA6013</t>
  </si>
  <si>
    <t>FA6003</t>
  </si>
  <si>
    <t>FA6004</t>
  </si>
  <si>
    <t xml:space="preserve"> Rekonstrukcija i investicijsko održavanje regionalnih cesta</t>
  </si>
  <si>
    <t xml:space="preserve"> Rekonstrukcija i investicijsko održavanje lokalnih cesta</t>
  </si>
  <si>
    <t>IA6005</t>
  </si>
  <si>
    <t>IA6006</t>
  </si>
  <si>
    <t>BA6020</t>
  </si>
  <si>
    <t>ZAJEDNIČKA SLUŽBA VLADE ŽUPANIJE POSAVSKE</t>
  </si>
  <si>
    <t>MINISTARSTVO PRAVOSUĐA I UPRAVE ŽUPANIJE POSAVSKE</t>
  </si>
  <si>
    <t>MINISTARSTVO PRAVOSUĐA I UPRAVE ŽUPANIJE POSAVSKE - OPĆINSKO PRAVOBRANITELJSTVO ORAŠJE</t>
  </si>
  <si>
    <t>MINISTARSTVO PRAVOSUĐA I UPRAVE ŽUPANIJE POSAVSKE - OPĆINSKO PRAVOBRANITELJSTVO ODŽAK</t>
  </si>
  <si>
    <t>MINISTARSTVO GOSPODARSTVA, RADA I PROSTORNOG UREĐENJA ŽUPANIJE POSAVSKE</t>
  </si>
  <si>
    <t>MINISTARSTVO FINANCIJA ŽUPANIJE POSAVSKE</t>
  </si>
  <si>
    <t>MINISTARSTVO ZDRAVSTVA I SOCIJALNE POLITIKE ŽUPANIJE POSAVSKE</t>
  </si>
  <si>
    <t>MINISTARSTVO PROMETA, VEZA  I ZAŠTITE OKOLIŠA ŽUPANIJE POSAVSKE</t>
  </si>
  <si>
    <t>MINISTARSTVO POLJOPRIVREDE, VODOPRIVREDE I ŠUMARSTVA ŽUPANIJE POSAVSKE</t>
  </si>
  <si>
    <t>MINISTARSTVO PROSVJETE, ZNANOSTI, KULTURE I SPORTA ŽUPANIJE POSAVSKE</t>
  </si>
  <si>
    <t>MINISTARSTVO BRANITELJA ŽUPANIJE POSAVSKE</t>
  </si>
  <si>
    <t>ŽUPANIJSKA UPRAVA CIVILNE ZAŠTITE</t>
  </si>
  <si>
    <t xml:space="preserve"> MINISTARSTVO PRAVOSUĐA I UPRAVE ŽUPANIJE POSAVSKE - OPĆINSKI SUD U ORAŠJU</t>
  </si>
  <si>
    <t>MINISTARSTVO PRAVOSUĐA I UPRAVE ŽUPANIJE POSAVSKE - ŽUPANIJSKI ZAVOD ZA PRUŽANJE PRAVNE POMOĆI</t>
  </si>
  <si>
    <t>MINISTARSTVO PROSVJETE, ZNANOSTI, KULTURE I SPORTA ŽUPANIJE POSAVSKE - OSNOVNA ŠKOLA ORAŠJE U ORAŠJU</t>
  </si>
  <si>
    <t>AGENCIJA ZA PRIVATIZACIJU U ŽUPANIJI POSAVSKOJ</t>
  </si>
  <si>
    <t>KANTONALNO TUŽITELJSTVO POSAVSKOG KANTONA ORAŠJE</t>
  </si>
  <si>
    <t xml:space="preserve"> Kapitalni grant za razvoj poduzetništva, obrta i zadruga</t>
  </si>
  <si>
    <t xml:space="preserve"> Kapitalni grant za uređenje poljoprivrednog zemljišta</t>
  </si>
  <si>
    <t xml:space="preserve"> Kapitalni grant za vodoprivredu</t>
  </si>
  <si>
    <t>MINISTARSTVO PROSVJETE, ZNANOSTI, KULTURE I SPORTA ŽUPANIJE POSAVSKE - SREDNJA STRUKOVNA ŠKOLA ORAŠJE U ORAŠJU</t>
  </si>
  <si>
    <t>MINISTARSTVO PROSVJETE, ZNANOSTI, KULTURE I SPORTA ŽUPANIJE POSAVSKE - ŠKOLSKI CENTAR FRA MARTINA NEDIĆA U ORAŠJU</t>
  </si>
  <si>
    <t>MINISTARSTVO PROSVJETE, ZNANOSTI, KULTURE I SPORTA ŽUPANIJE POSAVSKE - SREDNJA ŠKOLA PERE ZEČEVIĆA U ODŽAKU</t>
  </si>
  <si>
    <t>MINISTARSTVO PROSVJETE, ZNANOSTI, KULTURE I SPORTA ŽUPANIJE POSAVSKE - OSNOVNA ŠKOLA VLADIMIRA NAZORA U ODŽAKU</t>
  </si>
  <si>
    <t>MINISTARSTVO PROSVJETE, ZNANOSTI, KULTURE I SPORTA ŽUPANIJE POSAVSKE - OSNOVNA ŠKOLA STJEPANA RADIĆA U BOKU</t>
  </si>
  <si>
    <t>MINISTARSTVO PROSVJETE, ZNANOSTI, KULTURE I SPORTA ŽUPANIJE POSAVSKE - OSNOVNA ŠKOLA RUĐERA BOŠKOVIĆA U DONJOJ MAHALI</t>
  </si>
  <si>
    <t>MINISTARSTVO PROSVJETE, ZNANOSTI, KULTURE I SPORTA ŽUPANIJE POSAVSKE - OSNOVNA ŠKOLA ANTUNA GUSTAVA MATOŠA U VIDOVICAMA</t>
  </si>
  <si>
    <t>MINISTARSTVO PROSVJETE, ZNANOSTI, KULTURE I SPORTA ŽUPANIJE POSAVSKE - OSNOVNA ŠKOLA BRAĆE RADIĆA U DOMALJEVCU</t>
  </si>
  <si>
    <t>MINISTARSTVO PROSVJETE, ZNANOSTI, KULTURE I SPORTA ŽUPANIJE POSAVSKE - OSNOVNA ŠKOLA FRA ILIJE STARČEVIĆA U TOLISI</t>
  </si>
  <si>
    <t>Funkcija</t>
  </si>
  <si>
    <t>0111</t>
  </si>
  <si>
    <t>13=11+12</t>
  </si>
  <si>
    <t>0133</t>
  </si>
  <si>
    <t>0310</t>
  </si>
  <si>
    <t>0360</t>
  </si>
  <si>
    <t>0330</t>
  </si>
  <si>
    <t>0490</t>
  </si>
  <si>
    <t>0112</t>
  </si>
  <si>
    <t>1090</t>
  </si>
  <si>
    <t>0421</t>
  </si>
  <si>
    <t>0980</t>
  </si>
  <si>
    <t>0941</t>
  </si>
  <si>
    <t>0820</t>
  </si>
  <si>
    <t>0810</t>
  </si>
  <si>
    <t>0912
0921</t>
  </si>
  <si>
    <t>0830</t>
  </si>
  <si>
    <t>0840</t>
  </si>
  <si>
    <t>0922</t>
  </si>
  <si>
    <t>0912</t>
  </si>
  <si>
    <t>0320</t>
  </si>
  <si>
    <t xml:space="preserve"> Povjerenstva po Zakonu o drž.službenicima i namještenic.</t>
  </si>
  <si>
    <t>EA6001</t>
  </si>
  <si>
    <t>JA6009</t>
  </si>
  <si>
    <t>JA6010</t>
  </si>
  <si>
    <t xml:space="preserve"> Grant za pomoć pri stambenom zbrinjavanju mladih obitelji 
 i socijalnih kategorija</t>
  </si>
  <si>
    <t>EA6002</t>
  </si>
  <si>
    <t xml:space="preserve"> Ugovorene i dr.pos.usluge - troškovi izvršenja mjere pritvora</t>
  </si>
  <si>
    <t xml:space="preserve"> Izdaci za inozemne kamate-Koreja</t>
  </si>
  <si>
    <t xml:space="preserve"> Izdaci za inozemne kamate-Austrija</t>
  </si>
  <si>
    <t>Vanjske otplate-Koreja</t>
  </si>
  <si>
    <t>Vanjske otplate-Austrija</t>
  </si>
  <si>
    <t xml:space="preserve"> Ugovorene i dr. posebne usluge-sufinanc.prijema vježbenika</t>
  </si>
  <si>
    <t>BA6021</t>
  </si>
  <si>
    <t xml:space="preserve"> Grant za udruge roditelja djece s posebnim potrebama</t>
  </si>
  <si>
    <t>HA6005</t>
  </si>
  <si>
    <t>BA6019</t>
  </si>
  <si>
    <t xml:space="preserve"> Doprinosi za beneficirani radni staž 1996-1998</t>
  </si>
  <si>
    <t xml:space="preserve"> Grant za financiranje visokog obrazovanja    
</t>
  </si>
  <si>
    <t xml:space="preserve"> Grant za informiranje</t>
  </si>
  <si>
    <t xml:space="preserve"> Grant za financiranje vjerskih zajednica</t>
  </si>
  <si>
    <t xml:space="preserve"> Grant za sport</t>
  </si>
  <si>
    <t xml:space="preserve"> Grant za kulturu</t>
  </si>
  <si>
    <t xml:space="preserve"> Grant političkim strankama</t>
  </si>
  <si>
    <t xml:space="preserve"> Grant neprofitnim organizacijama i udrugama građana</t>
  </si>
  <si>
    <t xml:space="preserve"> Grant nižim razinama vlasti</t>
  </si>
  <si>
    <t xml:space="preserve"> Grant za zdravstvene potrebe</t>
  </si>
  <si>
    <t xml:space="preserve"> Grant za socijalne potrebe</t>
  </si>
  <si>
    <t xml:space="preserve"> Grant za zdravstvene institucije i centre za soc.rad</t>
  </si>
  <si>
    <t xml:space="preserve"> Grant za sufinanciranje prijevoza učenika</t>
  </si>
  <si>
    <t xml:space="preserve"> Grant za šumarstvo</t>
  </si>
  <si>
    <t xml:space="preserve"> Grant za poljoprivredu</t>
  </si>
  <si>
    <t xml:space="preserve"> Grant za vodoprivredu</t>
  </si>
  <si>
    <t xml:space="preserve"> Grant za branitelje i stradalnike Domovinskog rata</t>
  </si>
  <si>
    <t>5 (6)</t>
  </si>
  <si>
    <t>0130</t>
  </si>
  <si>
    <t>14 (15)</t>
  </si>
  <si>
    <t xml:space="preserve"> Nabavka opreme - vatrogasna postrojba</t>
  </si>
  <si>
    <t xml:space="preserve"> Kapitalni grant</t>
  </si>
  <si>
    <t>DA6001</t>
  </si>
  <si>
    <t>KA6014</t>
  </si>
  <si>
    <t>NA8001</t>
  </si>
  <si>
    <t>10 (11)</t>
  </si>
  <si>
    <t>FA6005</t>
  </si>
  <si>
    <t>3 (4)</t>
  </si>
  <si>
    <t>13 (14)</t>
  </si>
  <si>
    <t>VLADA ŽUPANIJE POSAVSKE - URED ZA ZAKONODAVSTVO VLADE ŽUPANIJE POSAVSKE</t>
  </si>
  <si>
    <t>VLADA ŽUPANIJE POSAVSKE - SLUŽBA ZA ODNOSE S JAVNOŠĆU VLADE ŽUPANIJE POSAVSKE</t>
  </si>
  <si>
    <t>VLADA ŽUPANIJE POSAVSKE - URED ZA RAZVOJ, EUROPSKE INTEGRACIJE I BORBU PROTIV KORUPCIJE ŽUPANIJE POSAVSKE</t>
  </si>
  <si>
    <t>VLADA ŽUPANIJE POSAVSKE - URED ZA OBNOVU, STAMBENO ZBRINJAVANJE I RASELJENE OSOBE VLADE ŽUPANIJE POSAVSKE</t>
  </si>
  <si>
    <t>MINISTARSTVO PRAVOSUĐA I UPRAVE ŽUPANIJE POSAVSKE - ŽUPANIJSKI ARHIV</t>
  </si>
  <si>
    <t>11 (12)</t>
  </si>
  <si>
    <t xml:space="preserve"> Grant za Muzej Franjevačkog samostana Tolisa Vrata Bosne</t>
  </si>
  <si>
    <t xml:space="preserve"> Grant za sufinanciranje nabavke udžbenika učenicima</t>
  </si>
  <si>
    <t>18 (19)</t>
  </si>
  <si>
    <t>BA6022</t>
  </si>
  <si>
    <t xml:space="preserve"> Nabavka zemljišta</t>
  </si>
  <si>
    <t>KA6015</t>
  </si>
  <si>
    <t xml:space="preserve"> Grant za predškolsko, osnovno i srednje obrazovanje</t>
  </si>
  <si>
    <t>KA6016</t>
  </si>
  <si>
    <t>Povećanje/smanjenje Proračuna za 2023.g.</t>
  </si>
  <si>
    <t>14=13/9</t>
  </si>
  <si>
    <t>15=13/10</t>
  </si>
  <si>
    <t>Povećanje/ smanjenje Proračuna za 2023.g.</t>
  </si>
  <si>
    <t xml:space="preserve"> Grant za sufinanciranje osn.i srednjeg obrazovanja 
 djece s posebnim potrebama</t>
  </si>
  <si>
    <t xml:space="preserve"> Kapitalni grant jedinicama lokalne samouprave za 
 razvoj poduzetničke infrastrukture</t>
  </si>
  <si>
    <t>9 (10)</t>
  </si>
  <si>
    <t>12 (14)</t>
  </si>
  <si>
    <t>223 (225)</t>
  </si>
  <si>
    <t>28 (30)</t>
  </si>
  <si>
    <t>216 (218)</t>
  </si>
  <si>
    <t>30 (30)</t>
  </si>
  <si>
    <t>42 (43)</t>
  </si>
  <si>
    <t>44 (44)</t>
  </si>
  <si>
    <t>28 (29)</t>
  </si>
  <si>
    <t>42 (44)</t>
  </si>
  <si>
    <t xml:space="preserve"> Naknade troškova zaposlenih - volonteri (11) (3)</t>
  </si>
  <si>
    <t xml:space="preserve"> Ugovorene i dr. posebne usluge-volonteri (11) (3)</t>
  </si>
  <si>
    <t>PRORAČUN za 2023. (NN ŽP 20/22, 17/23)</t>
  </si>
  <si>
    <t>Izvršenje Proračuna 2022.</t>
  </si>
  <si>
    <t>Izvršenje PRORAČUNA za 2023.godine</t>
  </si>
  <si>
    <t>INDEKS 
2023</t>
  </si>
  <si>
    <t>INDEKS 
 2023/  2022</t>
  </si>
  <si>
    <t>6 (7)</t>
  </si>
  <si>
    <t>DA6002</t>
  </si>
  <si>
    <t xml:space="preserve"> Ostali doprinosi iz ranijih razdoblja</t>
  </si>
  <si>
    <t>1 (1)</t>
  </si>
  <si>
    <t xml:space="preserve"> Nabavka mat.i sitn.invent.-obroci za učenike I-V 
 razreda osnovnih škola</t>
  </si>
  <si>
    <t>46 (46)</t>
  </si>
  <si>
    <t>44 (52)</t>
  </si>
  <si>
    <t>57 (61)</t>
  </si>
  <si>
    <t>106 (111)</t>
  </si>
  <si>
    <t>36 (39)</t>
  </si>
  <si>
    <t>16 (24)</t>
  </si>
  <si>
    <t>8 (9)</t>
  </si>
  <si>
    <t>26 (28)</t>
  </si>
  <si>
    <t>12 (13)</t>
  </si>
  <si>
    <t>46 (47)</t>
  </si>
  <si>
    <t>41 (46)</t>
  </si>
  <si>
    <t>52 (53)</t>
  </si>
  <si>
    <t>104 (108)</t>
  </si>
  <si>
    <t>38 (38)</t>
  </si>
  <si>
    <t>43 (45)</t>
  </si>
  <si>
    <t>31 (32)</t>
  </si>
  <si>
    <t>10 (12)</t>
  </si>
  <si>
    <t>11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</si>
</sst>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n&quot;;[Red]\-#,##0\ &quot;kn&quot;"/>
    <numFmt numFmtId="43" formatCode="_-* #,##0.00_-;\-* #,##0.00_-;_-* &quot;-&quot;??_-;_-@_-"/>
    <numFmt numFmtId="164" formatCode="#,##0\ &quot;KM&quot;;\-#,##0\ &quot;KM&quot;"/>
    <numFmt numFmtId="165" formatCode="_-* #,##0.00\ _k_n_-;\-* #,##0.00\ _k_n_-;_-* &quot;-&quot;??\ _k_n_-;_-@_-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9" fillId="0" borderId="0" applyFont="0" applyFill="0" applyBorder="0" applyAlignment="0" applyProtection="0"/>
    <xf numFmtId="0" fontId="2" fillId="0" borderId="0"/>
    <xf numFmtId="0" fontId="8" fillId="0" borderId="0"/>
    <xf numFmtId="165" fontId="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269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/>
    </xf>
    <xf numFmtId="0" fontId="3" fillId="0" borderId="2" xfId="2" applyFont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3" fillId="0" borderId="1" xfId="2" applyFont="1" applyBorder="1"/>
    <xf numFmtId="0" fontId="4" fillId="0" borderId="2" xfId="2" applyFont="1" applyBorder="1"/>
    <xf numFmtId="3" fontId="3" fillId="0" borderId="2" xfId="2" applyNumberFormat="1" applyFont="1" applyBorder="1"/>
    <xf numFmtId="0" fontId="2" fillId="0" borderId="3" xfId="2" applyBorder="1"/>
    <xf numFmtId="0" fontId="2" fillId="0" borderId="4" xfId="2" applyBorder="1"/>
    <xf numFmtId="0" fontId="2" fillId="0" borderId="0" xfId="2" applyAlignment="1">
      <alignment horizontal="center"/>
    </xf>
    <xf numFmtId="3" fontId="3" fillId="0" borderId="2" xfId="2" applyNumberFormat="1" applyFont="1" applyBorder="1" applyAlignment="1">
      <alignment horizontal="right"/>
    </xf>
    <xf numFmtId="0" fontId="2" fillId="0" borderId="5" xfId="2" applyBorder="1"/>
    <xf numFmtId="0" fontId="3" fillId="0" borderId="5" xfId="2" applyFont="1" applyBorder="1"/>
    <xf numFmtId="0" fontId="3" fillId="0" borderId="2" xfId="0" applyFont="1" applyBorder="1"/>
    <xf numFmtId="0" fontId="2" fillId="0" borderId="6" xfId="2" applyBorder="1"/>
    <xf numFmtId="3" fontId="2" fillId="0" borderId="2" xfId="2" applyNumberFormat="1" applyBorder="1"/>
    <xf numFmtId="3" fontId="4" fillId="0" borderId="2" xfId="2" applyNumberFormat="1" applyFont="1" applyBorder="1"/>
    <xf numFmtId="3" fontId="2" fillId="0" borderId="4" xfId="2" applyNumberFormat="1" applyBorder="1"/>
    <xf numFmtId="0" fontId="0" fillId="0" borderId="7" xfId="0" applyBorder="1"/>
    <xf numFmtId="0" fontId="4" fillId="0" borderId="2" xfId="0" applyFont="1" applyBorder="1"/>
    <xf numFmtId="0" fontId="3" fillId="0" borderId="9" xfId="2" applyFont="1" applyBorder="1"/>
    <xf numFmtId="3" fontId="2" fillId="0" borderId="11" xfId="2" applyNumberFormat="1" applyBorder="1"/>
    <xf numFmtId="2" fontId="3" fillId="0" borderId="0" xfId="2" applyNumberFormat="1" applyFont="1"/>
    <xf numFmtId="3" fontId="2" fillId="0" borderId="0" xfId="2" applyNumberFormat="1"/>
    <xf numFmtId="3" fontId="3" fillId="0" borderId="0" xfId="2" applyNumberFormat="1" applyFont="1"/>
    <xf numFmtId="0" fontId="4" fillId="0" borderId="0" xfId="2" applyFont="1"/>
    <xf numFmtId="0" fontId="4" fillId="0" borderId="1" xfId="2" applyFont="1" applyBorder="1"/>
    <xf numFmtId="3" fontId="3" fillId="0" borderId="0" xfId="2" applyNumberFormat="1" applyFont="1" applyAlignment="1">
      <alignment horizontal="center"/>
    </xf>
    <xf numFmtId="0" fontId="3" fillId="0" borderId="7" xfId="2" applyFont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3" fontId="8" fillId="0" borderId="2" xfId="2" applyNumberFormat="1" applyFont="1" applyBorder="1"/>
    <xf numFmtId="3" fontId="3" fillId="0" borderId="4" xfId="2" applyNumberFormat="1" applyFont="1" applyBorder="1"/>
    <xf numFmtId="164" fontId="7" fillId="0" borderId="10" xfId="2" applyNumberFormat="1" applyFont="1" applyBorder="1"/>
    <xf numFmtId="0" fontId="2" fillId="0" borderId="1" xfId="2" applyBorder="1" applyAlignment="1">
      <alignment vertical="center"/>
    </xf>
    <xf numFmtId="0" fontId="2" fillId="0" borderId="2" xfId="2" applyBorder="1" applyAlignment="1">
      <alignment vertical="center"/>
    </xf>
    <xf numFmtId="0" fontId="2" fillId="0" borderId="5" xfId="2" applyBorder="1" applyAlignment="1">
      <alignment vertical="center"/>
    </xf>
    <xf numFmtId="0" fontId="2" fillId="0" borderId="0" xfId="2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0" fillId="0" borderId="10" xfId="0" applyBorder="1"/>
    <xf numFmtId="0" fontId="8" fillId="0" borderId="2" xfId="2" applyFont="1" applyBorder="1"/>
    <xf numFmtId="3" fontId="8" fillId="0" borderId="2" xfId="3" applyNumberFormat="1" applyBorder="1"/>
    <xf numFmtId="3" fontId="3" fillId="0" borderId="2" xfId="3" applyNumberFormat="1" applyFont="1" applyBorder="1"/>
    <xf numFmtId="3" fontId="8" fillId="0" borderId="7" xfId="3" applyNumberFormat="1" applyBorder="1"/>
    <xf numFmtId="3" fontId="3" fillId="0" borderId="7" xfId="3" applyNumberFormat="1" applyFont="1" applyBorder="1"/>
    <xf numFmtId="0" fontId="3" fillId="0" borderId="10" xfId="2" applyFont="1" applyBorder="1" applyAlignment="1">
      <alignment horizontal="right"/>
    </xf>
    <xf numFmtId="3" fontId="2" fillId="0" borderId="7" xfId="2" applyNumberFormat="1" applyBorder="1"/>
    <xf numFmtId="3" fontId="3" fillId="2" borderId="7" xfId="2" applyNumberFormat="1" applyFont="1" applyFill="1" applyBorder="1"/>
    <xf numFmtId="3" fontId="4" fillId="0" borderId="7" xfId="2" applyNumberFormat="1" applyFont="1" applyBorder="1"/>
    <xf numFmtId="3" fontId="3" fillId="0" borderId="7" xfId="2" applyNumberFormat="1" applyFont="1" applyBorder="1" applyAlignment="1">
      <alignment horizontal="right"/>
    </xf>
    <xf numFmtId="3" fontId="3" fillId="0" borderId="7" xfId="2" applyNumberFormat="1" applyFont="1" applyBorder="1"/>
    <xf numFmtId="3" fontId="3" fillId="2" borderId="2" xfId="2" applyNumberFormat="1" applyFont="1" applyFill="1" applyBorder="1"/>
    <xf numFmtId="0" fontId="16" fillId="0" borderId="2" xfId="2" applyFont="1" applyBorder="1" applyAlignment="1">
      <alignment horizontal="center"/>
    </xf>
    <xf numFmtId="0" fontId="18" fillId="0" borderId="2" xfId="2" applyFont="1" applyBorder="1" applyAlignment="1">
      <alignment horizontal="center"/>
    </xf>
    <xf numFmtId="0" fontId="18" fillId="0" borderId="4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8" fillId="0" borderId="2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/>
    </xf>
    <xf numFmtId="0" fontId="18" fillId="0" borderId="8" xfId="2" applyFont="1" applyBorder="1" applyAlignment="1">
      <alignment horizontal="center"/>
    </xf>
    <xf numFmtId="0" fontId="18" fillId="0" borderId="7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16" fillId="0" borderId="8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1" fillId="0" borderId="2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2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164" fontId="13" fillId="0" borderId="10" xfId="0" applyNumberFormat="1" applyFont="1" applyBorder="1"/>
    <xf numFmtId="4" fontId="17" fillId="0" borderId="14" xfId="2" applyNumberFormat="1" applyFont="1" applyBorder="1" applyAlignment="1">
      <alignment horizontal="center"/>
    </xf>
    <xf numFmtId="4" fontId="17" fillId="0" borderId="14" xfId="2" applyNumberFormat="1" applyFont="1" applyBorder="1"/>
    <xf numFmtId="4" fontId="13" fillId="0" borderId="14" xfId="2" applyNumberFormat="1" applyFont="1" applyBorder="1"/>
    <xf numFmtId="4" fontId="13" fillId="0" borderId="15" xfId="2" applyNumberFormat="1" applyFont="1" applyBorder="1"/>
    <xf numFmtId="4" fontId="13" fillId="0" borderId="0" xfId="2" applyNumberFormat="1" applyFont="1"/>
    <xf numFmtId="4" fontId="13" fillId="0" borderId="11" xfId="2" applyNumberFormat="1" applyFont="1" applyBorder="1"/>
    <xf numFmtId="49" fontId="18" fillId="0" borderId="2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0" fontId="1" fillId="0" borderId="2" xfId="2" applyFont="1" applyBorder="1"/>
    <xf numFmtId="3" fontId="4" fillId="0" borderId="7" xfId="10" applyNumberFormat="1" applyFont="1" applyBorder="1"/>
    <xf numFmtId="3" fontId="6" fillId="0" borderId="2" xfId="10" applyNumberFormat="1" applyFont="1" applyBorder="1"/>
    <xf numFmtId="3" fontId="1" fillId="0" borderId="2" xfId="10" applyNumberFormat="1" applyBorder="1"/>
    <xf numFmtId="3" fontId="4" fillId="4" borderId="2" xfId="10" applyNumberFormat="1" applyFont="1" applyFill="1" applyBorder="1"/>
    <xf numFmtId="3" fontId="3" fillId="0" borderId="2" xfId="10" applyNumberFormat="1" applyFont="1" applyBorder="1"/>
    <xf numFmtId="3" fontId="4" fillId="0" borderId="2" xfId="10" applyNumberFormat="1" applyFont="1" applyBorder="1"/>
    <xf numFmtId="3" fontId="3" fillId="2" borderId="2" xfId="10" applyNumberFormat="1" applyFont="1" applyFill="1" applyBorder="1"/>
    <xf numFmtId="164" fontId="12" fillId="0" borderId="10" xfId="2" applyNumberFormat="1" applyFont="1" applyBorder="1"/>
    <xf numFmtId="164" fontId="3" fillId="0" borderId="0" xfId="2" applyNumberFormat="1" applyFont="1"/>
    <xf numFmtId="0" fontId="3" fillId="0" borderId="9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3" fontId="4" fillId="0" borderId="7" xfId="10" applyNumberFormat="1" applyFont="1" applyBorder="1" applyAlignment="1">
      <alignment vertical="center"/>
    </xf>
    <xf numFmtId="0" fontId="5" fillId="0" borderId="0" xfId="2" applyFont="1"/>
    <xf numFmtId="3" fontId="5" fillId="0" borderId="0" xfId="2" applyNumberFormat="1" applyFont="1"/>
    <xf numFmtId="3" fontId="5" fillId="0" borderId="11" xfId="2" applyNumberFormat="1" applyFont="1" applyBorder="1"/>
    <xf numFmtId="0" fontId="12" fillId="0" borderId="0" xfId="2" applyFont="1" applyAlignment="1">
      <alignment horizontal="center"/>
    </xf>
    <xf numFmtId="3" fontId="6" fillId="0" borderId="2" xfId="10" applyNumberFormat="1" applyFont="1" applyBorder="1" applyAlignment="1">
      <alignment horizontal="right"/>
    </xf>
    <xf numFmtId="3" fontId="6" fillId="0" borderId="5" xfId="10" applyNumberFormat="1" applyFont="1" applyBorder="1"/>
    <xf numFmtId="3" fontId="1" fillId="0" borderId="5" xfId="10" applyNumberFormat="1" applyBorder="1"/>
    <xf numFmtId="0" fontId="2" fillId="0" borderId="7" xfId="2" applyBorder="1"/>
    <xf numFmtId="3" fontId="1" fillId="0" borderId="1" xfId="10" applyNumberFormat="1" applyBorder="1"/>
    <xf numFmtId="3" fontId="4" fillId="0" borderId="1" xfId="10" applyNumberFormat="1" applyFont="1" applyBorder="1"/>
    <xf numFmtId="3" fontId="4" fillId="4" borderId="1" xfId="10" applyNumberFormat="1" applyFont="1" applyFill="1" applyBorder="1"/>
    <xf numFmtId="3" fontId="6" fillId="0" borderId="1" xfId="10" applyNumberFormat="1" applyFont="1" applyBorder="1"/>
    <xf numFmtId="0" fontId="1" fillId="0" borderId="5" xfId="10" applyBorder="1"/>
    <xf numFmtId="0" fontId="3" fillId="0" borderId="5" xfId="2" applyFont="1" applyBorder="1" applyAlignment="1">
      <alignment horizontal="center"/>
    </xf>
    <xf numFmtId="3" fontId="3" fillId="0" borderId="5" xfId="2" applyNumberFormat="1" applyFont="1" applyBorder="1"/>
    <xf numFmtId="0" fontId="3" fillId="0" borderId="16" xfId="2" applyFont="1" applyBorder="1" applyAlignment="1">
      <alignment horizontal="center" vertical="center" wrapText="1"/>
    </xf>
    <xf numFmtId="3" fontId="2" fillId="0" borderId="1" xfId="2" applyNumberFormat="1" applyBorder="1"/>
    <xf numFmtId="3" fontId="3" fillId="0" borderId="1" xfId="2" applyNumberFormat="1" applyFont="1" applyBorder="1"/>
    <xf numFmtId="3" fontId="2" fillId="0" borderId="3" xfId="2" applyNumberFormat="1" applyBorder="1"/>
    <xf numFmtId="3" fontId="2" fillId="0" borderId="5" xfId="2" applyNumberFormat="1" applyBorder="1"/>
    <xf numFmtId="0" fontId="6" fillId="0" borderId="16" xfId="2" applyFont="1" applyBorder="1" applyAlignment="1">
      <alignment horizontal="center" vertical="center" wrapText="1"/>
    </xf>
    <xf numFmtId="3" fontId="3" fillId="4" borderId="2" xfId="10" applyNumberFormat="1" applyFont="1" applyFill="1" applyBorder="1"/>
    <xf numFmtId="3" fontId="1" fillId="4" borderId="2" xfId="10" applyNumberFormat="1" applyFill="1" applyBorder="1"/>
    <xf numFmtId="0" fontId="3" fillId="0" borderId="9" xfId="2" applyFont="1" applyBorder="1" applyAlignment="1">
      <alignment horizontal="center"/>
    </xf>
    <xf numFmtId="3" fontId="3" fillId="0" borderId="2" xfId="10" applyNumberFormat="1" applyFont="1" applyBorder="1" applyAlignment="1">
      <alignment horizontal="right"/>
    </xf>
    <xf numFmtId="3" fontId="3" fillId="0" borderId="5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" fillId="0" borderId="2" xfId="10" applyBorder="1"/>
    <xf numFmtId="3" fontId="4" fillId="0" borderId="2" xfId="10" applyNumberFormat="1" applyFont="1" applyBorder="1" applyAlignment="1">
      <alignment vertical="center"/>
    </xf>
    <xf numFmtId="3" fontId="3" fillId="0" borderId="3" xfId="2" applyNumberFormat="1" applyFont="1" applyBorder="1"/>
    <xf numFmtId="0" fontId="1" fillId="0" borderId="0" xfId="2" applyFont="1" applyAlignment="1">
      <alignment horizontal="center"/>
    </xf>
    <xf numFmtId="0" fontId="1" fillId="0" borderId="0" xfId="2" applyFont="1"/>
    <xf numFmtId="0" fontId="21" fillId="0" borderId="0" xfId="2" applyFont="1" applyAlignment="1">
      <alignment vertical="center"/>
    </xf>
    <xf numFmtId="3" fontId="6" fillId="0" borderId="2" xfId="2" applyNumberFormat="1" applyFont="1" applyBorder="1"/>
    <xf numFmtId="0" fontId="2" fillId="0" borderId="9" xfId="2" applyBorder="1"/>
    <xf numFmtId="0" fontId="2" fillId="0" borderId="8" xfId="2" applyBorder="1"/>
    <xf numFmtId="0" fontId="2" fillId="0" borderId="18" xfId="2" applyBorder="1"/>
    <xf numFmtId="0" fontId="2" fillId="0" borderId="12" xfId="2" applyBorder="1"/>
    <xf numFmtId="0" fontId="3" fillId="0" borderId="8" xfId="2" applyFont="1" applyBorder="1"/>
    <xf numFmtId="49" fontId="16" fillId="0" borderId="2" xfId="2" applyNumberFormat="1" applyFont="1" applyBorder="1" applyAlignment="1">
      <alignment horizontal="center"/>
    </xf>
    <xf numFmtId="49" fontId="16" fillId="0" borderId="2" xfId="2" applyNumberFormat="1" applyFont="1" applyBorder="1"/>
    <xf numFmtId="49" fontId="18" fillId="0" borderId="5" xfId="2" applyNumberFormat="1" applyFont="1" applyBorder="1" applyAlignment="1">
      <alignment vertical="center"/>
    </xf>
    <xf numFmtId="49" fontId="18" fillId="0" borderId="9" xfId="2" applyNumberFormat="1" applyFont="1" applyBorder="1"/>
    <xf numFmtId="49" fontId="18" fillId="0" borderId="2" xfId="2" applyNumberFormat="1" applyFont="1" applyBorder="1"/>
    <xf numFmtId="49" fontId="18" fillId="0" borderId="2" xfId="2" applyNumberFormat="1" applyFont="1" applyBorder="1" applyAlignment="1">
      <alignment vertical="center" wrapText="1"/>
    </xf>
    <xf numFmtId="0" fontId="3" fillId="0" borderId="5" xfId="2" applyFont="1" applyBorder="1" applyAlignment="1">
      <alignment horizontal="left"/>
    </xf>
    <xf numFmtId="0" fontId="4" fillId="0" borderId="5" xfId="2" applyFont="1" applyBorder="1" applyAlignment="1">
      <alignment horizontal="left"/>
    </xf>
    <xf numFmtId="0" fontId="1" fillId="0" borderId="5" xfId="2" applyFont="1" applyBorder="1"/>
    <xf numFmtId="0" fontId="4" fillId="0" borderId="5" xfId="2" applyFont="1" applyBorder="1"/>
    <xf numFmtId="0" fontId="4" fillId="0" borderId="5" xfId="2" applyFont="1" applyBorder="1" applyAlignment="1">
      <alignment vertical="center" wrapText="1"/>
    </xf>
    <xf numFmtId="0" fontId="8" fillId="0" borderId="5" xfId="2" applyFont="1" applyBorder="1"/>
    <xf numFmtId="0" fontId="0" fillId="0" borderId="17" xfId="0" applyBorder="1" applyAlignment="1">
      <alignment wrapText="1"/>
    </xf>
    <xf numFmtId="0" fontId="1" fillId="0" borderId="0" xfId="10"/>
    <xf numFmtId="0" fontId="1" fillId="0" borderId="1" xfId="10" applyBorder="1"/>
    <xf numFmtId="0" fontId="18" fillId="0" borderId="2" xfId="10" applyFont="1" applyBorder="1" applyAlignment="1">
      <alignment horizontal="center"/>
    </xf>
    <xf numFmtId="0" fontId="11" fillId="0" borderId="2" xfId="10" applyFont="1" applyBorder="1" applyAlignment="1">
      <alignment horizontal="center"/>
    </xf>
    <xf numFmtId="3" fontId="5" fillId="3" borderId="13" xfId="10" applyNumberFormat="1" applyFont="1" applyFill="1" applyBorder="1"/>
    <xf numFmtId="0" fontId="0" fillId="0" borderId="5" xfId="0" applyBorder="1"/>
    <xf numFmtId="0" fontId="2" fillId="0" borderId="17" xfId="0" applyFont="1" applyBorder="1" applyAlignment="1">
      <alignment wrapText="1"/>
    </xf>
    <xf numFmtId="0" fontId="1" fillId="0" borderId="5" xfId="2" applyFont="1" applyBorder="1" applyAlignment="1">
      <alignment wrapText="1"/>
    </xf>
    <xf numFmtId="0" fontId="2" fillId="0" borderId="17" xfId="2" applyBorder="1"/>
    <xf numFmtId="3" fontId="1" fillId="0" borderId="0" xfId="2" applyNumberFormat="1" applyFont="1"/>
    <xf numFmtId="0" fontId="6" fillId="0" borderId="5" xfId="10" applyFont="1" applyBorder="1" applyAlignment="1">
      <alignment horizontal="right"/>
    </xf>
    <xf numFmtId="3" fontId="3" fillId="0" borderId="1" xfId="10" applyNumberFormat="1" applyFont="1" applyBorder="1"/>
    <xf numFmtId="3" fontId="3" fillId="2" borderId="1" xfId="10" applyNumberFormat="1" applyFont="1" applyFill="1" applyBorder="1"/>
    <xf numFmtId="3" fontId="3" fillId="0" borderId="1" xfId="10" applyNumberFormat="1" applyFont="1" applyBorder="1" applyAlignment="1">
      <alignment horizontal="right"/>
    </xf>
    <xf numFmtId="3" fontId="3" fillId="4" borderId="1" xfId="10" applyNumberFormat="1" applyFont="1" applyFill="1" applyBorder="1"/>
    <xf numFmtId="3" fontId="1" fillId="4" borderId="1" xfId="10" applyNumberFormat="1" applyFill="1" applyBorder="1"/>
    <xf numFmtId="0" fontId="3" fillId="0" borderId="2" xfId="10" applyFont="1" applyBorder="1" applyAlignment="1">
      <alignment horizontal="right"/>
    </xf>
    <xf numFmtId="3" fontId="4" fillId="0" borderId="1" xfId="10" applyNumberFormat="1" applyFont="1" applyBorder="1" applyAlignment="1">
      <alignment vertical="center"/>
    </xf>
    <xf numFmtId="3" fontId="3" fillId="0" borderId="21" xfId="10" applyNumberFormat="1" applyFont="1" applyBorder="1"/>
    <xf numFmtId="6" fontId="2" fillId="0" borderId="0" xfId="2" applyNumberFormat="1"/>
    <xf numFmtId="0" fontId="0" fillId="0" borderId="17" xfId="0" applyBorder="1"/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/>
    <xf numFmtId="49" fontId="18" fillId="0" borderId="2" xfId="2" applyNumberFormat="1" applyFont="1" applyBorder="1" applyAlignment="1">
      <alignment vertical="center"/>
    </xf>
    <xf numFmtId="0" fontId="12" fillId="0" borderId="14" xfId="10" applyFont="1" applyBorder="1" applyAlignment="1">
      <alignment horizontal="center"/>
    </xf>
    <xf numFmtId="0" fontId="10" fillId="3" borderId="19" xfId="2" applyFont="1" applyFill="1" applyBorder="1" applyAlignment="1">
      <alignment horizontal="center" vertical="center" wrapText="1"/>
    </xf>
    <xf numFmtId="3" fontId="10" fillId="3" borderId="13" xfId="2" applyNumberFormat="1" applyFont="1" applyFill="1" applyBorder="1" applyAlignment="1">
      <alignment horizontal="right"/>
    </xf>
    <xf numFmtId="3" fontId="10" fillId="3" borderId="13" xfId="2" applyNumberFormat="1" applyFont="1" applyFill="1" applyBorder="1"/>
    <xf numFmtId="3" fontId="5" fillId="3" borderId="13" xfId="2" applyNumberFormat="1" applyFont="1" applyFill="1" applyBorder="1"/>
    <xf numFmtId="0" fontId="5" fillId="3" borderId="20" xfId="2" applyFont="1" applyFill="1" applyBorder="1"/>
    <xf numFmtId="3" fontId="6" fillId="0" borderId="5" xfId="2" applyNumberFormat="1" applyFont="1" applyBorder="1"/>
    <xf numFmtId="0" fontId="10" fillId="3" borderId="13" xfId="2" applyFont="1" applyFill="1" applyBorder="1" applyAlignment="1">
      <alignment horizontal="center"/>
    </xf>
    <xf numFmtId="3" fontId="10" fillId="3" borderId="13" xfId="3" applyNumberFormat="1" applyFont="1" applyFill="1" applyBorder="1"/>
    <xf numFmtId="3" fontId="5" fillId="3" borderId="13" xfId="3" applyNumberFormat="1" applyFont="1" applyFill="1" applyBorder="1"/>
    <xf numFmtId="3" fontId="5" fillId="3" borderId="20" xfId="2" applyNumberFormat="1" applyFont="1" applyFill="1" applyBorder="1"/>
    <xf numFmtId="0" fontId="10" fillId="3" borderId="14" xfId="2" applyFont="1" applyFill="1" applyBorder="1" applyAlignment="1">
      <alignment horizontal="center"/>
    </xf>
    <xf numFmtId="3" fontId="10" fillId="3" borderId="14" xfId="2" applyNumberFormat="1" applyFont="1" applyFill="1" applyBorder="1" applyAlignment="1">
      <alignment horizontal="right"/>
    </xf>
    <xf numFmtId="3" fontId="5" fillId="3" borderId="14" xfId="2" applyNumberFormat="1" applyFont="1" applyFill="1" applyBorder="1"/>
    <xf numFmtId="3" fontId="10" fillId="3" borderId="14" xfId="2" applyNumberFormat="1" applyFont="1" applyFill="1" applyBorder="1"/>
    <xf numFmtId="3" fontId="10" fillId="3" borderId="14" xfId="3" applyNumberFormat="1" applyFont="1" applyFill="1" applyBorder="1"/>
    <xf numFmtId="0" fontId="5" fillId="3" borderId="13" xfId="2" applyFont="1" applyFill="1" applyBorder="1"/>
    <xf numFmtId="3" fontId="6" fillId="0" borderId="1" xfId="2" applyNumberFormat="1" applyFont="1" applyBorder="1"/>
    <xf numFmtId="3" fontId="14" fillId="3" borderId="13" xfId="2" applyNumberFormat="1" applyFont="1" applyFill="1" applyBorder="1"/>
    <xf numFmtId="3" fontId="10" fillId="3" borderId="13" xfId="2" applyNumberFormat="1" applyFont="1" applyFill="1" applyBorder="1" applyAlignment="1">
      <alignment horizontal="center"/>
    </xf>
    <xf numFmtId="0" fontId="10" fillId="3" borderId="13" xfId="2" applyFont="1" applyFill="1" applyBorder="1" applyAlignment="1">
      <alignment horizontal="center" vertical="center" wrapText="1"/>
    </xf>
    <xf numFmtId="3" fontId="10" fillId="3" borderId="13" xfId="10" applyNumberFormat="1" applyFont="1" applyFill="1" applyBorder="1"/>
    <xf numFmtId="0" fontId="10" fillId="3" borderId="13" xfId="2" applyFont="1" applyFill="1" applyBorder="1" applyAlignment="1">
      <alignment horizontal="right"/>
    </xf>
    <xf numFmtId="3" fontId="5" fillId="3" borderId="13" xfId="3" applyNumberFormat="1" applyFont="1" applyFill="1" applyBorder="1" applyAlignment="1">
      <alignment vertical="center"/>
    </xf>
    <xf numFmtId="3" fontId="10" fillId="3" borderId="20" xfId="2" applyNumberFormat="1" applyFont="1" applyFill="1" applyBorder="1"/>
    <xf numFmtId="0" fontId="1" fillId="0" borderId="0" xfId="2" applyFont="1" applyAlignment="1">
      <alignment horizontal="right"/>
    </xf>
    <xf numFmtId="3" fontId="1" fillId="0" borderId="0" xfId="2" applyNumberFormat="1" applyFont="1" applyAlignment="1">
      <alignment horizontal="center"/>
    </xf>
    <xf numFmtId="0" fontId="1" fillId="0" borderId="5" xfId="0" applyFont="1" applyBorder="1" applyAlignment="1">
      <alignment wrapText="1"/>
    </xf>
    <xf numFmtId="3" fontId="1" fillId="0" borderId="0" xfId="2" applyNumberFormat="1" applyFont="1" applyAlignment="1">
      <alignment horizontal="right"/>
    </xf>
    <xf numFmtId="0" fontId="3" fillId="0" borderId="1" xfId="10" applyFont="1" applyBorder="1" applyAlignment="1">
      <alignment horizontal="right"/>
    </xf>
    <xf numFmtId="0" fontId="12" fillId="0" borderId="1" xfId="10" applyFont="1" applyBorder="1" applyAlignment="1">
      <alignment horizontal="center"/>
    </xf>
    <xf numFmtId="0" fontId="12" fillId="0" borderId="2" xfId="10" applyFont="1" applyBorder="1" applyAlignment="1">
      <alignment horizontal="center"/>
    </xf>
    <xf numFmtId="0" fontId="12" fillId="0" borderId="5" xfId="10" applyFont="1" applyBorder="1" applyAlignment="1">
      <alignment horizontal="center"/>
    </xf>
    <xf numFmtId="0" fontId="12" fillId="3" borderId="13" xfId="10" applyFont="1" applyFill="1" applyBorder="1" applyAlignment="1">
      <alignment horizontal="center"/>
    </xf>
    <xf numFmtId="4" fontId="17" fillId="0" borderId="1" xfId="2" applyNumberFormat="1" applyFont="1" applyBorder="1" applyAlignment="1">
      <alignment horizontal="center"/>
    </xf>
    <xf numFmtId="4" fontId="17" fillId="0" borderId="1" xfId="2" applyNumberFormat="1" applyFont="1" applyBorder="1"/>
    <xf numFmtId="4" fontId="13" fillId="0" borderId="1" xfId="2" applyNumberFormat="1" applyFont="1" applyBorder="1"/>
    <xf numFmtId="4" fontId="13" fillId="0" borderId="3" xfId="2" applyNumberFormat="1" applyFont="1" applyBorder="1"/>
    <xf numFmtId="4" fontId="13" fillId="0" borderId="14" xfId="10" applyNumberFormat="1" applyFont="1" applyBorder="1"/>
    <xf numFmtId="4" fontId="13" fillId="0" borderId="1" xfId="10" applyNumberFormat="1" applyFont="1" applyBorder="1"/>
    <xf numFmtId="4" fontId="17" fillId="0" borderId="15" xfId="2" applyNumberFormat="1" applyFont="1" applyBorder="1"/>
    <xf numFmtId="4" fontId="17" fillId="0" borderId="3" xfId="2" applyNumberFormat="1" applyFont="1" applyBorder="1"/>
    <xf numFmtId="4" fontId="22" fillId="0" borderId="14" xfId="2" applyNumberFormat="1" applyFont="1" applyBorder="1"/>
    <xf numFmtId="4" fontId="15" fillId="0" borderId="14" xfId="2" applyNumberFormat="1" applyFont="1" applyBorder="1"/>
    <xf numFmtId="4" fontId="20" fillId="0" borderId="14" xfId="2" applyNumberFormat="1" applyFont="1" applyBorder="1"/>
    <xf numFmtId="4" fontId="19" fillId="0" borderId="14" xfId="2" applyNumberFormat="1" applyFont="1" applyBorder="1"/>
    <xf numFmtId="4" fontId="13" fillId="0" borderId="13" xfId="2" applyNumberFormat="1" applyFont="1" applyBorder="1"/>
    <xf numFmtId="3" fontId="8" fillId="0" borderId="0" xfId="2" applyNumberFormat="1" applyFont="1"/>
    <xf numFmtId="0" fontId="1" fillId="5" borderId="5" xfId="2" applyFont="1" applyFill="1" applyBorder="1"/>
    <xf numFmtId="3" fontId="2" fillId="5" borderId="7" xfId="2" applyNumberFormat="1" applyFill="1" applyBorder="1"/>
    <xf numFmtId="4" fontId="16" fillId="0" borderId="33" xfId="1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7" fillId="3" borderId="26" xfId="2" applyFont="1" applyFill="1" applyBorder="1" applyAlignment="1">
      <alignment horizontal="left" vertical="center"/>
    </xf>
    <xf numFmtId="0" fontId="7" fillId="3" borderId="27" xfId="2" applyFont="1" applyFill="1" applyBorder="1" applyAlignment="1">
      <alignment horizontal="left" vertical="center"/>
    </xf>
    <xf numFmtId="0" fontId="0" fillId="0" borderId="28" xfId="0" applyBorder="1"/>
    <xf numFmtId="0" fontId="3" fillId="0" borderId="10" xfId="2" applyFont="1" applyBorder="1" applyAlignment="1">
      <alignment horizontal="right"/>
    </xf>
    <xf numFmtId="0" fontId="10" fillId="0" borderId="30" xfId="1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12" fillId="0" borderId="24" xfId="2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6" fillId="0" borderId="24" xfId="2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3" fillId="0" borderId="24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4" fontId="16" fillId="0" borderId="23" xfId="1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6" fillId="0" borderId="24" xfId="2" applyFont="1" applyBorder="1" applyAlignment="1">
      <alignment horizontal="center" vertical="center" textRotation="90" wrapText="1"/>
    </xf>
    <xf numFmtId="0" fontId="6" fillId="0" borderId="25" xfId="1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7" xfId="0" applyBorder="1"/>
    <xf numFmtId="0" fontId="6" fillId="0" borderId="24" xfId="2" applyFont="1" applyBorder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24" xfId="2" applyFont="1" applyBorder="1" applyAlignment="1">
      <alignment horizontal="center" vertical="center" textRotation="90" wrapText="1"/>
    </xf>
    <xf numFmtId="0" fontId="17" fillId="0" borderId="24" xfId="2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3" fontId="1" fillId="0" borderId="1" xfId="10" applyNumberFormat="1" applyFill="1" applyBorder="1"/>
    <xf numFmtId="3" fontId="3" fillId="0" borderId="1" xfId="10" applyNumberFormat="1" applyFont="1" applyFill="1" applyBorder="1"/>
    <xf numFmtId="3" fontId="4" fillId="0" borderId="1" xfId="10" applyNumberFormat="1" applyFont="1" applyFill="1" applyBorder="1"/>
    <xf numFmtId="3" fontId="3" fillId="0" borderId="1" xfId="10" applyNumberFormat="1" applyFont="1" applyFill="1" applyBorder="1" applyAlignment="1">
      <alignment horizontal="right"/>
    </xf>
  </cellXfs>
  <cellStyles count="12">
    <cellStyle name="Comma_izvrsenje300903-s planom 2" xfId="1" xr:uid="{00000000-0005-0000-0000-000000000000}"/>
    <cellStyle name="Normal_sablon1-230704" xfId="2" xr:uid="{00000000-0005-0000-0000-000002000000}"/>
    <cellStyle name="Normal_sablon1-230704 2" xfId="3" xr:uid="{00000000-0005-0000-0000-000003000000}"/>
    <cellStyle name="Normal_sablon1-230704 2 2 2" xfId="10" xr:uid="{00000000-0005-0000-0000-000004000000}"/>
    <cellStyle name="Normalno" xfId="0" builtinId="0"/>
    <cellStyle name="Obično 2" xfId="5" xr:uid="{00000000-0005-0000-0000-000006000000}"/>
    <cellStyle name="Obično 2 2" xfId="9" xr:uid="{00000000-0005-0000-0000-000007000000}"/>
    <cellStyle name="Obično 3" xfId="7" xr:uid="{00000000-0005-0000-0000-000008000000}"/>
    <cellStyle name="Zarez 2" xfId="4" xr:uid="{00000000-0005-0000-0000-00000B000000}"/>
    <cellStyle name="Zarez 2 2" xfId="6" xr:uid="{00000000-0005-0000-0000-00000C000000}"/>
    <cellStyle name="Zarez 2 2 2" xfId="11" xr:uid="{00000000-0005-0000-0000-00000D000000}"/>
    <cellStyle name="Zarez 2 3" xfId="8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B1:R98"/>
  <sheetViews>
    <sheetView topLeftCell="H4" zoomScaleNormal="100" workbookViewId="0">
      <selection activeCell="H31" sqref="H31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142</v>
      </c>
      <c r="C2" s="237"/>
      <c r="D2" s="237"/>
      <c r="E2" s="237"/>
      <c r="F2" s="237"/>
      <c r="G2" s="237"/>
      <c r="H2" s="237"/>
      <c r="I2" s="237"/>
      <c r="J2" s="257"/>
      <c r="K2" s="257"/>
      <c r="L2" s="257"/>
      <c r="M2" s="257"/>
      <c r="N2" s="25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37</v>
      </c>
      <c r="C7" s="6" t="s">
        <v>3</v>
      </c>
      <c r="D7" s="6" t="s">
        <v>4</v>
      </c>
      <c r="E7" s="146" t="s">
        <v>175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215660</v>
      </c>
      <c r="J8" s="97">
        <f t="shared" ref="J8" si="1">SUM(J9:J12)</f>
        <v>217860</v>
      </c>
      <c r="K8" s="97">
        <f>SUM(K9:K12)</f>
        <v>177167</v>
      </c>
      <c r="L8" s="170">
        <f t="shared" si="0"/>
        <v>217696</v>
      </c>
      <c r="M8" s="97">
        <f t="shared" si="0"/>
        <v>0</v>
      </c>
      <c r="N8" s="192">
        <f t="shared" si="0"/>
        <v>217696</v>
      </c>
      <c r="O8" s="219">
        <f t="shared" ref="O8:O33" si="2">IF(J8=0,"",N8/J8*100)</f>
        <v>99.92472229872395</v>
      </c>
      <c r="P8" s="85">
        <f>IF(K8=0,"",N8/K8*100)</f>
        <v>122.87615639481393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187660</v>
      </c>
      <c r="J9" s="98">
        <v>187310</v>
      </c>
      <c r="K9" s="98">
        <v>147293</v>
      </c>
      <c r="L9" s="114">
        <v>187264</v>
      </c>
      <c r="M9" s="98">
        <v>0</v>
      </c>
      <c r="N9" s="193">
        <f>SUM(L9:M9)</f>
        <v>187264</v>
      </c>
      <c r="O9" s="220">
        <f t="shared" si="2"/>
        <v>99.975441781004747</v>
      </c>
      <c r="P9" s="86">
        <f t="shared" ref="P9:P54" si="3">IF(K9=0,"",N9/K9*100)</f>
        <v>127.13706693461333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28000</v>
      </c>
      <c r="J10" s="98">
        <v>30550</v>
      </c>
      <c r="K10" s="98">
        <v>29874</v>
      </c>
      <c r="L10" s="114">
        <v>30432</v>
      </c>
      <c r="M10" s="98">
        <v>0</v>
      </c>
      <c r="N10" s="193">
        <f t="shared" ref="N10:N11" si="4">SUM(L10:M10)</f>
        <v>30432</v>
      </c>
      <c r="O10" s="220">
        <f t="shared" si="2"/>
        <v>99.613747954173476</v>
      </c>
      <c r="P10" s="86">
        <f t="shared" si="3"/>
        <v>101.86784494878489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19800</v>
      </c>
      <c r="J13" s="97">
        <f t="shared" si="5"/>
        <v>19700</v>
      </c>
      <c r="K13" s="97">
        <f>K14</f>
        <v>15466</v>
      </c>
      <c r="L13" s="170">
        <f t="shared" si="5"/>
        <v>19663</v>
      </c>
      <c r="M13" s="97">
        <f t="shared" si="5"/>
        <v>0</v>
      </c>
      <c r="N13" s="192">
        <f t="shared" si="5"/>
        <v>19663</v>
      </c>
      <c r="O13" s="219">
        <f t="shared" si="2"/>
        <v>99.812182741116757</v>
      </c>
      <c r="P13" s="85">
        <f t="shared" si="3"/>
        <v>127.13694555799819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19800</v>
      </c>
      <c r="J14" s="98">
        <v>19700</v>
      </c>
      <c r="K14" s="98">
        <v>15466</v>
      </c>
      <c r="L14" s="114">
        <v>19663</v>
      </c>
      <c r="M14" s="98">
        <v>0</v>
      </c>
      <c r="N14" s="193">
        <f>SUM(L14:M14)</f>
        <v>19663</v>
      </c>
      <c r="O14" s="220">
        <f t="shared" si="2"/>
        <v>99.812182741116757</v>
      </c>
      <c r="P14" s="86">
        <f t="shared" si="3"/>
        <v>127.13694555799819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SUM(I17:I28)</f>
        <v>146300</v>
      </c>
      <c r="J16" s="99">
        <f t="shared" ref="J16" si="7">SUM(J17:J28)</f>
        <v>143750</v>
      </c>
      <c r="K16" s="99">
        <f>SUM(K17:K28)</f>
        <v>148059</v>
      </c>
      <c r="L16" s="171">
        <f t="shared" si="6"/>
        <v>141286</v>
      </c>
      <c r="M16" s="99">
        <f t="shared" si="6"/>
        <v>0</v>
      </c>
      <c r="N16" s="187">
        <f t="shared" si="6"/>
        <v>141286</v>
      </c>
      <c r="O16" s="219">
        <f t="shared" si="2"/>
        <v>98.28591304347826</v>
      </c>
      <c r="P16" s="85">
        <f t="shared" si="3"/>
        <v>95.425472277943257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4000</v>
      </c>
      <c r="J17" s="95">
        <v>1500</v>
      </c>
      <c r="K17" s="95">
        <v>3959</v>
      </c>
      <c r="L17" s="113">
        <v>1494</v>
      </c>
      <c r="M17" s="95">
        <v>0</v>
      </c>
      <c r="N17" s="193">
        <f t="shared" ref="N17:N28" si="8">SUM(L17:M17)</f>
        <v>1494</v>
      </c>
      <c r="O17" s="220">
        <f t="shared" si="2"/>
        <v>99.6</v>
      </c>
      <c r="P17" s="86">
        <f t="shared" si="3"/>
        <v>37.736802222783531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0</v>
      </c>
      <c r="J18" s="95">
        <v>0</v>
      </c>
      <c r="K18" s="95">
        <v>0</v>
      </c>
      <c r="L18" s="113">
        <v>0</v>
      </c>
      <c r="M18" s="95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2800</v>
      </c>
      <c r="J19" s="95">
        <v>2800</v>
      </c>
      <c r="K19" s="95">
        <v>2319</v>
      </c>
      <c r="L19" s="113">
        <v>2199</v>
      </c>
      <c r="M19" s="95">
        <v>0</v>
      </c>
      <c r="N19" s="193">
        <f t="shared" si="8"/>
        <v>2199</v>
      </c>
      <c r="O19" s="220">
        <f t="shared" si="2"/>
        <v>78.535714285714292</v>
      </c>
      <c r="P19" s="86">
        <f t="shared" si="3"/>
        <v>94.825355756791723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4000</v>
      </c>
      <c r="J20" s="95">
        <v>3550</v>
      </c>
      <c r="K20" s="95">
        <v>6708</v>
      </c>
      <c r="L20" s="113">
        <v>3524</v>
      </c>
      <c r="M20" s="95">
        <v>0</v>
      </c>
      <c r="N20" s="193">
        <f t="shared" si="8"/>
        <v>3524</v>
      </c>
      <c r="O20" s="220">
        <f t="shared" si="2"/>
        <v>99.267605633802816</v>
      </c>
      <c r="P20" s="86">
        <f t="shared" si="3"/>
        <v>52.534287418008354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0</v>
      </c>
      <c r="J21" s="95">
        <v>0</v>
      </c>
      <c r="K21" s="95">
        <v>0</v>
      </c>
      <c r="L21" s="113">
        <v>0</v>
      </c>
      <c r="M21" s="95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1000</v>
      </c>
      <c r="J23" s="95">
        <v>1000</v>
      </c>
      <c r="K23" s="95">
        <v>1313</v>
      </c>
      <c r="L23" s="113">
        <v>919</v>
      </c>
      <c r="M23" s="95">
        <v>0</v>
      </c>
      <c r="N23" s="193">
        <f t="shared" si="8"/>
        <v>919</v>
      </c>
      <c r="O23" s="220">
        <f t="shared" si="2"/>
        <v>91.9</v>
      </c>
      <c r="P23" s="86">
        <f t="shared" si="3"/>
        <v>69.992383853769994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0</v>
      </c>
      <c r="J24" s="95">
        <v>0</v>
      </c>
      <c r="K24" s="95">
        <v>0</v>
      </c>
      <c r="L24" s="113">
        <v>0</v>
      </c>
      <c r="M24" s="95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20000</v>
      </c>
      <c r="J25" s="95">
        <v>20000</v>
      </c>
      <c r="K25" s="95">
        <v>27457</v>
      </c>
      <c r="L25" s="113">
        <v>18948</v>
      </c>
      <c r="M25" s="95">
        <v>0</v>
      </c>
      <c r="N25" s="193">
        <f t="shared" si="8"/>
        <v>18948</v>
      </c>
      <c r="O25" s="220">
        <f t="shared" si="2"/>
        <v>94.740000000000009</v>
      </c>
      <c r="P25" s="86">
        <f t="shared" si="3"/>
        <v>69.009724296172195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 t="s">
        <v>192</v>
      </c>
      <c r="H26" s="154" t="s">
        <v>191</v>
      </c>
      <c r="I26" s="95">
        <v>44500</v>
      </c>
      <c r="J26" s="95">
        <v>47620</v>
      </c>
      <c r="K26" s="95">
        <v>43018</v>
      </c>
      <c r="L26" s="113">
        <v>46927</v>
      </c>
      <c r="M26" s="95">
        <v>0</v>
      </c>
      <c r="N26" s="193">
        <f t="shared" ref="N26:N27" si="9">SUM(L26:M26)</f>
        <v>46927</v>
      </c>
      <c r="O26" s="220">
        <f t="shared" si="2"/>
        <v>98.5447291054179</v>
      </c>
      <c r="P26" s="86">
        <f t="shared" si="3"/>
        <v>109.08689385838485</v>
      </c>
      <c r="Q26" s="30"/>
    </row>
    <row r="27" spans="2:17" s="159" customFormat="1" ht="12.95" customHeight="1" x14ac:dyDescent="0.2">
      <c r="B27" s="160"/>
      <c r="C27" s="134"/>
      <c r="D27" s="134"/>
      <c r="E27" s="134"/>
      <c r="F27" s="161">
        <v>613900</v>
      </c>
      <c r="G27" s="162" t="s">
        <v>196</v>
      </c>
      <c r="H27" s="117" t="s">
        <v>197</v>
      </c>
      <c r="I27" s="95">
        <v>70000</v>
      </c>
      <c r="J27" s="95">
        <v>67280</v>
      </c>
      <c r="K27" s="95">
        <v>63285</v>
      </c>
      <c r="L27" s="113">
        <v>67275</v>
      </c>
      <c r="M27" s="95">
        <v>0</v>
      </c>
      <c r="N27" s="163">
        <f t="shared" si="9"/>
        <v>67275</v>
      </c>
      <c r="O27" s="223">
        <f t="shared" si="2"/>
        <v>99.992568370986916</v>
      </c>
      <c r="P27" s="222">
        <f t="shared" si="3"/>
        <v>106.30481156672198</v>
      </c>
      <c r="Q27" s="30"/>
    </row>
    <row r="28" spans="2:17" ht="12.95" customHeight="1" x14ac:dyDescent="0.2">
      <c r="B28" s="9"/>
      <c r="C28" s="10"/>
      <c r="D28" s="10"/>
      <c r="E28" s="10"/>
      <c r="F28" s="62">
        <v>613900</v>
      </c>
      <c r="G28" s="73"/>
      <c r="H28" s="157" t="s">
        <v>87</v>
      </c>
      <c r="I28" s="95">
        <v>0</v>
      </c>
      <c r="J28" s="95">
        <v>0</v>
      </c>
      <c r="K28" s="95">
        <v>0</v>
      </c>
      <c r="L28" s="113">
        <v>0</v>
      </c>
      <c r="M28" s="95">
        <v>0</v>
      </c>
      <c r="N28" s="193">
        <f t="shared" si="8"/>
        <v>0</v>
      </c>
      <c r="O28" s="220" t="str">
        <f t="shared" si="2"/>
        <v/>
      </c>
      <c r="P28" s="86" t="str">
        <f t="shared" si="3"/>
        <v/>
      </c>
      <c r="Q28" s="30"/>
    </row>
    <row r="29" spans="2:17" s="1" customFormat="1" ht="12.95" customHeight="1" x14ac:dyDescent="0.2">
      <c r="B29" s="11"/>
      <c r="C29" s="7"/>
      <c r="D29" s="7"/>
      <c r="E29" s="145"/>
      <c r="F29" s="70"/>
      <c r="G29" s="82"/>
      <c r="H29" s="19"/>
      <c r="I29" s="98"/>
      <c r="J29" s="98"/>
      <c r="K29" s="98"/>
      <c r="L29" s="114"/>
      <c r="M29" s="98"/>
      <c r="N29" s="188"/>
      <c r="O29" s="220" t="str">
        <f t="shared" si="2"/>
        <v/>
      </c>
      <c r="P29" s="86" t="str">
        <f t="shared" si="3"/>
        <v/>
      </c>
      <c r="Q29" s="30"/>
    </row>
    <row r="30" spans="2:17" s="1" customFormat="1" ht="12.95" customHeight="1" x14ac:dyDescent="0.25">
      <c r="B30" s="11"/>
      <c r="C30" s="7"/>
      <c r="D30" s="7"/>
      <c r="E30" s="7"/>
      <c r="F30" s="61">
        <v>821000</v>
      </c>
      <c r="G30" s="72"/>
      <c r="H30" s="19" t="s">
        <v>12</v>
      </c>
      <c r="I30" s="97">
        <f t="shared" ref="I30:J30" si="10">SUM(I31:I32)</f>
        <v>3000</v>
      </c>
      <c r="J30" s="97">
        <f t="shared" si="10"/>
        <v>3000</v>
      </c>
      <c r="K30" s="97">
        <f t="shared" ref="K30" si="11">SUM(K31:K32)</f>
        <v>5106</v>
      </c>
      <c r="L30" s="170">
        <f t="shared" ref="L30:N30" si="12">SUM(L31:L32)</f>
        <v>2683</v>
      </c>
      <c r="M30" s="97">
        <f t="shared" si="12"/>
        <v>0</v>
      </c>
      <c r="N30" s="187">
        <f t="shared" si="12"/>
        <v>2683</v>
      </c>
      <c r="O30" s="219">
        <f t="shared" si="2"/>
        <v>89.433333333333337</v>
      </c>
      <c r="P30" s="85">
        <f t="shared" si="3"/>
        <v>52.546024285154722</v>
      </c>
      <c r="Q30" s="30"/>
    </row>
    <row r="31" spans="2:17" ht="12.95" customHeight="1" x14ac:dyDescent="0.2">
      <c r="B31" s="9"/>
      <c r="C31" s="10"/>
      <c r="D31" s="10"/>
      <c r="E31" s="10"/>
      <c r="F31" s="62">
        <v>821200</v>
      </c>
      <c r="G31" s="73"/>
      <c r="H31" s="18" t="s">
        <v>13</v>
      </c>
      <c r="I31" s="98">
        <v>0</v>
      </c>
      <c r="J31" s="98">
        <v>0</v>
      </c>
      <c r="K31" s="98">
        <v>0</v>
      </c>
      <c r="L31" s="114">
        <v>0</v>
      </c>
      <c r="M31" s="98">
        <v>0</v>
      </c>
      <c r="N31" s="193">
        <f t="shared" ref="N31:N32" si="13">SUM(L31:M31)</f>
        <v>0</v>
      </c>
      <c r="O31" s="220" t="str">
        <f t="shared" si="2"/>
        <v/>
      </c>
      <c r="P31" s="86" t="str">
        <f t="shared" si="3"/>
        <v/>
      </c>
      <c r="Q31" s="30"/>
    </row>
    <row r="32" spans="2:17" ht="12.95" customHeight="1" x14ac:dyDescent="0.2">
      <c r="B32" s="9"/>
      <c r="C32" s="10"/>
      <c r="D32" s="10"/>
      <c r="E32" s="10"/>
      <c r="F32" s="62">
        <v>821300</v>
      </c>
      <c r="G32" s="73"/>
      <c r="H32" s="18" t="s">
        <v>14</v>
      </c>
      <c r="I32" s="98">
        <v>3000</v>
      </c>
      <c r="J32" s="98">
        <v>3000</v>
      </c>
      <c r="K32" s="98">
        <v>5106</v>
      </c>
      <c r="L32" s="114">
        <v>2683</v>
      </c>
      <c r="M32" s="98">
        <v>0</v>
      </c>
      <c r="N32" s="193">
        <f t="shared" si="13"/>
        <v>2683</v>
      </c>
      <c r="O32" s="220">
        <f t="shared" si="2"/>
        <v>89.433333333333337</v>
      </c>
      <c r="P32" s="86">
        <f t="shared" si="3"/>
        <v>52.546024285154722</v>
      </c>
      <c r="Q32" s="30"/>
    </row>
    <row r="33" spans="2:17" ht="12.95" customHeight="1" x14ac:dyDescent="0.2">
      <c r="B33" s="9"/>
      <c r="C33" s="10"/>
      <c r="D33" s="10"/>
      <c r="E33" s="10"/>
      <c r="F33" s="62"/>
      <c r="G33" s="73"/>
      <c r="H33" s="18"/>
      <c r="I33" s="98"/>
      <c r="J33" s="98"/>
      <c r="K33" s="98"/>
      <c r="L33" s="114"/>
      <c r="M33" s="98"/>
      <c r="N33" s="188"/>
      <c r="O33" s="220" t="str">
        <f t="shared" si="2"/>
        <v/>
      </c>
      <c r="P33" s="86"/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19" t="s">
        <v>15</v>
      </c>
      <c r="I34" s="129" t="s">
        <v>273</v>
      </c>
      <c r="J34" s="129" t="s">
        <v>273</v>
      </c>
      <c r="K34" s="129" t="s">
        <v>224</v>
      </c>
      <c r="L34" s="172" t="s">
        <v>273</v>
      </c>
      <c r="M34" s="129"/>
      <c r="N34" s="186" t="s">
        <v>273</v>
      </c>
      <c r="O34" s="220"/>
      <c r="P34" s="86"/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19" t="s">
        <v>24</v>
      </c>
      <c r="I35" s="97">
        <f t="shared" ref="I35:N35" si="14">I8+I13+I16+I30</f>
        <v>384760</v>
      </c>
      <c r="J35" s="97">
        <f t="shared" si="14"/>
        <v>384310</v>
      </c>
      <c r="K35" s="97">
        <f t="shared" ref="K35" si="15">K8+K13+K16+K30</f>
        <v>345798</v>
      </c>
      <c r="L35" s="122">
        <f t="shared" si="14"/>
        <v>381328</v>
      </c>
      <c r="M35" s="13">
        <f t="shared" si="14"/>
        <v>0</v>
      </c>
      <c r="N35" s="187">
        <f t="shared" si="14"/>
        <v>381328</v>
      </c>
      <c r="O35" s="219">
        <f>IF(J35=0,"",N35/J35*100)</f>
        <v>99.224063906741961</v>
      </c>
      <c r="P35" s="85">
        <f t="shared" si="3"/>
        <v>110.27478470089474</v>
      </c>
      <c r="Q35" s="30"/>
    </row>
    <row r="36" spans="2:17" s="1" customFormat="1" ht="12.95" customHeight="1" x14ac:dyDescent="0.25">
      <c r="B36" s="11"/>
      <c r="C36" s="7"/>
      <c r="D36" s="7"/>
      <c r="E36" s="7"/>
      <c r="F36" s="61"/>
      <c r="G36" s="72"/>
      <c r="H36" s="7" t="s">
        <v>16</v>
      </c>
      <c r="I36" s="119"/>
      <c r="J36" s="13"/>
      <c r="K36" s="13"/>
      <c r="L36" s="122"/>
      <c r="M36" s="13"/>
      <c r="N36" s="187"/>
      <c r="O36" s="220" t="str">
        <f>IF(J36=0,"",N36/J36*100)</f>
        <v/>
      </c>
      <c r="P36" s="86"/>
      <c r="Q36" s="30"/>
    </row>
    <row r="37" spans="2:17" s="1" customFormat="1" ht="12.95" customHeight="1" x14ac:dyDescent="0.2">
      <c r="B37" s="11"/>
      <c r="C37" s="7"/>
      <c r="D37" s="7"/>
      <c r="E37" s="7"/>
      <c r="F37" s="61"/>
      <c r="G37" s="72"/>
      <c r="H37" s="7" t="s">
        <v>17</v>
      </c>
      <c r="I37" s="22"/>
      <c r="J37" s="22"/>
      <c r="K37" s="22"/>
      <c r="L37" s="121"/>
      <c r="M37" s="22"/>
      <c r="N37" s="188"/>
      <c r="O37" s="220" t="str">
        <f>IF(J37=0,"",N37/J37*100)</f>
        <v/>
      </c>
      <c r="P37" s="86" t="str">
        <f t="shared" si="3"/>
        <v/>
      </c>
      <c r="Q37" s="30"/>
    </row>
    <row r="38" spans="2:17" ht="12.95" customHeight="1" thickBot="1" x14ac:dyDescent="0.25">
      <c r="B38" s="14"/>
      <c r="C38" s="15"/>
      <c r="D38" s="15"/>
      <c r="E38" s="15"/>
      <c r="F38" s="63"/>
      <c r="G38" s="74"/>
      <c r="H38" s="15"/>
      <c r="I38" s="24"/>
      <c r="J38" s="24"/>
      <c r="K38" s="24"/>
      <c r="L38" s="123"/>
      <c r="M38" s="24"/>
      <c r="N38" s="194"/>
      <c r="O38" s="221"/>
      <c r="P38" s="87" t="str">
        <f t="shared" si="3"/>
        <v/>
      </c>
      <c r="Q38" s="30"/>
    </row>
    <row r="39" spans="2:17" ht="12.95" customHeight="1" x14ac:dyDescent="0.2">
      <c r="F39" s="64"/>
      <c r="G39" s="75"/>
      <c r="L39" s="210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2.95" customHeight="1" x14ac:dyDescent="0.2">
      <c r="F60" s="64"/>
      <c r="G60" s="75"/>
      <c r="N60" s="106"/>
    </row>
    <row r="61" spans="6:17" ht="12.95" customHeight="1" x14ac:dyDescent="0.2">
      <c r="F61" s="64"/>
      <c r="G61" s="75"/>
      <c r="N61" s="106"/>
    </row>
    <row r="62" spans="6:17" ht="17.100000000000001" customHeight="1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75"/>
      <c r="N74" s="106"/>
    </row>
    <row r="75" spans="6:14" ht="14.25" x14ac:dyDescent="0.2">
      <c r="F75" s="64"/>
      <c r="G75" s="75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ht="14.25" x14ac:dyDescent="0.2">
      <c r="F91" s="64"/>
      <c r="G91" s="64"/>
      <c r="N91" s="106"/>
    </row>
    <row r="92" spans="6:14" ht="14.25" x14ac:dyDescent="0.2">
      <c r="F92" s="64"/>
      <c r="G92" s="64"/>
      <c r="N92" s="106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  <row r="97" spans="7:7" x14ac:dyDescent="0.2">
      <c r="G97" s="64"/>
    </row>
    <row r="98" spans="7:7" x14ac:dyDescent="0.2">
      <c r="G98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B1:T96"/>
  <sheetViews>
    <sheetView topLeftCell="G6" zoomScaleNormal="100" workbookViewId="0">
      <selection activeCell="L17" sqref="L17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20" ht="13.5" thickBot="1" x14ac:dyDescent="0.25"/>
    <row r="2" spans="2:20" s="43" customFormat="1" ht="20.100000000000001" customHeight="1" thickTop="1" thickBot="1" x14ac:dyDescent="0.25">
      <c r="B2" s="236" t="s">
        <v>153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20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20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20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20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20" s="2" customFormat="1" ht="12.95" customHeight="1" x14ac:dyDescent="0.25">
      <c r="B7" s="5" t="s">
        <v>37</v>
      </c>
      <c r="C7" s="6" t="s">
        <v>38</v>
      </c>
      <c r="D7" s="6" t="s">
        <v>32</v>
      </c>
      <c r="E7" s="146" t="s">
        <v>176</v>
      </c>
      <c r="F7" s="4"/>
      <c r="G7" s="4"/>
      <c r="H7" s="4"/>
      <c r="I7" s="36"/>
      <c r="J7" s="36"/>
      <c r="K7" s="36"/>
      <c r="L7" s="131"/>
      <c r="M7" s="36"/>
      <c r="N7" s="203"/>
      <c r="O7" s="218"/>
      <c r="P7" s="84"/>
    </row>
    <row r="8" spans="2:20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126">
        <f t="shared" ref="I8:N8" si="0">SUM(I9:I12)</f>
        <v>1480550</v>
      </c>
      <c r="J8" s="126">
        <f t="shared" ref="J8" si="1">SUM(J9:J12)</f>
        <v>1482590</v>
      </c>
      <c r="K8" s="126">
        <f>SUM(K9:K12)</f>
        <v>1246727</v>
      </c>
      <c r="L8" s="170">
        <f t="shared" si="0"/>
        <v>1481283</v>
      </c>
      <c r="M8" s="126">
        <f t="shared" si="0"/>
        <v>0</v>
      </c>
      <c r="N8" s="192">
        <f t="shared" si="0"/>
        <v>1481283</v>
      </c>
      <c r="O8" s="219">
        <f t="shared" ref="O8:O32" si="2">IF(J8=0,"",N8/J8*100)</f>
        <v>99.911843463128719</v>
      </c>
      <c r="P8" s="85">
        <f>IF(K8=0,"",N8/K8*100)</f>
        <v>118.81374190179565</v>
      </c>
    </row>
    <row r="9" spans="2:20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1257480</v>
      </c>
      <c r="J9" s="98">
        <v>1258900</v>
      </c>
      <c r="K9" s="98">
        <v>1038192</v>
      </c>
      <c r="L9" s="114">
        <v>1257648</v>
      </c>
      <c r="M9" s="96">
        <v>0</v>
      </c>
      <c r="N9" s="193">
        <f>SUM(L9:M9)</f>
        <v>1257648</v>
      </c>
      <c r="O9" s="220">
        <f t="shared" si="2"/>
        <v>99.900548097545467</v>
      </c>
      <c r="P9" s="86">
        <f t="shared" ref="P9:P54" si="3">IF(K9=0,"",N9/K9*100)</f>
        <v>121.1382865597115</v>
      </c>
      <c r="Q9" s="30"/>
    </row>
    <row r="10" spans="2:20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223070</v>
      </c>
      <c r="J10" s="98">
        <v>223690</v>
      </c>
      <c r="K10" s="98">
        <v>208535</v>
      </c>
      <c r="L10" s="114">
        <v>223635</v>
      </c>
      <c r="M10" s="96">
        <v>0</v>
      </c>
      <c r="N10" s="193">
        <f t="shared" ref="N10:N11" si="4">SUM(L10:M10)</f>
        <v>223635</v>
      </c>
      <c r="O10" s="220">
        <f t="shared" si="2"/>
        <v>99.975412401090793</v>
      </c>
      <c r="P10" s="86">
        <f t="shared" si="3"/>
        <v>107.2409907209821</v>
      </c>
      <c r="Q10" s="30"/>
    </row>
    <row r="11" spans="2:20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127">
        <v>0</v>
      </c>
      <c r="J11" s="127">
        <v>0</v>
      </c>
      <c r="K11" s="127">
        <v>0</v>
      </c>
      <c r="L11" s="113">
        <v>0</v>
      </c>
      <c r="M11" s="127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20" ht="12.95" customHeight="1" x14ac:dyDescent="0.2">
      <c r="B12" s="9"/>
      <c r="C12" s="10"/>
      <c r="D12" s="10"/>
      <c r="E12" s="10"/>
      <c r="F12" s="62"/>
      <c r="G12" s="73"/>
      <c r="H12" s="18"/>
      <c r="I12" s="96"/>
      <c r="J12" s="96"/>
      <c r="K12" s="96"/>
      <c r="L12" s="114"/>
      <c r="M12" s="96"/>
      <c r="N12" s="193"/>
      <c r="O12" s="220" t="str">
        <f t="shared" si="2"/>
        <v/>
      </c>
      <c r="P12" s="86" t="str">
        <f t="shared" si="3"/>
        <v/>
      </c>
      <c r="Q12" s="30"/>
    </row>
    <row r="13" spans="2:20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126">
        <f t="shared" ref="I13:N13" si="5">I14</f>
        <v>130900</v>
      </c>
      <c r="J13" s="126">
        <f t="shared" si="5"/>
        <v>131950</v>
      </c>
      <c r="K13" s="126">
        <f>K14</f>
        <v>108084</v>
      </c>
      <c r="L13" s="170">
        <f t="shared" si="5"/>
        <v>131930</v>
      </c>
      <c r="M13" s="126">
        <f t="shared" si="5"/>
        <v>0</v>
      </c>
      <c r="N13" s="192">
        <f t="shared" si="5"/>
        <v>131930</v>
      </c>
      <c r="O13" s="219">
        <f t="shared" si="2"/>
        <v>99.984842743463432</v>
      </c>
      <c r="P13" s="85">
        <f t="shared" si="3"/>
        <v>122.06246993079458</v>
      </c>
      <c r="Q13" s="30"/>
    </row>
    <row r="14" spans="2:20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6">
        <v>130900</v>
      </c>
      <c r="J14" s="96">
        <v>131950</v>
      </c>
      <c r="K14" s="96">
        <v>108084</v>
      </c>
      <c r="L14" s="114">
        <v>131930</v>
      </c>
      <c r="M14" s="96">
        <v>0</v>
      </c>
      <c r="N14" s="193">
        <f>SUM(L14:M14)</f>
        <v>131930</v>
      </c>
      <c r="O14" s="220">
        <f t="shared" si="2"/>
        <v>99.984842743463432</v>
      </c>
      <c r="P14" s="86">
        <f t="shared" si="3"/>
        <v>122.06246993079458</v>
      </c>
      <c r="Q14" s="30"/>
    </row>
    <row r="15" spans="2:20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  <c r="T15" s="30"/>
    </row>
    <row r="16" spans="2:20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7">
        <f t="shared" ref="I16:N16" si="6">SUM(I17:I26)</f>
        <v>318000</v>
      </c>
      <c r="J16" s="97">
        <f t="shared" ref="J16" si="7">SUM(J17:J26)</f>
        <v>318000</v>
      </c>
      <c r="K16" s="97">
        <f>SUM(K17:K26)</f>
        <v>270667</v>
      </c>
      <c r="L16" s="171">
        <f t="shared" si="6"/>
        <v>303430</v>
      </c>
      <c r="M16" s="99">
        <f t="shared" si="6"/>
        <v>0</v>
      </c>
      <c r="N16" s="187">
        <f t="shared" si="6"/>
        <v>303430</v>
      </c>
      <c r="O16" s="219">
        <f t="shared" si="2"/>
        <v>95.418238993710688</v>
      </c>
      <c r="P16" s="85">
        <f t="shared" si="3"/>
        <v>112.10454174317519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6000</v>
      </c>
      <c r="J17" s="98">
        <v>6000</v>
      </c>
      <c r="K17" s="98">
        <v>3703</v>
      </c>
      <c r="L17" s="114">
        <v>4676</v>
      </c>
      <c r="M17" s="98">
        <v>0</v>
      </c>
      <c r="N17" s="193">
        <f t="shared" ref="N17:N26" si="8">SUM(L17:M17)</f>
        <v>4676</v>
      </c>
      <c r="O17" s="220">
        <f t="shared" si="2"/>
        <v>77.933333333333337</v>
      </c>
      <c r="P17" s="86">
        <f t="shared" si="3"/>
        <v>126.27599243856334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18000</v>
      </c>
      <c r="J18" s="98">
        <v>16800</v>
      </c>
      <c r="K18" s="98">
        <v>16776</v>
      </c>
      <c r="L18" s="114">
        <v>16044</v>
      </c>
      <c r="M18" s="98">
        <v>0</v>
      </c>
      <c r="N18" s="193">
        <f t="shared" si="8"/>
        <v>16044</v>
      </c>
      <c r="O18" s="220">
        <f t="shared" si="2"/>
        <v>95.5</v>
      </c>
      <c r="P18" s="86">
        <f t="shared" si="3"/>
        <v>95.636623748211733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75000</v>
      </c>
      <c r="J19" s="98">
        <v>75000</v>
      </c>
      <c r="K19" s="98">
        <v>73354</v>
      </c>
      <c r="L19" s="114">
        <v>73658</v>
      </c>
      <c r="M19" s="98">
        <v>0</v>
      </c>
      <c r="N19" s="193">
        <f t="shared" si="8"/>
        <v>73658</v>
      </c>
      <c r="O19" s="220">
        <f t="shared" si="2"/>
        <v>98.210666666666668</v>
      </c>
      <c r="P19" s="86">
        <f t="shared" si="3"/>
        <v>100.41442866101372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26000</v>
      </c>
      <c r="J20" s="98">
        <v>26000</v>
      </c>
      <c r="K20" s="98">
        <v>26580</v>
      </c>
      <c r="L20" s="114">
        <v>25773</v>
      </c>
      <c r="M20" s="98">
        <v>0</v>
      </c>
      <c r="N20" s="193">
        <f t="shared" si="8"/>
        <v>25773</v>
      </c>
      <c r="O20" s="220">
        <f t="shared" si="2"/>
        <v>99.126923076923077</v>
      </c>
      <c r="P20" s="86">
        <f t="shared" si="3"/>
        <v>96.963882618510155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13000</v>
      </c>
      <c r="J21" s="98">
        <v>13000</v>
      </c>
      <c r="K21" s="98">
        <v>11017</v>
      </c>
      <c r="L21" s="114">
        <v>11605</v>
      </c>
      <c r="M21" s="98">
        <v>0</v>
      </c>
      <c r="N21" s="193">
        <f t="shared" si="8"/>
        <v>11605</v>
      </c>
      <c r="O21" s="220">
        <f t="shared" si="2"/>
        <v>89.269230769230774</v>
      </c>
      <c r="P21" s="86">
        <f t="shared" si="3"/>
        <v>105.33720613597168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7000</v>
      </c>
      <c r="J23" s="98">
        <v>8200</v>
      </c>
      <c r="K23" s="98">
        <v>6685</v>
      </c>
      <c r="L23" s="114">
        <v>8162</v>
      </c>
      <c r="M23" s="98">
        <v>0</v>
      </c>
      <c r="N23" s="193">
        <f t="shared" si="8"/>
        <v>8162</v>
      </c>
      <c r="O23" s="220">
        <f t="shared" si="2"/>
        <v>99.536585365853654</v>
      </c>
      <c r="P23" s="86">
        <f t="shared" si="3"/>
        <v>122.09424083769633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3000</v>
      </c>
      <c r="J24" s="98">
        <v>3000</v>
      </c>
      <c r="K24" s="98">
        <v>2767</v>
      </c>
      <c r="L24" s="114">
        <v>2346</v>
      </c>
      <c r="M24" s="98">
        <v>0</v>
      </c>
      <c r="N24" s="193">
        <f t="shared" si="8"/>
        <v>2346</v>
      </c>
      <c r="O24" s="220">
        <f t="shared" si="2"/>
        <v>78.2</v>
      </c>
      <c r="P24" s="86">
        <f t="shared" si="3"/>
        <v>84.784965666787144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170000</v>
      </c>
      <c r="J25" s="98">
        <v>170000</v>
      </c>
      <c r="K25" s="98">
        <v>129785</v>
      </c>
      <c r="L25" s="114">
        <v>161166</v>
      </c>
      <c r="M25" s="98">
        <v>0</v>
      </c>
      <c r="N25" s="193">
        <f t="shared" si="8"/>
        <v>161166</v>
      </c>
      <c r="O25" s="220">
        <f t="shared" si="2"/>
        <v>94.803529411764714</v>
      </c>
      <c r="P25" s="86">
        <f t="shared" si="3"/>
        <v>124.17921947836807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145"/>
      <c r="F27" s="70"/>
      <c r="G27" s="8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ht="12.95" customHeight="1" x14ac:dyDescent="0.25">
      <c r="B28" s="9"/>
      <c r="C28" s="10"/>
      <c r="D28" s="10"/>
      <c r="E28" s="10"/>
      <c r="F28" s="62"/>
      <c r="G28" s="73"/>
      <c r="H28" s="18"/>
      <c r="I28" s="97"/>
      <c r="J28" s="97"/>
      <c r="K28" s="97"/>
      <c r="L28" s="170"/>
      <c r="M28" s="97"/>
      <c r="N28" s="187"/>
      <c r="O28" s="220" t="str">
        <f t="shared" si="2"/>
        <v/>
      </c>
      <c r="P28" s="86" t="str">
        <f t="shared" si="3"/>
        <v/>
      </c>
      <c r="Q28" s="30"/>
    </row>
    <row r="29" spans="2:17" s="1" customFormat="1" ht="12.95" customHeight="1" x14ac:dyDescent="0.25">
      <c r="B29" s="11"/>
      <c r="C29" s="7"/>
      <c r="D29" s="7"/>
      <c r="E29" s="7"/>
      <c r="F29" s="61">
        <v>821000</v>
      </c>
      <c r="G29" s="72"/>
      <c r="H29" s="19" t="s">
        <v>12</v>
      </c>
      <c r="I29" s="97">
        <f t="shared" ref="I29:N29" si="9">I30+I31</f>
        <v>20000</v>
      </c>
      <c r="J29" s="97">
        <f t="shared" ref="J29" si="10">J30+J31</f>
        <v>20000</v>
      </c>
      <c r="K29" s="97">
        <f>K30+K31</f>
        <v>51914</v>
      </c>
      <c r="L29" s="170">
        <f t="shared" si="9"/>
        <v>19185</v>
      </c>
      <c r="M29" s="97">
        <f t="shared" si="9"/>
        <v>0</v>
      </c>
      <c r="N29" s="187">
        <f t="shared" si="9"/>
        <v>19185</v>
      </c>
      <c r="O29" s="219">
        <f t="shared" si="2"/>
        <v>95.925000000000011</v>
      </c>
      <c r="P29" s="85">
        <f t="shared" si="3"/>
        <v>36.955349231421195</v>
      </c>
      <c r="Q29" s="30"/>
    </row>
    <row r="30" spans="2:17" ht="12.95" customHeight="1" x14ac:dyDescent="0.2">
      <c r="B30" s="9"/>
      <c r="C30" s="10"/>
      <c r="D30" s="10"/>
      <c r="E30" s="10"/>
      <c r="F30" s="62">
        <v>821200</v>
      </c>
      <c r="G30" s="73"/>
      <c r="H30" s="18" t="s">
        <v>13</v>
      </c>
      <c r="I30" s="98">
        <v>5000</v>
      </c>
      <c r="J30" s="98">
        <v>5000</v>
      </c>
      <c r="K30" s="98">
        <v>5000</v>
      </c>
      <c r="L30" s="114">
        <v>4982</v>
      </c>
      <c r="M30" s="98">
        <v>0</v>
      </c>
      <c r="N30" s="193">
        <f t="shared" ref="N30:N31" si="11">SUM(L30:M30)</f>
        <v>4982</v>
      </c>
      <c r="O30" s="220">
        <f t="shared" si="2"/>
        <v>99.64</v>
      </c>
      <c r="P30" s="86">
        <f t="shared" si="3"/>
        <v>99.64</v>
      </c>
      <c r="Q30" s="30"/>
    </row>
    <row r="31" spans="2:17" ht="12.95" customHeight="1" x14ac:dyDescent="0.2">
      <c r="B31" s="9"/>
      <c r="C31" s="10"/>
      <c r="D31" s="10"/>
      <c r="E31" s="10"/>
      <c r="F31" s="62">
        <v>821300</v>
      </c>
      <c r="G31" s="73"/>
      <c r="H31" s="18" t="s">
        <v>14</v>
      </c>
      <c r="I31" s="98">
        <v>15000</v>
      </c>
      <c r="J31" s="98">
        <v>15000</v>
      </c>
      <c r="K31" s="98">
        <v>46914</v>
      </c>
      <c r="L31" s="114">
        <v>14203</v>
      </c>
      <c r="M31" s="98">
        <v>0</v>
      </c>
      <c r="N31" s="193">
        <f t="shared" si="11"/>
        <v>14203</v>
      </c>
      <c r="O31" s="220">
        <f t="shared" si="2"/>
        <v>94.686666666666667</v>
      </c>
      <c r="P31" s="86">
        <f t="shared" si="3"/>
        <v>30.274544911966579</v>
      </c>
      <c r="Q31" s="30"/>
    </row>
    <row r="32" spans="2:17" ht="12.95" customHeight="1" x14ac:dyDescent="0.2">
      <c r="B32" s="9"/>
      <c r="C32" s="10"/>
      <c r="D32" s="10"/>
      <c r="E32" s="10"/>
      <c r="F32" s="62"/>
      <c r="G32" s="73"/>
      <c r="H32" s="18"/>
      <c r="I32" s="98"/>
      <c r="J32" s="98"/>
      <c r="K32" s="98"/>
      <c r="L32" s="114"/>
      <c r="M32" s="98"/>
      <c r="N32" s="188"/>
      <c r="O32" s="220" t="str">
        <f t="shared" si="2"/>
        <v/>
      </c>
      <c r="P32" s="86" t="str">
        <f t="shared" si="3"/>
        <v/>
      </c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19" t="s">
        <v>15</v>
      </c>
      <c r="I33" s="129" t="s">
        <v>262</v>
      </c>
      <c r="J33" s="129" t="s">
        <v>262</v>
      </c>
      <c r="K33" s="129">
        <v>39</v>
      </c>
      <c r="L33" s="172" t="s">
        <v>262</v>
      </c>
      <c r="M33" s="129"/>
      <c r="N33" s="186" t="s">
        <v>262</v>
      </c>
      <c r="O33" s="220"/>
      <c r="P33" s="86"/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24</v>
      </c>
      <c r="I34" s="119">
        <f t="shared" ref="I34:N34" si="12">I8+I13+I16+I29</f>
        <v>1949450</v>
      </c>
      <c r="J34" s="13">
        <f t="shared" si="12"/>
        <v>1952540</v>
      </c>
      <c r="K34" s="13">
        <f t="shared" ref="K34" si="13">K8+K13+K16+K29</f>
        <v>1677392</v>
      </c>
      <c r="L34" s="122">
        <f t="shared" si="12"/>
        <v>1935828</v>
      </c>
      <c r="M34" s="13">
        <f t="shared" si="12"/>
        <v>0</v>
      </c>
      <c r="N34" s="187">
        <f t="shared" si="12"/>
        <v>1935828</v>
      </c>
      <c r="O34" s="219">
        <f>IF(J34=0,"",N34/J34*100)</f>
        <v>99.144089237608441</v>
      </c>
      <c r="P34" s="85">
        <f t="shared" si="3"/>
        <v>115.40701279128551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16</v>
      </c>
      <c r="I35" s="119">
        <f t="shared" ref="I35:N35" si="14">I34</f>
        <v>1949450</v>
      </c>
      <c r="J35" s="13">
        <f t="shared" si="14"/>
        <v>1952540</v>
      </c>
      <c r="K35" s="13">
        <f t="shared" ref="K35" si="15">K34</f>
        <v>1677392</v>
      </c>
      <c r="L35" s="122">
        <f t="shared" si="14"/>
        <v>1935828</v>
      </c>
      <c r="M35" s="13">
        <f t="shared" si="14"/>
        <v>0</v>
      </c>
      <c r="N35" s="187">
        <f t="shared" si="14"/>
        <v>1935828</v>
      </c>
      <c r="O35" s="219">
        <f>IF(J35=0,"",N35/J35*100)</f>
        <v>99.144089237608441</v>
      </c>
      <c r="P35" s="85">
        <f t="shared" si="3"/>
        <v>115.40701279128551</v>
      </c>
      <c r="Q35" s="30"/>
    </row>
    <row r="36" spans="2:17" s="1" customFormat="1" ht="12.95" customHeight="1" x14ac:dyDescent="0.2">
      <c r="B36" s="11"/>
      <c r="C36" s="7"/>
      <c r="D36" s="7"/>
      <c r="E36" s="7"/>
      <c r="F36" s="61"/>
      <c r="G36" s="72"/>
      <c r="H36" s="7" t="s">
        <v>17</v>
      </c>
      <c r="I36" s="22"/>
      <c r="J36" s="22"/>
      <c r="K36" s="22"/>
      <c r="L36" s="121"/>
      <c r="M36" s="22"/>
      <c r="N36" s="188"/>
      <c r="O36" s="220"/>
      <c r="P36" s="86"/>
      <c r="Q36" s="30"/>
    </row>
    <row r="37" spans="2:17" ht="12.95" customHeight="1" thickBot="1" x14ac:dyDescent="0.25">
      <c r="B37" s="14"/>
      <c r="C37" s="15"/>
      <c r="D37" s="15"/>
      <c r="E37" s="15"/>
      <c r="F37" s="63"/>
      <c r="G37" s="74"/>
      <c r="H37" s="15"/>
      <c r="I37" s="24"/>
      <c r="J37" s="24"/>
      <c r="K37" s="24"/>
      <c r="L37" s="123"/>
      <c r="M37" s="24"/>
      <c r="N37" s="194"/>
      <c r="O37" s="221"/>
      <c r="P37" s="87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R96"/>
  <sheetViews>
    <sheetView topLeftCell="H9" zoomScaleNormal="100" workbookViewId="0">
      <selection activeCell="L23" sqref="L2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143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32" t="s">
        <v>127</v>
      </c>
      <c r="M5" s="133" t="s">
        <v>128</v>
      </c>
      <c r="N5" s="204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37</v>
      </c>
      <c r="C7" s="6" t="s">
        <v>39</v>
      </c>
      <c r="D7" s="6" t="s">
        <v>4</v>
      </c>
      <c r="E7" s="146" t="s">
        <v>176</v>
      </c>
      <c r="F7" s="4"/>
      <c r="G7" s="4"/>
      <c r="H7" s="4"/>
      <c r="I7" s="36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45760</v>
      </c>
      <c r="J8" s="97">
        <f t="shared" ref="J8" si="1">SUM(J9:J12)</f>
        <v>45760</v>
      </c>
      <c r="K8" s="97">
        <f>SUM(K9:K12)</f>
        <v>39446</v>
      </c>
      <c r="L8" s="170">
        <f t="shared" si="0"/>
        <v>45647</v>
      </c>
      <c r="M8" s="97">
        <f t="shared" si="0"/>
        <v>0</v>
      </c>
      <c r="N8" s="192">
        <f t="shared" si="0"/>
        <v>45647</v>
      </c>
      <c r="O8" s="219">
        <f t="shared" ref="O8:O31" si="2">IF(J8=0,"",N8/J8*100)</f>
        <v>99.75305944055944</v>
      </c>
      <c r="P8" s="85">
        <f>IF(K8=0,"",N8/K8*100)</f>
        <v>115.72022511788266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41260</v>
      </c>
      <c r="J9" s="98">
        <v>41260</v>
      </c>
      <c r="K9" s="98">
        <v>34781</v>
      </c>
      <c r="L9" s="114">
        <v>41182</v>
      </c>
      <c r="M9" s="98">
        <v>0</v>
      </c>
      <c r="N9" s="193">
        <f>SUM(L9:M9)</f>
        <v>41182</v>
      </c>
      <c r="O9" s="220">
        <f t="shared" si="2"/>
        <v>99.810954920019384</v>
      </c>
      <c r="P9" s="86">
        <f t="shared" ref="P9:P54" si="3">IF(K9=0,"",N9/K9*100)</f>
        <v>118.40372617233548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4500</v>
      </c>
      <c r="J10" s="98">
        <v>4500</v>
      </c>
      <c r="K10" s="98">
        <v>4665</v>
      </c>
      <c r="L10" s="114">
        <v>4465</v>
      </c>
      <c r="M10" s="98">
        <v>0</v>
      </c>
      <c r="N10" s="193">
        <f t="shared" ref="N10:N11" si="4">SUM(L10:M10)</f>
        <v>4465</v>
      </c>
      <c r="O10" s="220">
        <f t="shared" si="2"/>
        <v>99.222222222222229</v>
      </c>
      <c r="P10" s="86">
        <f t="shared" si="3"/>
        <v>95.712754555198288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4340</v>
      </c>
      <c r="J13" s="97">
        <f t="shared" si="5"/>
        <v>4340</v>
      </c>
      <c r="K13" s="97">
        <f>K14</f>
        <v>3652</v>
      </c>
      <c r="L13" s="170">
        <f t="shared" si="5"/>
        <v>4324</v>
      </c>
      <c r="M13" s="97">
        <f t="shared" si="5"/>
        <v>0</v>
      </c>
      <c r="N13" s="192">
        <f t="shared" si="5"/>
        <v>4324</v>
      </c>
      <c r="O13" s="219">
        <f t="shared" si="2"/>
        <v>99.631336405529964</v>
      </c>
      <c r="P13" s="85">
        <f t="shared" si="3"/>
        <v>118.40087623220153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4340</v>
      </c>
      <c r="J14" s="98">
        <v>4340</v>
      </c>
      <c r="K14" s="98">
        <v>3652</v>
      </c>
      <c r="L14" s="114">
        <v>4324</v>
      </c>
      <c r="M14" s="98">
        <v>0</v>
      </c>
      <c r="N14" s="193">
        <f>SUM(L14:M14)</f>
        <v>4324</v>
      </c>
      <c r="O14" s="220">
        <f t="shared" si="2"/>
        <v>99.631336405529964</v>
      </c>
      <c r="P14" s="86">
        <f t="shared" si="3"/>
        <v>118.40087623220153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7">
        <f t="shared" ref="I16:N16" si="6">SUM(I17:I26)</f>
        <v>2100</v>
      </c>
      <c r="J16" s="97">
        <f t="shared" ref="J16" si="7">SUM(J17:J26)</f>
        <v>2100</v>
      </c>
      <c r="K16" s="97">
        <f>SUM(K17:K26)</f>
        <v>1301</v>
      </c>
      <c r="L16" s="171">
        <f t="shared" si="6"/>
        <v>1268</v>
      </c>
      <c r="M16" s="99">
        <f t="shared" si="6"/>
        <v>0</v>
      </c>
      <c r="N16" s="187">
        <f t="shared" si="6"/>
        <v>1268</v>
      </c>
      <c r="O16" s="220">
        <f t="shared" si="2"/>
        <v>60.38095238095238</v>
      </c>
      <c r="P16" s="86">
        <f t="shared" si="3"/>
        <v>97.463489623366641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300</v>
      </c>
      <c r="J17" s="98">
        <v>300</v>
      </c>
      <c r="K17" s="98">
        <v>0</v>
      </c>
      <c r="L17" s="114">
        <v>0</v>
      </c>
      <c r="M17" s="98">
        <v>0</v>
      </c>
      <c r="N17" s="193">
        <f t="shared" ref="N17:N26" si="8">SUM(L17:M17)</f>
        <v>0</v>
      </c>
      <c r="O17" s="220">
        <f t="shared" si="2"/>
        <v>0</v>
      </c>
      <c r="P17" s="86" t="str">
        <f t="shared" si="3"/>
        <v/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0</v>
      </c>
      <c r="J18" s="98">
        <v>0</v>
      </c>
      <c r="K18" s="98">
        <v>0</v>
      </c>
      <c r="L18" s="114">
        <v>0</v>
      </c>
      <c r="M18" s="98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800</v>
      </c>
      <c r="J19" s="98">
        <v>800</v>
      </c>
      <c r="K19" s="98">
        <v>618</v>
      </c>
      <c r="L19" s="114">
        <v>586</v>
      </c>
      <c r="M19" s="98">
        <v>0</v>
      </c>
      <c r="N19" s="193">
        <f t="shared" si="8"/>
        <v>586</v>
      </c>
      <c r="O19" s="220">
        <f t="shared" si="2"/>
        <v>73.25</v>
      </c>
      <c r="P19" s="86">
        <f t="shared" si="3"/>
        <v>94.822006472491907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800</v>
      </c>
      <c r="J20" s="98">
        <v>800</v>
      </c>
      <c r="K20" s="98">
        <v>503</v>
      </c>
      <c r="L20" s="114">
        <v>552</v>
      </c>
      <c r="M20" s="98">
        <v>0</v>
      </c>
      <c r="N20" s="193">
        <f t="shared" si="8"/>
        <v>552</v>
      </c>
      <c r="O20" s="220">
        <f t="shared" si="2"/>
        <v>69</v>
      </c>
      <c r="P20" s="86">
        <f t="shared" si="3"/>
        <v>109.74155069582505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0</v>
      </c>
      <c r="J21" s="98">
        <v>0</v>
      </c>
      <c r="K21" s="98">
        <v>0</v>
      </c>
      <c r="L21" s="114">
        <v>0</v>
      </c>
      <c r="M21" s="98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0</v>
      </c>
      <c r="J23" s="98">
        <v>0</v>
      </c>
      <c r="K23" s="98">
        <v>0</v>
      </c>
      <c r="L23" s="114">
        <v>0</v>
      </c>
      <c r="M23" s="98">
        <v>0</v>
      </c>
      <c r="N23" s="193">
        <f t="shared" si="8"/>
        <v>0</v>
      </c>
      <c r="O23" s="220" t="str">
        <f t="shared" si="2"/>
        <v/>
      </c>
      <c r="P23" s="86" t="str">
        <f t="shared" si="3"/>
        <v/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0</v>
      </c>
      <c r="J24" s="98">
        <v>0</v>
      </c>
      <c r="K24" s="98">
        <v>0</v>
      </c>
      <c r="L24" s="114">
        <v>0</v>
      </c>
      <c r="M24" s="98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200</v>
      </c>
      <c r="J25" s="98">
        <v>200</v>
      </c>
      <c r="K25" s="98">
        <v>180</v>
      </c>
      <c r="L25" s="114">
        <v>130</v>
      </c>
      <c r="M25" s="98">
        <v>0</v>
      </c>
      <c r="N25" s="193">
        <f t="shared" si="8"/>
        <v>130</v>
      </c>
      <c r="O25" s="220">
        <f t="shared" si="2"/>
        <v>65</v>
      </c>
      <c r="P25" s="86">
        <f t="shared" si="3"/>
        <v>72.222222222222214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145"/>
      <c r="F27" s="70"/>
      <c r="G27" s="82"/>
      <c r="H27" s="19"/>
      <c r="I27" s="98"/>
      <c r="J27" s="98"/>
      <c r="K27" s="98"/>
      <c r="L27" s="114"/>
      <c r="M27" s="98"/>
      <c r="N27" s="163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J28" si="9">SUM(I29:I30)</f>
        <v>3000</v>
      </c>
      <c r="J28" s="97">
        <f t="shared" si="9"/>
        <v>3000</v>
      </c>
      <c r="K28" s="97">
        <f t="shared" ref="K28" si="10">SUM(K29:K30)</f>
        <v>0</v>
      </c>
      <c r="L28" s="170">
        <f t="shared" ref="L28:M28" si="11">SUM(L29:L30)</f>
        <v>0</v>
      </c>
      <c r="M28" s="97">
        <f t="shared" si="11"/>
        <v>0</v>
      </c>
      <c r="N28" s="205">
        <f>SUM(N29:N30)</f>
        <v>0</v>
      </c>
      <c r="O28" s="219">
        <f t="shared" si="2"/>
        <v>0</v>
      </c>
      <c r="P28" s="85" t="str">
        <f t="shared" si="3"/>
        <v/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0</v>
      </c>
      <c r="J29" s="98">
        <v>0</v>
      </c>
      <c r="K29" s="98">
        <v>0</v>
      </c>
      <c r="L29" s="114">
        <v>0</v>
      </c>
      <c r="M29" s="98">
        <v>0</v>
      </c>
      <c r="N29" s="193">
        <f t="shared" ref="N29:N30" si="12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3000</v>
      </c>
      <c r="J30" s="98">
        <v>3000</v>
      </c>
      <c r="K30" s="98">
        <v>0</v>
      </c>
      <c r="L30" s="114">
        <v>0</v>
      </c>
      <c r="M30" s="98">
        <v>0</v>
      </c>
      <c r="N30" s="193">
        <f t="shared" si="12"/>
        <v>0</v>
      </c>
      <c r="O30" s="220">
        <f t="shared" si="2"/>
        <v>0</v>
      </c>
      <c r="P30" s="86" t="str">
        <f t="shared" si="3"/>
        <v/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97">
        <v>1</v>
      </c>
      <c r="J32" s="97">
        <v>1</v>
      </c>
      <c r="K32" s="97">
        <v>1</v>
      </c>
      <c r="L32" s="170">
        <v>1</v>
      </c>
      <c r="M32" s="97"/>
      <c r="N32" s="187">
        <v>1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3">I8+I13+I16+I28</f>
        <v>55200</v>
      </c>
      <c r="J33" s="13">
        <f t="shared" si="13"/>
        <v>55200</v>
      </c>
      <c r="K33" s="13">
        <f t="shared" ref="K33" si="14">K8+K13+K16+K28</f>
        <v>44399</v>
      </c>
      <c r="L33" s="122">
        <f>L8+L13+L16+L28</f>
        <v>51239</v>
      </c>
      <c r="M33" s="13">
        <f>M8+M13+M16+M28</f>
        <v>0</v>
      </c>
      <c r="N33" s="187">
        <f>N8+N13+N16+N28</f>
        <v>51239</v>
      </c>
      <c r="O33" s="219">
        <f>IF(J33=0,"",N33/J33*100)</f>
        <v>92.824275362318843</v>
      </c>
      <c r="P33" s="85">
        <f t="shared" si="3"/>
        <v>115.40575238181042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/>
      <c r="J34" s="13"/>
      <c r="K34" s="13"/>
      <c r="L34" s="122"/>
      <c r="M34" s="13"/>
      <c r="N34" s="187"/>
      <c r="O34" s="219"/>
      <c r="P34" s="85" t="str">
        <f t="shared" si="3"/>
        <v/>
      </c>
      <c r="Q34" s="30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22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3"/>
  <dimension ref="B1:R96"/>
  <sheetViews>
    <sheetView topLeftCell="F4" zoomScaleNormal="100" workbookViewId="0">
      <selection activeCell="L33" sqref="L3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144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37</v>
      </c>
      <c r="C7" s="6" t="s">
        <v>39</v>
      </c>
      <c r="D7" s="6" t="s">
        <v>27</v>
      </c>
      <c r="E7" s="146" t="s">
        <v>176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99650</v>
      </c>
      <c r="J8" s="97">
        <f t="shared" ref="J8" si="1">SUM(J9:J12)</f>
        <v>99650</v>
      </c>
      <c r="K8" s="97">
        <f>SUM(K9:K12)</f>
        <v>87535</v>
      </c>
      <c r="L8" s="170">
        <f t="shared" si="0"/>
        <v>99370</v>
      </c>
      <c r="M8" s="97">
        <f t="shared" si="0"/>
        <v>0</v>
      </c>
      <c r="N8" s="192">
        <f t="shared" si="0"/>
        <v>99370</v>
      </c>
      <c r="O8" s="219">
        <f t="shared" ref="O8:O31" si="2">IF(J8=0,"",N8/J8*100)</f>
        <v>99.719016557952827</v>
      </c>
      <c r="P8" s="85">
        <f>IF(K8=0,"",N8/K8*100)</f>
        <v>113.52030616324899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85630</v>
      </c>
      <c r="J9" s="98">
        <v>85630</v>
      </c>
      <c r="K9" s="98">
        <v>73136</v>
      </c>
      <c r="L9" s="114">
        <v>85589</v>
      </c>
      <c r="M9" s="98">
        <v>0</v>
      </c>
      <c r="N9" s="193">
        <f>SUM(L9:M9)</f>
        <v>85589</v>
      </c>
      <c r="O9" s="220">
        <f t="shared" si="2"/>
        <v>99.952119584257844</v>
      </c>
      <c r="P9" s="86">
        <f t="shared" ref="P9:P54" si="3">IF(K9=0,"",N9/K9*100)</f>
        <v>117.02718223583462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14020</v>
      </c>
      <c r="J10" s="98">
        <v>14020</v>
      </c>
      <c r="K10" s="98">
        <v>14399</v>
      </c>
      <c r="L10" s="114">
        <v>13781</v>
      </c>
      <c r="M10" s="98">
        <v>0</v>
      </c>
      <c r="N10" s="193">
        <f t="shared" ref="N10:N11" si="4">SUM(L10:M10)</f>
        <v>13781</v>
      </c>
      <c r="O10" s="220">
        <f t="shared" si="2"/>
        <v>98.295292439372332</v>
      </c>
      <c r="P10" s="86">
        <f t="shared" si="3"/>
        <v>95.708035280227804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4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9020</v>
      </c>
      <c r="J13" s="97">
        <f t="shared" si="5"/>
        <v>9020</v>
      </c>
      <c r="K13" s="97">
        <f>K14</f>
        <v>7679</v>
      </c>
      <c r="L13" s="170">
        <f t="shared" si="5"/>
        <v>8987</v>
      </c>
      <c r="M13" s="97">
        <f t="shared" si="5"/>
        <v>0</v>
      </c>
      <c r="N13" s="192">
        <f t="shared" si="5"/>
        <v>8987</v>
      </c>
      <c r="O13" s="219">
        <f t="shared" si="2"/>
        <v>99.634146341463421</v>
      </c>
      <c r="P13" s="85">
        <f t="shared" si="3"/>
        <v>117.03346789946607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9020</v>
      </c>
      <c r="J14" s="98">
        <v>9020</v>
      </c>
      <c r="K14" s="98">
        <v>7679</v>
      </c>
      <c r="L14" s="114">
        <v>8987</v>
      </c>
      <c r="M14" s="98">
        <v>0</v>
      </c>
      <c r="N14" s="193">
        <f>SUM(L14:M14)</f>
        <v>8987</v>
      </c>
      <c r="O14" s="220">
        <f t="shared" si="2"/>
        <v>99.634146341463421</v>
      </c>
      <c r="P14" s="86">
        <f t="shared" si="3"/>
        <v>117.03346789946607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7500</v>
      </c>
      <c r="J16" s="99">
        <f t="shared" ref="J16" si="7">SUM(J17:J26)</f>
        <v>7500</v>
      </c>
      <c r="K16" s="99">
        <f>SUM(K17:K26)</f>
        <v>2169</v>
      </c>
      <c r="L16" s="171">
        <f t="shared" si="6"/>
        <v>4181</v>
      </c>
      <c r="M16" s="99">
        <f t="shared" si="6"/>
        <v>0</v>
      </c>
      <c r="N16" s="187">
        <f t="shared" si="6"/>
        <v>4181</v>
      </c>
      <c r="O16" s="219">
        <f t="shared" si="2"/>
        <v>55.74666666666667</v>
      </c>
      <c r="P16" s="85">
        <f t="shared" si="3"/>
        <v>192.76164130935916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1000</v>
      </c>
      <c r="J17" s="98">
        <v>1000</v>
      </c>
      <c r="K17" s="98">
        <v>0</v>
      </c>
      <c r="L17" s="114">
        <v>0</v>
      </c>
      <c r="M17" s="98">
        <v>0</v>
      </c>
      <c r="N17" s="193">
        <f t="shared" ref="N17:N26" si="8">SUM(L17:M17)</f>
        <v>0</v>
      </c>
      <c r="O17" s="220">
        <f t="shared" si="2"/>
        <v>0</v>
      </c>
      <c r="P17" s="86" t="str">
        <f t="shared" si="3"/>
        <v/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0</v>
      </c>
      <c r="J18" s="98">
        <v>0</v>
      </c>
      <c r="K18" s="98">
        <v>0</v>
      </c>
      <c r="L18" s="114">
        <v>0</v>
      </c>
      <c r="M18" s="98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1000</v>
      </c>
      <c r="J19" s="98">
        <v>1000</v>
      </c>
      <c r="K19" s="98">
        <v>611</v>
      </c>
      <c r="L19" s="114">
        <v>553</v>
      </c>
      <c r="M19" s="98">
        <v>0</v>
      </c>
      <c r="N19" s="193">
        <f t="shared" si="8"/>
        <v>553</v>
      </c>
      <c r="O19" s="220">
        <f t="shared" si="2"/>
        <v>55.300000000000004</v>
      </c>
      <c r="P19" s="86">
        <f t="shared" si="3"/>
        <v>90.507364975450074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1000</v>
      </c>
      <c r="J20" s="98">
        <v>1000</v>
      </c>
      <c r="K20" s="98">
        <v>970</v>
      </c>
      <c r="L20" s="114">
        <v>928</v>
      </c>
      <c r="M20" s="98">
        <v>0</v>
      </c>
      <c r="N20" s="193">
        <f t="shared" si="8"/>
        <v>928</v>
      </c>
      <c r="O20" s="220">
        <f t="shared" si="2"/>
        <v>92.800000000000011</v>
      </c>
      <c r="P20" s="86">
        <f t="shared" si="3"/>
        <v>95.670103092783506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0</v>
      </c>
      <c r="J21" s="98">
        <v>0</v>
      </c>
      <c r="K21" s="98">
        <v>0</v>
      </c>
      <c r="L21" s="114">
        <v>0</v>
      </c>
      <c r="M21" s="98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3500</v>
      </c>
      <c r="J23" s="98">
        <v>3500</v>
      </c>
      <c r="K23" s="98">
        <v>136</v>
      </c>
      <c r="L23" s="114">
        <v>1971</v>
      </c>
      <c r="M23" s="98">
        <v>0</v>
      </c>
      <c r="N23" s="193">
        <f t="shared" si="8"/>
        <v>1971</v>
      </c>
      <c r="O23" s="220">
        <f t="shared" si="2"/>
        <v>56.314285714285717</v>
      </c>
      <c r="P23" s="86">
        <f t="shared" si="3"/>
        <v>1449.2647058823529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0</v>
      </c>
      <c r="J24" s="98">
        <v>0</v>
      </c>
      <c r="K24" s="98">
        <v>0</v>
      </c>
      <c r="L24" s="114">
        <v>0</v>
      </c>
      <c r="M24" s="98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1000</v>
      </c>
      <c r="J25" s="98">
        <v>1000</v>
      </c>
      <c r="K25" s="98">
        <v>452</v>
      </c>
      <c r="L25" s="114">
        <v>729</v>
      </c>
      <c r="M25" s="98">
        <v>0</v>
      </c>
      <c r="N25" s="193">
        <f t="shared" si="8"/>
        <v>729</v>
      </c>
      <c r="O25" s="220">
        <f t="shared" si="2"/>
        <v>72.899999999999991</v>
      </c>
      <c r="P25" s="86">
        <f t="shared" si="3"/>
        <v>161.28318584070794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4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145"/>
      <c r="F27" s="70"/>
      <c r="G27" s="8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2500</v>
      </c>
      <c r="J28" s="97">
        <f t="shared" ref="J28" si="10">SUM(J29:J30)</f>
        <v>2500</v>
      </c>
      <c r="K28" s="97">
        <f>SUM(K29:K30)</f>
        <v>2971</v>
      </c>
      <c r="L28" s="170">
        <f t="shared" si="9"/>
        <v>429</v>
      </c>
      <c r="M28" s="97">
        <f t="shared" si="9"/>
        <v>0</v>
      </c>
      <c r="N28" s="187">
        <f t="shared" si="9"/>
        <v>429</v>
      </c>
      <c r="O28" s="219">
        <f t="shared" si="2"/>
        <v>17.16</v>
      </c>
      <c r="P28" s="85">
        <f t="shared" si="3"/>
        <v>14.439582632110401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2000</v>
      </c>
      <c r="J29" s="98">
        <v>2000</v>
      </c>
      <c r="K29" s="98">
        <v>0</v>
      </c>
      <c r="L29" s="114">
        <v>0</v>
      </c>
      <c r="M29" s="98">
        <v>0</v>
      </c>
      <c r="N29" s="193">
        <f t="shared" ref="N29:N30" si="11">SUM(L29:M29)</f>
        <v>0</v>
      </c>
      <c r="O29" s="220">
        <f t="shared" si="2"/>
        <v>0</v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500</v>
      </c>
      <c r="J30" s="98">
        <v>500</v>
      </c>
      <c r="K30" s="98">
        <v>2971</v>
      </c>
      <c r="L30" s="114">
        <v>429</v>
      </c>
      <c r="M30" s="98">
        <v>0</v>
      </c>
      <c r="N30" s="193">
        <f t="shared" si="11"/>
        <v>429</v>
      </c>
      <c r="O30" s="220">
        <f t="shared" si="2"/>
        <v>85.8</v>
      </c>
      <c r="P30" s="86">
        <f t="shared" si="3"/>
        <v>14.439582632110401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97">
        <v>3</v>
      </c>
      <c r="J32" s="97">
        <v>3</v>
      </c>
      <c r="K32" s="97">
        <v>3</v>
      </c>
      <c r="L32" s="170">
        <v>3</v>
      </c>
      <c r="M32" s="97"/>
      <c r="N32" s="187">
        <v>3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118670</v>
      </c>
      <c r="J33" s="13">
        <f t="shared" si="12"/>
        <v>118670</v>
      </c>
      <c r="K33" s="13">
        <f t="shared" ref="K33" si="13">K8+K13+K16+K28</f>
        <v>100354</v>
      </c>
      <c r="L33" s="122">
        <f>L8+L13+L16+L28</f>
        <v>112967</v>
      </c>
      <c r="M33" s="13">
        <f>M8+M13+M16+M28</f>
        <v>0</v>
      </c>
      <c r="N33" s="187">
        <f>N8+N13+N16+N28</f>
        <v>112967</v>
      </c>
      <c r="O33" s="219">
        <f>IF(J33=0,"",N33/J33*100)</f>
        <v>95.194236116962998</v>
      </c>
      <c r="P33" s="85">
        <f t="shared" si="3"/>
        <v>112.56850748350837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>
        <f>I33+'11'!I33</f>
        <v>173870</v>
      </c>
      <c r="J34" s="13">
        <f>J33+'11'!J33</f>
        <v>173870</v>
      </c>
      <c r="K34" s="13">
        <f>K33+'11'!L33</f>
        <v>151593</v>
      </c>
      <c r="L34" s="122">
        <f>L33+'11'!L33</f>
        <v>164206</v>
      </c>
      <c r="M34" s="13">
        <f>M33+'11'!M33</f>
        <v>0</v>
      </c>
      <c r="N34" s="187">
        <f>N33+'11'!N33</f>
        <v>164206</v>
      </c>
      <c r="O34" s="219">
        <f>IF(J34=0,"",N34/J34*100)</f>
        <v>94.441824351527004</v>
      </c>
      <c r="P34" s="85">
        <f t="shared" si="3"/>
        <v>108.32030502727699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/>
      <c r="J35" s="13"/>
      <c r="K35" s="13"/>
      <c r="L35" s="122"/>
      <c r="M35" s="13"/>
      <c r="N35" s="187"/>
      <c r="O35" s="219"/>
      <c r="P35" s="85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5"/>
  <dimension ref="B1:R96"/>
  <sheetViews>
    <sheetView topLeftCell="H4" zoomScaleNormal="100" workbookViewId="0">
      <selection activeCell="M29" sqref="M29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154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37</v>
      </c>
      <c r="C7" s="6" t="s">
        <v>69</v>
      </c>
      <c r="D7" s="6" t="s">
        <v>4</v>
      </c>
      <c r="E7" s="146" t="s">
        <v>176</v>
      </c>
      <c r="F7" s="4"/>
      <c r="G7" s="4"/>
      <c r="H7" s="4"/>
      <c r="I7" s="36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103550</v>
      </c>
      <c r="J8" s="97">
        <f t="shared" ref="J8" si="1">SUM(J9:J12)</f>
        <v>103850</v>
      </c>
      <c r="K8" s="97">
        <f>SUM(K9:K12)</f>
        <v>97798</v>
      </c>
      <c r="L8" s="170">
        <f t="shared" si="0"/>
        <v>103802</v>
      </c>
      <c r="M8" s="97">
        <f t="shared" si="0"/>
        <v>0</v>
      </c>
      <c r="N8" s="192">
        <f t="shared" si="0"/>
        <v>103802</v>
      </c>
      <c r="O8" s="219">
        <f t="shared" ref="O8:O31" si="2">IF(J8=0,"",N8/J8*100)</f>
        <v>99.953779489648525</v>
      </c>
      <c r="P8" s="85">
        <f>IF(K8=0,"",N8/K8*100)</f>
        <v>106.13918485040594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91730</v>
      </c>
      <c r="J9" s="98">
        <v>92030</v>
      </c>
      <c r="K9" s="98">
        <v>80850</v>
      </c>
      <c r="L9" s="114">
        <v>92023</v>
      </c>
      <c r="M9" s="98">
        <v>0</v>
      </c>
      <c r="N9" s="193">
        <f>SUM(L9:M9)</f>
        <v>92023</v>
      </c>
      <c r="O9" s="220">
        <f t="shared" si="2"/>
        <v>99.992393784635453</v>
      </c>
      <c r="P9" s="86">
        <f t="shared" ref="P9:P54" si="3">IF(K9=0,"",N9/K9*100)</f>
        <v>113.81941867656154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11820</v>
      </c>
      <c r="J10" s="98">
        <v>11820</v>
      </c>
      <c r="K10" s="98">
        <v>16948</v>
      </c>
      <c r="L10" s="114">
        <v>11779</v>
      </c>
      <c r="M10" s="98">
        <v>0</v>
      </c>
      <c r="N10" s="193">
        <f t="shared" ref="N10:N11" si="4">SUM(L10:M10)</f>
        <v>11779</v>
      </c>
      <c r="O10" s="220">
        <f t="shared" si="2"/>
        <v>99.653130287648054</v>
      </c>
      <c r="P10" s="86">
        <f t="shared" si="3"/>
        <v>69.500826056171817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9660</v>
      </c>
      <c r="J13" s="97">
        <f t="shared" si="5"/>
        <v>9670</v>
      </c>
      <c r="K13" s="97">
        <f>K14</f>
        <v>8594</v>
      </c>
      <c r="L13" s="170">
        <f t="shared" si="5"/>
        <v>9662</v>
      </c>
      <c r="M13" s="97">
        <f t="shared" si="5"/>
        <v>0</v>
      </c>
      <c r="N13" s="192">
        <f t="shared" si="5"/>
        <v>9662</v>
      </c>
      <c r="O13" s="219">
        <f t="shared" si="2"/>
        <v>99.917269906928638</v>
      </c>
      <c r="P13" s="85">
        <f t="shared" si="3"/>
        <v>112.42727484291366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9660</v>
      </c>
      <c r="J14" s="98">
        <v>9670</v>
      </c>
      <c r="K14" s="98">
        <v>8594</v>
      </c>
      <c r="L14" s="114">
        <v>9662</v>
      </c>
      <c r="M14" s="98">
        <v>0</v>
      </c>
      <c r="N14" s="193">
        <f>SUM(L14:M14)</f>
        <v>9662</v>
      </c>
      <c r="O14" s="220">
        <f t="shared" si="2"/>
        <v>99.917269906928638</v>
      </c>
      <c r="P14" s="86">
        <f t="shared" si="3"/>
        <v>112.42727484291366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7">
        <f t="shared" ref="I16:N16" si="6">SUM(I17:I26)</f>
        <v>6300</v>
      </c>
      <c r="J16" s="97">
        <f t="shared" ref="J16" si="7">SUM(J17:J26)</f>
        <v>6300</v>
      </c>
      <c r="K16" s="97">
        <f>SUM(K17:K26)</f>
        <v>2745</v>
      </c>
      <c r="L16" s="171">
        <f t="shared" si="6"/>
        <v>3378</v>
      </c>
      <c r="M16" s="99">
        <f t="shared" si="6"/>
        <v>0</v>
      </c>
      <c r="N16" s="187">
        <f t="shared" si="6"/>
        <v>3378</v>
      </c>
      <c r="O16" s="219">
        <f t="shared" si="2"/>
        <v>53.61904761904762</v>
      </c>
      <c r="P16" s="85">
        <f t="shared" si="3"/>
        <v>123.06010928961749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1300</v>
      </c>
      <c r="J17" s="98">
        <v>1300</v>
      </c>
      <c r="K17" s="98">
        <v>625</v>
      </c>
      <c r="L17" s="114">
        <v>935</v>
      </c>
      <c r="M17" s="98">
        <v>0</v>
      </c>
      <c r="N17" s="193">
        <f t="shared" ref="N17:N26" si="8">SUM(L17:M17)</f>
        <v>935</v>
      </c>
      <c r="O17" s="220">
        <f t="shared" si="2"/>
        <v>71.92307692307692</v>
      </c>
      <c r="P17" s="86">
        <f t="shared" si="3"/>
        <v>149.6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0</v>
      </c>
      <c r="J18" s="98">
        <v>0</v>
      </c>
      <c r="K18" s="98">
        <v>0</v>
      </c>
      <c r="L18" s="114">
        <v>0</v>
      </c>
      <c r="M18" s="98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2000</v>
      </c>
      <c r="J19" s="98">
        <v>2000</v>
      </c>
      <c r="K19" s="98">
        <v>1357</v>
      </c>
      <c r="L19" s="114">
        <v>1334</v>
      </c>
      <c r="M19" s="98">
        <v>0</v>
      </c>
      <c r="N19" s="193">
        <f t="shared" si="8"/>
        <v>1334</v>
      </c>
      <c r="O19" s="220">
        <f t="shared" si="2"/>
        <v>66.7</v>
      </c>
      <c r="P19" s="86">
        <f t="shared" si="3"/>
        <v>98.305084745762713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1000</v>
      </c>
      <c r="J20" s="98">
        <v>1000</v>
      </c>
      <c r="K20" s="98">
        <v>104</v>
      </c>
      <c r="L20" s="114">
        <v>209</v>
      </c>
      <c r="M20" s="98">
        <v>0</v>
      </c>
      <c r="N20" s="193">
        <f t="shared" si="8"/>
        <v>209</v>
      </c>
      <c r="O20" s="220">
        <f t="shared" si="2"/>
        <v>20.9</v>
      </c>
      <c r="P20" s="86">
        <f t="shared" si="3"/>
        <v>200.96153846153845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0</v>
      </c>
      <c r="J21" s="98">
        <v>0</v>
      </c>
      <c r="K21" s="98">
        <v>0</v>
      </c>
      <c r="L21" s="114">
        <v>0</v>
      </c>
      <c r="M21" s="98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500</v>
      </c>
      <c r="J23" s="98">
        <v>500</v>
      </c>
      <c r="K23" s="98">
        <v>129</v>
      </c>
      <c r="L23" s="114">
        <v>39</v>
      </c>
      <c r="M23" s="98">
        <v>0</v>
      </c>
      <c r="N23" s="193">
        <f t="shared" si="8"/>
        <v>39</v>
      </c>
      <c r="O23" s="220">
        <f t="shared" si="2"/>
        <v>7.8</v>
      </c>
      <c r="P23" s="86">
        <f t="shared" si="3"/>
        <v>30.232558139534881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0</v>
      </c>
      <c r="J24" s="98">
        <v>0</v>
      </c>
      <c r="K24" s="98">
        <v>0</v>
      </c>
      <c r="L24" s="114">
        <v>0</v>
      </c>
      <c r="M24" s="98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1500</v>
      </c>
      <c r="J25" s="98">
        <v>1500</v>
      </c>
      <c r="K25" s="98">
        <v>530</v>
      </c>
      <c r="L25" s="114">
        <v>861</v>
      </c>
      <c r="M25" s="98">
        <v>0</v>
      </c>
      <c r="N25" s="193">
        <f t="shared" si="8"/>
        <v>861</v>
      </c>
      <c r="O25" s="220">
        <f t="shared" si="2"/>
        <v>57.4</v>
      </c>
      <c r="P25" s="86">
        <f t="shared" si="3"/>
        <v>162.45283018867923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145"/>
      <c r="F27" s="70"/>
      <c r="G27" s="8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I29+I30</f>
        <v>3000</v>
      </c>
      <c r="J28" s="97">
        <f t="shared" ref="J28" si="10">J29+J30</f>
        <v>3000</v>
      </c>
      <c r="K28" s="97">
        <f>K29+K30</f>
        <v>0</v>
      </c>
      <c r="L28" s="170">
        <f t="shared" si="9"/>
        <v>2148</v>
      </c>
      <c r="M28" s="97">
        <f t="shared" si="9"/>
        <v>0</v>
      </c>
      <c r="N28" s="187">
        <f t="shared" si="9"/>
        <v>2148</v>
      </c>
      <c r="O28" s="219">
        <f t="shared" si="2"/>
        <v>71.599999999999994</v>
      </c>
      <c r="P28" s="85" t="str">
        <f t="shared" si="3"/>
        <v/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0</v>
      </c>
      <c r="J29" s="98">
        <v>0</v>
      </c>
      <c r="K29" s="98">
        <v>0</v>
      </c>
      <c r="L29" s="114">
        <v>0</v>
      </c>
      <c r="M29" s="98">
        <v>0</v>
      </c>
      <c r="N29" s="193">
        <f t="shared" ref="N29:N30" si="11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3000</v>
      </c>
      <c r="J30" s="98">
        <v>3000</v>
      </c>
      <c r="K30" s="98">
        <v>0</v>
      </c>
      <c r="L30" s="114">
        <v>2148</v>
      </c>
      <c r="M30" s="98">
        <v>0</v>
      </c>
      <c r="N30" s="193">
        <f t="shared" si="11"/>
        <v>2148</v>
      </c>
      <c r="O30" s="220">
        <f t="shared" si="2"/>
        <v>71.599999999999994</v>
      </c>
      <c r="P30" s="86" t="str">
        <f t="shared" si="3"/>
        <v/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97">
        <v>3</v>
      </c>
      <c r="J32" s="97">
        <v>3</v>
      </c>
      <c r="K32" s="97">
        <v>3</v>
      </c>
      <c r="L32" s="170">
        <v>3</v>
      </c>
      <c r="M32" s="97"/>
      <c r="N32" s="187">
        <v>3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122510</v>
      </c>
      <c r="J33" s="13">
        <f t="shared" si="12"/>
        <v>122820</v>
      </c>
      <c r="K33" s="13">
        <f t="shared" ref="K33" si="13">K8+K13+K16+K28</f>
        <v>109137</v>
      </c>
      <c r="L33" s="122">
        <f>L8+L13+L16+L28</f>
        <v>118990</v>
      </c>
      <c r="M33" s="13">
        <f>M8+M13+M16+M28</f>
        <v>0</v>
      </c>
      <c r="N33" s="187">
        <f>N8+N13+N16+N28</f>
        <v>118990</v>
      </c>
      <c r="O33" s="219">
        <f>IF(J33=0,"",N33/J33*100)</f>
        <v>96.881615372089243</v>
      </c>
      <c r="P33" s="85">
        <f t="shared" si="3"/>
        <v>109.02810229344769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3">
        <f t="shared" ref="I34:J34" si="14">I33</f>
        <v>122510</v>
      </c>
      <c r="J34" s="13">
        <f t="shared" si="14"/>
        <v>122820</v>
      </c>
      <c r="K34" s="13">
        <f t="shared" ref="K34" si="15">K33</f>
        <v>109137</v>
      </c>
      <c r="L34" s="122">
        <f>L33</f>
        <v>118990</v>
      </c>
      <c r="M34" s="13">
        <f>M33</f>
        <v>0</v>
      </c>
      <c r="N34" s="187">
        <f>N33</f>
        <v>118990</v>
      </c>
      <c r="O34" s="219">
        <f>IF(J34=0,"",N34/J34*100)</f>
        <v>96.881615372089243</v>
      </c>
      <c r="P34" s="85">
        <f t="shared" si="3"/>
        <v>109.02810229344769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/>
      <c r="J35" s="13"/>
      <c r="K35" s="13"/>
      <c r="L35" s="122"/>
      <c r="M35" s="13"/>
      <c r="N35" s="187"/>
      <c r="O35" s="219" t="str">
        <f>IF(J35=0,"",N35/J35*100)</f>
        <v/>
      </c>
      <c r="P35" s="85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5"/>
  <dimension ref="B1:R96"/>
  <sheetViews>
    <sheetView topLeftCell="I6" zoomScaleNormal="100" workbookViewId="0">
      <selection activeCell="L33" sqref="L3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240</v>
      </c>
      <c r="C2" s="237"/>
      <c r="D2" s="237"/>
      <c r="E2" s="237"/>
      <c r="F2" s="237"/>
      <c r="G2" s="237"/>
      <c r="H2" s="237"/>
      <c r="I2" s="237"/>
      <c r="J2" s="257"/>
      <c r="K2" s="257"/>
      <c r="L2" s="257"/>
      <c r="M2" s="257"/>
      <c r="N2" s="25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37</v>
      </c>
      <c r="C7" s="6" t="s">
        <v>84</v>
      </c>
      <c r="D7" s="6" t="s">
        <v>4</v>
      </c>
      <c r="E7" s="146" t="s">
        <v>225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40290</v>
      </c>
      <c r="J8" s="97">
        <f t="shared" ref="J8" si="1">SUM(J9:J11)</f>
        <v>38990</v>
      </c>
      <c r="K8" s="97">
        <f t="shared" si="0"/>
        <v>0</v>
      </c>
      <c r="L8" s="170">
        <f t="shared" si="0"/>
        <v>38915</v>
      </c>
      <c r="M8" s="97">
        <f t="shared" si="0"/>
        <v>0</v>
      </c>
      <c r="N8" s="192">
        <f t="shared" si="0"/>
        <v>38915</v>
      </c>
      <c r="O8" s="219">
        <f t="shared" ref="O8:O31" si="2">IF(J8=0,"",N8/J8*100)</f>
        <v>99.807642985380866</v>
      </c>
      <c r="P8" s="85" t="str">
        <f>IF(K8=0,"",N8/K8*100)</f>
        <v/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34450</v>
      </c>
      <c r="J9" s="98">
        <v>33150</v>
      </c>
      <c r="K9" s="98">
        <v>0</v>
      </c>
      <c r="L9" s="114">
        <v>33127</v>
      </c>
      <c r="M9" s="98">
        <v>0</v>
      </c>
      <c r="N9" s="193">
        <f>SUM(L9:M9)</f>
        <v>33127</v>
      </c>
      <c r="O9" s="220">
        <f t="shared" si="2"/>
        <v>99.930618401206644</v>
      </c>
      <c r="P9" s="86" t="str">
        <f t="shared" ref="P9:P54" si="3">IF(K9=0,"",N9/K9*100)</f>
        <v/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5840</v>
      </c>
      <c r="J10" s="98">
        <v>5840</v>
      </c>
      <c r="K10" s="98">
        <v>0</v>
      </c>
      <c r="L10" s="114">
        <v>5788</v>
      </c>
      <c r="M10" s="98">
        <v>0</v>
      </c>
      <c r="N10" s="193">
        <f t="shared" ref="N10:N11" si="4">SUM(L10:M10)</f>
        <v>5788</v>
      </c>
      <c r="O10" s="220">
        <f t="shared" si="2"/>
        <v>99.109589041095887</v>
      </c>
      <c r="P10" s="86" t="str">
        <f t="shared" si="3"/>
        <v/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3650</v>
      </c>
      <c r="J13" s="97">
        <f t="shared" si="5"/>
        <v>3500</v>
      </c>
      <c r="K13" s="97">
        <f t="shared" si="5"/>
        <v>0</v>
      </c>
      <c r="L13" s="170">
        <f t="shared" si="5"/>
        <v>3478</v>
      </c>
      <c r="M13" s="97">
        <f t="shared" si="5"/>
        <v>0</v>
      </c>
      <c r="N13" s="192">
        <f t="shared" si="5"/>
        <v>3478</v>
      </c>
      <c r="O13" s="219">
        <f t="shared" si="2"/>
        <v>99.371428571428567</v>
      </c>
      <c r="P13" s="85" t="str">
        <f t="shared" si="3"/>
        <v/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3650</v>
      </c>
      <c r="J14" s="98">
        <v>3500</v>
      </c>
      <c r="K14" s="98">
        <v>0</v>
      </c>
      <c r="L14" s="114">
        <v>3478</v>
      </c>
      <c r="M14" s="98">
        <v>0</v>
      </c>
      <c r="N14" s="193">
        <f>SUM(L14:M14)</f>
        <v>3478</v>
      </c>
      <c r="O14" s="220">
        <f t="shared" si="2"/>
        <v>99.371428571428567</v>
      </c>
      <c r="P14" s="86" t="str">
        <f t="shared" si="3"/>
        <v/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2500</v>
      </c>
      <c r="J16" s="99">
        <f t="shared" ref="J16" si="7">SUM(J17:J26)</f>
        <v>2500</v>
      </c>
      <c r="K16" s="99">
        <f t="shared" si="6"/>
        <v>0</v>
      </c>
      <c r="L16" s="171">
        <f t="shared" si="6"/>
        <v>727</v>
      </c>
      <c r="M16" s="99">
        <f t="shared" si="6"/>
        <v>0</v>
      </c>
      <c r="N16" s="187">
        <f t="shared" si="6"/>
        <v>727</v>
      </c>
      <c r="O16" s="219">
        <f t="shared" si="2"/>
        <v>29.080000000000002</v>
      </c>
      <c r="P16" s="85" t="str">
        <f t="shared" si="3"/>
        <v/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1000</v>
      </c>
      <c r="J17" s="98">
        <v>1000</v>
      </c>
      <c r="K17" s="98">
        <v>0</v>
      </c>
      <c r="L17" s="114">
        <v>0</v>
      </c>
      <c r="M17" s="98">
        <v>0</v>
      </c>
      <c r="N17" s="193">
        <f t="shared" ref="N17:N26" si="8">SUM(L17:M17)</f>
        <v>0</v>
      </c>
      <c r="O17" s="220">
        <f t="shared" si="2"/>
        <v>0</v>
      </c>
      <c r="P17" s="86" t="str">
        <f t="shared" si="3"/>
        <v/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0</v>
      </c>
      <c r="J18" s="98">
        <v>0</v>
      </c>
      <c r="K18" s="98">
        <v>0</v>
      </c>
      <c r="L18" s="114">
        <v>0</v>
      </c>
      <c r="M18" s="98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200</v>
      </c>
      <c r="J19" s="98">
        <v>200</v>
      </c>
      <c r="K19" s="98">
        <v>0</v>
      </c>
      <c r="L19" s="114">
        <v>28</v>
      </c>
      <c r="M19" s="98">
        <v>0</v>
      </c>
      <c r="N19" s="193">
        <f t="shared" si="8"/>
        <v>28</v>
      </c>
      <c r="O19" s="220">
        <f t="shared" si="2"/>
        <v>14.000000000000002</v>
      </c>
      <c r="P19" s="86" t="str">
        <f t="shared" si="3"/>
        <v/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500</v>
      </c>
      <c r="J20" s="98">
        <v>500</v>
      </c>
      <c r="K20" s="98">
        <v>0</v>
      </c>
      <c r="L20" s="114">
        <v>379</v>
      </c>
      <c r="M20" s="98">
        <v>0</v>
      </c>
      <c r="N20" s="193">
        <f t="shared" si="8"/>
        <v>379</v>
      </c>
      <c r="O20" s="220">
        <f t="shared" si="2"/>
        <v>75.8</v>
      </c>
      <c r="P20" s="86" t="str">
        <f t="shared" si="3"/>
        <v/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0</v>
      </c>
      <c r="J21" s="98">
        <v>0</v>
      </c>
      <c r="K21" s="98">
        <v>0</v>
      </c>
      <c r="L21" s="114">
        <v>0</v>
      </c>
      <c r="M21" s="98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300</v>
      </c>
      <c r="J23" s="98">
        <v>300</v>
      </c>
      <c r="K23" s="98">
        <v>0</v>
      </c>
      <c r="L23" s="114">
        <v>0</v>
      </c>
      <c r="M23" s="98">
        <v>0</v>
      </c>
      <c r="N23" s="193">
        <f t="shared" si="8"/>
        <v>0</v>
      </c>
      <c r="O23" s="220">
        <f t="shared" si="2"/>
        <v>0</v>
      </c>
      <c r="P23" s="86" t="str">
        <f t="shared" si="3"/>
        <v/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0</v>
      </c>
      <c r="J24" s="98">
        <v>0</v>
      </c>
      <c r="K24" s="98">
        <v>0</v>
      </c>
      <c r="L24" s="114">
        <v>0</v>
      </c>
      <c r="M24" s="98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500</v>
      </c>
      <c r="J25" s="98">
        <v>500</v>
      </c>
      <c r="K25" s="98">
        <v>0</v>
      </c>
      <c r="L25" s="114">
        <v>320</v>
      </c>
      <c r="M25" s="98">
        <v>0</v>
      </c>
      <c r="N25" s="193">
        <f t="shared" si="8"/>
        <v>320</v>
      </c>
      <c r="O25" s="220">
        <f t="shared" si="2"/>
        <v>64</v>
      </c>
      <c r="P25" s="86" t="str">
        <f t="shared" si="3"/>
        <v/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9000</v>
      </c>
      <c r="J28" s="97">
        <f t="shared" ref="J28" si="10">SUM(J29:J30)</f>
        <v>9000</v>
      </c>
      <c r="K28" s="97">
        <f t="shared" si="9"/>
        <v>0</v>
      </c>
      <c r="L28" s="170">
        <f t="shared" si="9"/>
        <v>6903</v>
      </c>
      <c r="M28" s="97">
        <f t="shared" si="9"/>
        <v>0</v>
      </c>
      <c r="N28" s="187">
        <f t="shared" si="9"/>
        <v>6903</v>
      </c>
      <c r="O28" s="219">
        <f t="shared" si="2"/>
        <v>76.7</v>
      </c>
      <c r="P28" s="85" t="str">
        <f t="shared" si="3"/>
        <v/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0</v>
      </c>
      <c r="J29" s="98">
        <v>0</v>
      </c>
      <c r="K29" s="98">
        <v>0</v>
      </c>
      <c r="L29" s="114">
        <v>0</v>
      </c>
      <c r="M29" s="98">
        <v>0</v>
      </c>
      <c r="N29" s="193">
        <f t="shared" ref="N29:N30" si="11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9000</v>
      </c>
      <c r="J30" s="98">
        <v>9000</v>
      </c>
      <c r="K30" s="98">
        <v>0</v>
      </c>
      <c r="L30" s="114">
        <v>6903</v>
      </c>
      <c r="M30" s="98">
        <v>0</v>
      </c>
      <c r="N30" s="193">
        <f t="shared" si="11"/>
        <v>6903</v>
      </c>
      <c r="O30" s="220">
        <f t="shared" si="2"/>
        <v>76.7</v>
      </c>
      <c r="P30" s="86" t="str">
        <f t="shared" si="3"/>
        <v/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276</v>
      </c>
      <c r="J32" s="129" t="s">
        <v>276</v>
      </c>
      <c r="K32" s="97">
        <v>0</v>
      </c>
      <c r="L32" s="172" t="s">
        <v>276</v>
      </c>
      <c r="M32" s="129"/>
      <c r="N32" s="186" t="s">
        <v>276</v>
      </c>
      <c r="O32" s="220"/>
      <c r="P32" s="86" t="str">
        <f t="shared" si="3"/>
        <v/>
      </c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55440</v>
      </c>
      <c r="J33" s="13">
        <f t="shared" si="12"/>
        <v>53990</v>
      </c>
      <c r="K33" s="13">
        <f t="shared" ref="K33" si="13">K8+K13+K16+K28</f>
        <v>0</v>
      </c>
      <c r="L33" s="122">
        <f>L8+L13+L16+L28</f>
        <v>50023</v>
      </c>
      <c r="M33" s="13">
        <f>M8+M13+M16+M28</f>
        <v>0</v>
      </c>
      <c r="N33" s="187">
        <f>N8+N13+N16+N28</f>
        <v>50023</v>
      </c>
      <c r="O33" s="219">
        <f>IF(J33=0,"",N33/J33*100)</f>
        <v>92.652343026486378</v>
      </c>
      <c r="P33" s="85"/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3">
        <f t="shared" ref="I34:J34" si="14">I33</f>
        <v>55440</v>
      </c>
      <c r="J34" s="13">
        <f t="shared" si="14"/>
        <v>53990</v>
      </c>
      <c r="K34" s="13">
        <f t="shared" ref="K34" si="15">K33</f>
        <v>0</v>
      </c>
      <c r="L34" s="122">
        <f t="shared" ref="L34:N34" si="16">L33</f>
        <v>50023</v>
      </c>
      <c r="M34" s="13">
        <f t="shared" si="16"/>
        <v>0</v>
      </c>
      <c r="N34" s="187">
        <f t="shared" si="16"/>
        <v>50023</v>
      </c>
      <c r="O34" s="219">
        <f>IF(J34=0,"",N34/J34*100)</f>
        <v>92.652343026486378</v>
      </c>
      <c r="P34" s="85" t="str">
        <f t="shared" si="3"/>
        <v/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>
        <f>I34+'13'!I34+'12'!I34+'10'!I35+'9'!I35</f>
        <v>2686030</v>
      </c>
      <c r="J35" s="13">
        <f>J34+'13'!J34+'12'!J34+'10'!J35+'9'!J35</f>
        <v>2687530</v>
      </c>
      <c r="K35" s="13">
        <f>K34+'13'!L34+'12'!L34+'10'!L35+'9'!L35</f>
        <v>2600352</v>
      </c>
      <c r="L35" s="122">
        <f>L34+'13'!L34+'12'!L34+'10'!L35+'9'!L35</f>
        <v>2650375</v>
      </c>
      <c r="M35" s="13">
        <f>M34+'13'!M34+'12'!M34+'10'!M35+'9'!M35</f>
        <v>0</v>
      </c>
      <c r="N35" s="187">
        <f>N34+'13'!N34+'12'!N34+'10'!N35+'9'!N35</f>
        <v>2650375</v>
      </c>
      <c r="O35" s="219">
        <f>IF(J35=0,"",N35/J35*100)</f>
        <v>98.617503804608702</v>
      </c>
      <c r="P35" s="85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J4:J5"/>
    <mergeCell ref="L4:N4"/>
    <mergeCell ref="O4:O5"/>
    <mergeCell ref="H3:I3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8"/>
  <dimension ref="B1:R101"/>
  <sheetViews>
    <sheetView topLeftCell="H15" zoomScaleNormal="100" workbookViewId="0">
      <selection activeCell="L33" sqref="L3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145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  <c r="R2" s="139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40</v>
      </c>
      <c r="C7" s="6" t="s">
        <v>3</v>
      </c>
      <c r="D7" s="6" t="s">
        <v>4</v>
      </c>
      <c r="E7" s="146" t="s">
        <v>177</v>
      </c>
      <c r="F7" s="4"/>
      <c r="G7" s="4"/>
      <c r="H7" s="4"/>
      <c r="I7" s="36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J8" si="0">SUM(I9:I11)</f>
        <v>316970</v>
      </c>
      <c r="J8" s="97">
        <f t="shared" si="0"/>
        <v>316970</v>
      </c>
      <c r="K8" s="97">
        <f>SUM(K9:K11)</f>
        <v>294009</v>
      </c>
      <c r="L8" s="170">
        <f t="shared" ref="L8" si="1">SUM(L9:L11)</f>
        <v>316921</v>
      </c>
      <c r="M8" s="97">
        <f t="shared" ref="M8:N8" si="2">SUM(M9:M11)</f>
        <v>0</v>
      </c>
      <c r="N8" s="192">
        <f t="shared" si="2"/>
        <v>316921</v>
      </c>
      <c r="O8" s="219">
        <f t="shared" ref="O8:O40" si="3">IF(J8=0,"",N8/J8*100)</f>
        <v>99.984541123765652</v>
      </c>
      <c r="P8" s="85">
        <f>IF(K8=0,"",N8/K8*100)</f>
        <v>107.79295871895079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270020</v>
      </c>
      <c r="J9" s="98">
        <v>269570</v>
      </c>
      <c r="K9" s="98">
        <v>235415</v>
      </c>
      <c r="L9" s="114">
        <v>269524</v>
      </c>
      <c r="M9" s="98">
        <v>0</v>
      </c>
      <c r="N9" s="193">
        <f>SUM(L9:M9)</f>
        <v>269524</v>
      </c>
      <c r="O9" s="220">
        <f t="shared" si="3"/>
        <v>99.982935786623145</v>
      </c>
      <c r="P9" s="86">
        <f t="shared" ref="P9:P54" si="4">IF(K9=0,"",N9/K9*100)</f>
        <v>114.488881337213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46950</v>
      </c>
      <c r="J10" s="98">
        <v>47400</v>
      </c>
      <c r="K10" s="98">
        <v>58594</v>
      </c>
      <c r="L10" s="114">
        <v>47397</v>
      </c>
      <c r="M10" s="98">
        <v>0</v>
      </c>
      <c r="N10" s="193">
        <f t="shared" ref="N10:N11" si="5">SUM(L10:M10)</f>
        <v>47397</v>
      </c>
      <c r="O10" s="220">
        <f t="shared" si="3"/>
        <v>99.993670886075947</v>
      </c>
      <c r="P10" s="86">
        <f t="shared" si="4"/>
        <v>80.89053486705123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5"/>
        <v>0</v>
      </c>
      <c r="O11" s="220" t="str">
        <f t="shared" si="3"/>
        <v/>
      </c>
      <c r="P11" s="86" t="str">
        <f t="shared" si="4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3"/>
        <v/>
      </c>
      <c r="P12" s="86" t="str">
        <f t="shared" si="4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L13" si="6">I14</f>
        <v>28380</v>
      </c>
      <c r="J13" s="97">
        <f t="shared" si="6"/>
        <v>28380</v>
      </c>
      <c r="K13" s="97">
        <f>K14</f>
        <v>24884</v>
      </c>
      <c r="L13" s="170">
        <f t="shared" si="6"/>
        <v>28300</v>
      </c>
      <c r="M13" s="97">
        <f t="shared" ref="M13:N13" si="7">M14</f>
        <v>0</v>
      </c>
      <c r="N13" s="192">
        <f t="shared" si="7"/>
        <v>28300</v>
      </c>
      <c r="O13" s="219">
        <f t="shared" si="3"/>
        <v>99.718111346018318</v>
      </c>
      <c r="P13" s="85">
        <f t="shared" si="4"/>
        <v>113.72769651181483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28380</v>
      </c>
      <c r="J14" s="98">
        <v>28380</v>
      </c>
      <c r="K14" s="98">
        <v>24884</v>
      </c>
      <c r="L14" s="114">
        <v>28300</v>
      </c>
      <c r="M14" s="98">
        <v>0</v>
      </c>
      <c r="N14" s="193">
        <f>SUM(L14:M14)</f>
        <v>28300</v>
      </c>
      <c r="O14" s="220">
        <f t="shared" si="3"/>
        <v>99.718111346018318</v>
      </c>
      <c r="P14" s="86">
        <f t="shared" si="4"/>
        <v>113.72769651181483</v>
      </c>
      <c r="Q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7"/>
      <c r="J15" s="97"/>
      <c r="K15" s="97"/>
      <c r="L15" s="170"/>
      <c r="M15" s="97"/>
      <c r="N15" s="187"/>
      <c r="O15" s="220" t="str">
        <f t="shared" si="3"/>
        <v/>
      </c>
      <c r="P15" s="86" t="str">
        <f t="shared" si="4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7">
        <f t="shared" ref="I16:J16" si="8">SUM(I17:I27)</f>
        <v>58450</v>
      </c>
      <c r="J16" s="97">
        <f t="shared" si="8"/>
        <v>58450</v>
      </c>
      <c r="K16" s="97">
        <f>SUM(K17:K27)</f>
        <v>30762</v>
      </c>
      <c r="L16" s="171">
        <f t="shared" ref="L16:N16" si="9">SUM(L17:L27)</f>
        <v>25393</v>
      </c>
      <c r="M16" s="99">
        <f t="shared" si="9"/>
        <v>0</v>
      </c>
      <c r="N16" s="187">
        <f t="shared" si="9"/>
        <v>25393</v>
      </c>
      <c r="O16" s="219">
        <f t="shared" si="3"/>
        <v>43.443969204448244</v>
      </c>
      <c r="P16" s="85">
        <f t="shared" si="4"/>
        <v>82.54664846238866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3000</v>
      </c>
      <c r="J17" s="98">
        <v>3000</v>
      </c>
      <c r="K17" s="98">
        <v>1864</v>
      </c>
      <c r="L17" s="114">
        <v>1706</v>
      </c>
      <c r="M17" s="98">
        <v>0</v>
      </c>
      <c r="N17" s="193">
        <f t="shared" ref="N17:N27" si="10">SUM(L17:M17)</f>
        <v>1706</v>
      </c>
      <c r="O17" s="220">
        <f t="shared" si="3"/>
        <v>56.866666666666667</v>
      </c>
      <c r="P17" s="86">
        <f t="shared" si="4"/>
        <v>91.523605150214593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0</v>
      </c>
      <c r="J18" s="98">
        <v>0</v>
      </c>
      <c r="K18" s="98">
        <v>0</v>
      </c>
      <c r="L18" s="114">
        <v>0</v>
      </c>
      <c r="M18" s="98">
        <v>0</v>
      </c>
      <c r="N18" s="193">
        <f t="shared" si="10"/>
        <v>0</v>
      </c>
      <c r="O18" s="220" t="str">
        <f t="shared" si="3"/>
        <v/>
      </c>
      <c r="P18" s="86" t="str">
        <f t="shared" si="4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3250</v>
      </c>
      <c r="J19" s="98">
        <v>3250</v>
      </c>
      <c r="K19" s="98">
        <v>2853</v>
      </c>
      <c r="L19" s="114">
        <v>2704</v>
      </c>
      <c r="M19" s="98">
        <v>0</v>
      </c>
      <c r="N19" s="193">
        <f t="shared" si="10"/>
        <v>2704</v>
      </c>
      <c r="O19" s="220">
        <f t="shared" si="3"/>
        <v>83.2</v>
      </c>
      <c r="P19" s="86">
        <f t="shared" si="4"/>
        <v>94.777427269540837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100</v>
      </c>
      <c r="J20" s="98">
        <v>100</v>
      </c>
      <c r="K20" s="98">
        <v>0</v>
      </c>
      <c r="L20" s="114">
        <v>0</v>
      </c>
      <c r="M20" s="98">
        <v>0</v>
      </c>
      <c r="N20" s="193">
        <f t="shared" si="10"/>
        <v>0</v>
      </c>
      <c r="O20" s="220">
        <f t="shared" si="3"/>
        <v>0</v>
      </c>
      <c r="P20" s="86" t="str">
        <f t="shared" si="4"/>
        <v/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0</v>
      </c>
      <c r="J21" s="98">
        <v>0</v>
      </c>
      <c r="K21" s="98">
        <v>0</v>
      </c>
      <c r="L21" s="114">
        <v>0</v>
      </c>
      <c r="M21" s="98">
        <v>0</v>
      </c>
      <c r="N21" s="193">
        <f t="shared" si="10"/>
        <v>0</v>
      </c>
      <c r="O21" s="220" t="str">
        <f t="shared" si="3"/>
        <v/>
      </c>
      <c r="P21" s="86" t="str">
        <f t="shared" si="4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10"/>
        <v>0</v>
      </c>
      <c r="O22" s="220" t="str">
        <f t="shared" si="3"/>
        <v/>
      </c>
      <c r="P22" s="86" t="str">
        <f t="shared" si="4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1000</v>
      </c>
      <c r="J23" s="98">
        <v>1000</v>
      </c>
      <c r="K23" s="98">
        <v>244</v>
      </c>
      <c r="L23" s="114">
        <v>649</v>
      </c>
      <c r="M23" s="98">
        <v>0</v>
      </c>
      <c r="N23" s="193">
        <f t="shared" si="10"/>
        <v>649</v>
      </c>
      <c r="O23" s="220">
        <f t="shared" si="3"/>
        <v>64.900000000000006</v>
      </c>
      <c r="P23" s="86">
        <f t="shared" si="4"/>
        <v>265.98360655737702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0</v>
      </c>
      <c r="J24" s="98">
        <v>0</v>
      </c>
      <c r="K24" s="98">
        <v>0</v>
      </c>
      <c r="L24" s="114">
        <v>0</v>
      </c>
      <c r="M24" s="98">
        <v>0</v>
      </c>
      <c r="N24" s="193">
        <f t="shared" si="10"/>
        <v>0</v>
      </c>
      <c r="O24" s="220" t="str">
        <f t="shared" si="3"/>
        <v/>
      </c>
      <c r="P24" s="86" t="str">
        <f t="shared" si="4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21000</v>
      </c>
      <c r="J25" s="98">
        <v>21000</v>
      </c>
      <c r="K25" s="98">
        <v>25801</v>
      </c>
      <c r="L25" s="114">
        <v>20334</v>
      </c>
      <c r="M25" s="98">
        <v>0</v>
      </c>
      <c r="N25" s="193">
        <f t="shared" si="10"/>
        <v>20334</v>
      </c>
      <c r="O25" s="220">
        <f t="shared" si="3"/>
        <v>96.828571428571436</v>
      </c>
      <c r="P25" s="86">
        <f t="shared" si="4"/>
        <v>78.810898802371995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10"/>
        <v>0</v>
      </c>
      <c r="O26" s="220" t="str">
        <f t="shared" si="3"/>
        <v/>
      </c>
      <c r="P26" s="86" t="str">
        <f t="shared" si="4"/>
        <v/>
      </c>
      <c r="Q26" s="30"/>
    </row>
    <row r="27" spans="2:17" ht="12.95" customHeight="1" x14ac:dyDescent="0.2">
      <c r="B27" s="9"/>
      <c r="C27" s="10"/>
      <c r="D27" s="10"/>
      <c r="E27" s="10"/>
      <c r="F27" s="62">
        <v>613900</v>
      </c>
      <c r="G27" s="73" t="s">
        <v>103</v>
      </c>
      <c r="H27" s="18" t="s">
        <v>89</v>
      </c>
      <c r="I27" s="98">
        <v>30100</v>
      </c>
      <c r="J27" s="98">
        <v>30100</v>
      </c>
      <c r="K27" s="98">
        <v>0</v>
      </c>
      <c r="L27" s="114">
        <v>0</v>
      </c>
      <c r="M27" s="98">
        <v>0</v>
      </c>
      <c r="N27" s="193">
        <f t="shared" si="10"/>
        <v>0</v>
      </c>
      <c r="O27" s="220">
        <f t="shared" si="3"/>
        <v>0</v>
      </c>
      <c r="P27" s="86" t="str">
        <f t="shared" si="4"/>
        <v/>
      </c>
      <c r="Q27" s="30"/>
    </row>
    <row r="28" spans="2:17" ht="12.95" customHeight="1" x14ac:dyDescent="0.25">
      <c r="B28" s="9"/>
      <c r="C28" s="10"/>
      <c r="D28" s="10"/>
      <c r="E28" s="10"/>
      <c r="F28" s="62"/>
      <c r="G28" s="73"/>
      <c r="H28" s="18"/>
      <c r="I28" s="97"/>
      <c r="J28" s="97"/>
      <c r="K28" s="97"/>
      <c r="L28" s="170"/>
      <c r="M28" s="97"/>
      <c r="N28" s="187"/>
      <c r="O28" s="220" t="str">
        <f t="shared" si="3"/>
        <v/>
      </c>
      <c r="P28" s="86" t="str">
        <f t="shared" si="4"/>
        <v/>
      </c>
      <c r="Q28" s="30"/>
    </row>
    <row r="29" spans="2:17" s="1" customFormat="1" ht="12.95" customHeight="1" x14ac:dyDescent="0.25">
      <c r="B29" s="11"/>
      <c r="C29" s="7"/>
      <c r="D29" s="7"/>
      <c r="E29" s="7"/>
      <c r="F29" s="61">
        <v>614000</v>
      </c>
      <c r="G29" s="72"/>
      <c r="H29" s="19" t="s">
        <v>74</v>
      </c>
      <c r="I29" s="97">
        <f t="shared" ref="I29:J29" si="11">SUM(I30:I31)</f>
        <v>1100000</v>
      </c>
      <c r="J29" s="97">
        <f t="shared" si="11"/>
        <v>1100000</v>
      </c>
      <c r="K29" s="97">
        <f t="shared" ref="K29" si="12">SUM(K30:K31)</f>
        <v>1000771</v>
      </c>
      <c r="L29" s="170">
        <f t="shared" ref="L29:N29" si="13">SUM(L30:L31)</f>
        <v>1088697</v>
      </c>
      <c r="M29" s="97">
        <f t="shared" si="13"/>
        <v>0</v>
      </c>
      <c r="N29" s="187">
        <f t="shared" si="13"/>
        <v>1088697</v>
      </c>
      <c r="O29" s="219">
        <f t="shared" si="3"/>
        <v>98.972454545454553</v>
      </c>
      <c r="P29" s="85">
        <f t="shared" si="4"/>
        <v>108.78582612805528</v>
      </c>
      <c r="Q29" s="30"/>
    </row>
    <row r="30" spans="2:17" s="1" customFormat="1" ht="12.95" customHeight="1" x14ac:dyDescent="0.2">
      <c r="B30" s="11"/>
      <c r="C30" s="7"/>
      <c r="D30" s="27"/>
      <c r="E30" s="27"/>
      <c r="F30" s="66">
        <v>614100</v>
      </c>
      <c r="G30" s="77" t="s">
        <v>134</v>
      </c>
      <c r="H30" s="164" t="s">
        <v>77</v>
      </c>
      <c r="I30" s="98">
        <v>50000</v>
      </c>
      <c r="J30" s="98">
        <v>50000</v>
      </c>
      <c r="K30" s="98">
        <v>50000</v>
      </c>
      <c r="L30" s="114">
        <v>50000</v>
      </c>
      <c r="M30" s="98">
        <v>0</v>
      </c>
      <c r="N30" s="193">
        <f>SUM(L30:M30)</f>
        <v>50000</v>
      </c>
      <c r="O30" s="220">
        <f t="shared" si="3"/>
        <v>100</v>
      </c>
      <c r="P30" s="86">
        <f t="shared" si="4"/>
        <v>100</v>
      </c>
      <c r="Q30" s="30"/>
    </row>
    <row r="31" spans="2:17" s="1" customFormat="1" ht="12.95" customHeight="1" x14ac:dyDescent="0.2">
      <c r="B31" s="11"/>
      <c r="C31" s="7"/>
      <c r="D31" s="27"/>
      <c r="E31" s="27"/>
      <c r="F31" s="66">
        <v>614500</v>
      </c>
      <c r="G31" s="77" t="s">
        <v>104</v>
      </c>
      <c r="H31" s="164" t="s">
        <v>94</v>
      </c>
      <c r="I31" s="98">
        <v>1050000</v>
      </c>
      <c r="J31" s="98">
        <v>1050000</v>
      </c>
      <c r="K31" s="98">
        <v>950771</v>
      </c>
      <c r="L31" s="114">
        <v>1038697</v>
      </c>
      <c r="M31" s="98">
        <v>0</v>
      </c>
      <c r="N31" s="193">
        <f>SUM(L31:M31)</f>
        <v>1038697</v>
      </c>
      <c r="O31" s="220">
        <f t="shared" si="3"/>
        <v>98.9235238095238</v>
      </c>
      <c r="P31" s="86">
        <f t="shared" si="4"/>
        <v>109.24786305009302</v>
      </c>
      <c r="Q31" s="30"/>
    </row>
    <row r="32" spans="2:17" ht="12.95" customHeight="1" x14ac:dyDescent="0.25">
      <c r="B32" s="9"/>
      <c r="C32" s="10"/>
      <c r="D32" s="10"/>
      <c r="E32" s="10"/>
      <c r="F32" s="62"/>
      <c r="G32" s="73"/>
      <c r="H32" s="18"/>
      <c r="I32" s="97"/>
      <c r="J32" s="97"/>
      <c r="K32" s="97"/>
      <c r="L32" s="170"/>
      <c r="M32" s="97"/>
      <c r="N32" s="187"/>
      <c r="O32" s="220" t="str">
        <f t="shared" si="3"/>
        <v/>
      </c>
      <c r="P32" s="86" t="str">
        <f t="shared" si="4"/>
        <v/>
      </c>
      <c r="Q32" s="30"/>
    </row>
    <row r="33" spans="2:17" s="1" customFormat="1" ht="12.95" customHeight="1" x14ac:dyDescent="0.25">
      <c r="B33" s="11"/>
      <c r="C33" s="7"/>
      <c r="D33" s="7"/>
      <c r="E33" s="7"/>
      <c r="F33" s="61">
        <v>615000</v>
      </c>
      <c r="G33" s="72"/>
      <c r="H33" s="19" t="s">
        <v>11</v>
      </c>
      <c r="I33" s="97">
        <f t="shared" ref="I33:J33" si="14">SUM(I34:I35)</f>
        <v>1310000</v>
      </c>
      <c r="J33" s="97">
        <f t="shared" si="14"/>
        <v>1310000</v>
      </c>
      <c r="K33" s="97">
        <f t="shared" ref="K33" si="15">SUM(K34:K35)</f>
        <v>1021990</v>
      </c>
      <c r="L33" s="170">
        <f t="shared" ref="L33:N33" si="16">SUM(L34:L35)</f>
        <v>906518</v>
      </c>
      <c r="M33" s="97">
        <f t="shared" si="16"/>
        <v>400000</v>
      </c>
      <c r="N33" s="187">
        <f t="shared" si="16"/>
        <v>1306518</v>
      </c>
      <c r="O33" s="219">
        <f t="shared" si="3"/>
        <v>99.734198473282447</v>
      </c>
      <c r="P33" s="85"/>
      <c r="Q33" s="30"/>
    </row>
    <row r="34" spans="2:17" s="1" customFormat="1" ht="27" customHeight="1" x14ac:dyDescent="0.2">
      <c r="B34" s="11"/>
      <c r="C34" s="7"/>
      <c r="D34" s="27"/>
      <c r="E34" s="27"/>
      <c r="F34" s="66">
        <v>615100</v>
      </c>
      <c r="G34" s="77" t="s">
        <v>233</v>
      </c>
      <c r="H34" s="211" t="s">
        <v>255</v>
      </c>
      <c r="I34" s="98">
        <v>400000</v>
      </c>
      <c r="J34" s="98">
        <v>400000</v>
      </c>
      <c r="K34" s="98">
        <v>400000</v>
      </c>
      <c r="L34" s="114">
        <v>0</v>
      </c>
      <c r="M34" s="98">
        <v>400000</v>
      </c>
      <c r="N34" s="193">
        <f>SUM(L34:M34)</f>
        <v>400000</v>
      </c>
      <c r="O34" s="220">
        <f t="shared" si="3"/>
        <v>100</v>
      </c>
      <c r="P34" s="86">
        <f t="shared" si="4"/>
        <v>100</v>
      </c>
      <c r="Q34" s="30"/>
    </row>
    <row r="35" spans="2:17" s="1" customFormat="1" ht="12.95" customHeight="1" x14ac:dyDescent="0.2">
      <c r="B35" s="11"/>
      <c r="C35" s="7"/>
      <c r="D35" s="27"/>
      <c r="E35" s="27"/>
      <c r="F35" s="66">
        <v>615500</v>
      </c>
      <c r="G35" s="77" t="s">
        <v>135</v>
      </c>
      <c r="H35" s="164" t="s">
        <v>158</v>
      </c>
      <c r="I35" s="98">
        <v>910000</v>
      </c>
      <c r="J35" s="98">
        <v>910000</v>
      </c>
      <c r="K35" s="98">
        <v>621990</v>
      </c>
      <c r="L35" s="114">
        <v>906518</v>
      </c>
      <c r="M35" s="98">
        <v>0</v>
      </c>
      <c r="N35" s="193">
        <f>SUM(L35:M35)</f>
        <v>906518</v>
      </c>
      <c r="O35" s="220">
        <f t="shared" si="3"/>
        <v>99.617362637362632</v>
      </c>
      <c r="P35" s="86"/>
      <c r="Q35" s="30"/>
    </row>
    <row r="36" spans="2:17" ht="12.95" customHeight="1" x14ac:dyDescent="0.2">
      <c r="B36" s="9"/>
      <c r="C36" s="10"/>
      <c r="D36" s="10"/>
      <c r="E36" s="10"/>
      <c r="F36" s="62"/>
      <c r="G36" s="73"/>
      <c r="H36" s="18"/>
      <c r="I36" s="98"/>
      <c r="J36" s="98"/>
      <c r="K36" s="98"/>
      <c r="L36" s="114"/>
      <c r="M36" s="98"/>
      <c r="N36" s="188"/>
      <c r="O36" s="220" t="str">
        <f t="shared" si="3"/>
        <v/>
      </c>
      <c r="P36" s="86"/>
      <c r="Q36" s="30"/>
    </row>
    <row r="37" spans="2:17" ht="12.95" customHeight="1" x14ac:dyDescent="0.25">
      <c r="B37" s="11"/>
      <c r="C37" s="7"/>
      <c r="D37" s="7"/>
      <c r="E37" s="7"/>
      <c r="F37" s="61">
        <v>821000</v>
      </c>
      <c r="G37" s="72"/>
      <c r="H37" s="19" t="s">
        <v>12</v>
      </c>
      <c r="I37" s="97">
        <f t="shared" ref="I37:N37" si="17">SUM(I38:I39)</f>
        <v>10000</v>
      </c>
      <c r="J37" s="97">
        <f t="shared" ref="J37" si="18">SUM(J38:J39)</f>
        <v>10000</v>
      </c>
      <c r="K37" s="97">
        <f>SUM(K38:K39)</f>
        <v>3999</v>
      </c>
      <c r="L37" s="170">
        <f t="shared" si="17"/>
        <v>9538</v>
      </c>
      <c r="M37" s="97">
        <f t="shared" si="17"/>
        <v>0</v>
      </c>
      <c r="N37" s="187">
        <f t="shared" si="17"/>
        <v>9538</v>
      </c>
      <c r="O37" s="219">
        <f t="shared" si="3"/>
        <v>95.38</v>
      </c>
      <c r="P37" s="85">
        <f t="shared" si="4"/>
        <v>238.50962740685171</v>
      </c>
      <c r="Q37" s="30"/>
    </row>
    <row r="38" spans="2:17" ht="12.95" customHeight="1" x14ac:dyDescent="0.2">
      <c r="B38" s="9"/>
      <c r="C38" s="10"/>
      <c r="D38" s="10"/>
      <c r="E38" s="10"/>
      <c r="F38" s="62">
        <v>821200</v>
      </c>
      <c r="G38" s="73"/>
      <c r="H38" s="18" t="s">
        <v>13</v>
      </c>
      <c r="I38" s="98">
        <v>0</v>
      </c>
      <c r="J38" s="98">
        <v>0</v>
      </c>
      <c r="K38" s="98">
        <v>0</v>
      </c>
      <c r="L38" s="114">
        <v>0</v>
      </c>
      <c r="M38" s="98">
        <v>0</v>
      </c>
      <c r="N38" s="193">
        <f t="shared" ref="N38:N39" si="19">SUM(L38:M38)</f>
        <v>0</v>
      </c>
      <c r="O38" s="220" t="str">
        <f t="shared" si="3"/>
        <v/>
      </c>
      <c r="P38" s="86" t="str">
        <f t="shared" si="4"/>
        <v/>
      </c>
      <c r="Q38" s="30"/>
    </row>
    <row r="39" spans="2:17" ht="12.95" customHeight="1" x14ac:dyDescent="0.2">
      <c r="B39" s="9"/>
      <c r="C39" s="10"/>
      <c r="D39" s="10"/>
      <c r="E39" s="10"/>
      <c r="F39" s="62">
        <v>821300</v>
      </c>
      <c r="G39" s="73"/>
      <c r="H39" s="18" t="s">
        <v>14</v>
      </c>
      <c r="I39" s="98">
        <v>10000</v>
      </c>
      <c r="J39" s="98">
        <v>10000</v>
      </c>
      <c r="K39" s="98">
        <v>3999</v>
      </c>
      <c r="L39" s="114">
        <v>9538</v>
      </c>
      <c r="M39" s="98">
        <v>0</v>
      </c>
      <c r="N39" s="193">
        <f t="shared" si="19"/>
        <v>9538</v>
      </c>
      <c r="O39" s="220">
        <f t="shared" si="3"/>
        <v>95.38</v>
      </c>
      <c r="P39" s="86">
        <f t="shared" si="4"/>
        <v>238.50962740685171</v>
      </c>
      <c r="Q39" s="30"/>
    </row>
    <row r="40" spans="2:17" ht="12.95" customHeight="1" x14ac:dyDescent="0.2">
      <c r="B40" s="9"/>
      <c r="C40" s="10"/>
      <c r="D40" s="10"/>
      <c r="E40" s="10"/>
      <c r="F40" s="62"/>
      <c r="G40" s="73"/>
      <c r="H40" s="18"/>
      <c r="I40" s="98"/>
      <c r="J40" s="98"/>
      <c r="K40" s="98"/>
      <c r="L40" s="114"/>
      <c r="M40" s="98"/>
      <c r="N40" s="188"/>
      <c r="O40" s="220" t="str">
        <f t="shared" si="3"/>
        <v/>
      </c>
      <c r="P40" s="86" t="str">
        <f t="shared" si="4"/>
        <v/>
      </c>
      <c r="Q40" s="30"/>
    </row>
    <row r="41" spans="2:17" ht="12.95" customHeight="1" x14ac:dyDescent="0.25">
      <c r="B41" s="11"/>
      <c r="C41" s="7"/>
      <c r="D41" s="7"/>
      <c r="E41" s="7"/>
      <c r="F41" s="61"/>
      <c r="G41" s="72"/>
      <c r="H41" s="19" t="s">
        <v>15</v>
      </c>
      <c r="I41" s="129" t="s">
        <v>256</v>
      </c>
      <c r="J41" s="129" t="s">
        <v>256</v>
      </c>
      <c r="K41" s="129" t="s">
        <v>284</v>
      </c>
      <c r="L41" s="268">
        <v>9</v>
      </c>
      <c r="M41" s="97"/>
      <c r="N41" s="186"/>
      <c r="O41" s="220"/>
      <c r="P41" s="86"/>
      <c r="Q41" s="30"/>
    </row>
    <row r="42" spans="2:17" ht="12.95" customHeight="1" x14ac:dyDescent="0.25">
      <c r="B42" s="11"/>
      <c r="C42" s="7"/>
      <c r="D42" s="7"/>
      <c r="E42" s="7"/>
      <c r="F42" s="61"/>
      <c r="G42" s="72"/>
      <c r="H42" s="7" t="s">
        <v>24</v>
      </c>
      <c r="I42" s="13">
        <f t="shared" ref="I42:N42" si="20">I8+I13+I16+I29+I33+I37</f>
        <v>2823800</v>
      </c>
      <c r="J42" s="13">
        <f t="shared" si="20"/>
        <v>2823800</v>
      </c>
      <c r="K42" s="13">
        <f t="shared" ref="K42" si="21">K8+K13+K16+K29+K33+K37</f>
        <v>2376415</v>
      </c>
      <c r="L42" s="122">
        <f t="shared" si="20"/>
        <v>2375367</v>
      </c>
      <c r="M42" s="13">
        <f t="shared" si="20"/>
        <v>400000</v>
      </c>
      <c r="N42" s="187">
        <f t="shared" si="20"/>
        <v>2775367</v>
      </c>
      <c r="O42" s="219">
        <f>IF(J42=0,"",N42/J42*100)</f>
        <v>98.284828953891918</v>
      </c>
      <c r="P42" s="85">
        <f t="shared" si="4"/>
        <v>116.78797684747823</v>
      </c>
      <c r="Q42" s="30"/>
    </row>
    <row r="43" spans="2:17" ht="12.95" customHeight="1" x14ac:dyDescent="0.25">
      <c r="B43" s="11"/>
      <c r="C43" s="7"/>
      <c r="D43" s="7"/>
      <c r="E43" s="7"/>
      <c r="F43" s="61"/>
      <c r="G43" s="72"/>
      <c r="H43" s="7" t="s">
        <v>16</v>
      </c>
      <c r="I43" s="13">
        <f t="shared" ref="I43:J44" si="22">I42</f>
        <v>2823800</v>
      </c>
      <c r="J43" s="13">
        <f t="shared" si="22"/>
        <v>2823800</v>
      </c>
      <c r="K43" s="13">
        <f t="shared" ref="K43" si="23">K42</f>
        <v>2376415</v>
      </c>
      <c r="L43" s="122">
        <f t="shared" ref="L43:N44" si="24">L42</f>
        <v>2375367</v>
      </c>
      <c r="M43" s="13">
        <f t="shared" si="24"/>
        <v>400000</v>
      </c>
      <c r="N43" s="187">
        <f t="shared" si="24"/>
        <v>2775367</v>
      </c>
      <c r="O43" s="219">
        <f>IF(J43=0,"",N43/J43*100)</f>
        <v>98.284828953891918</v>
      </c>
      <c r="P43" s="85">
        <f t="shared" si="4"/>
        <v>116.78797684747823</v>
      </c>
      <c r="Q43" s="30"/>
    </row>
    <row r="44" spans="2:17" s="1" customFormat="1" ht="12.95" customHeight="1" x14ac:dyDescent="0.25">
      <c r="B44" s="11"/>
      <c r="C44" s="7"/>
      <c r="D44" s="7"/>
      <c r="E44" s="7"/>
      <c r="F44" s="61"/>
      <c r="G44" s="72"/>
      <c r="H44" s="7" t="s">
        <v>17</v>
      </c>
      <c r="I44" s="13">
        <f t="shared" si="22"/>
        <v>2823800</v>
      </c>
      <c r="J44" s="13">
        <f t="shared" si="22"/>
        <v>2823800</v>
      </c>
      <c r="K44" s="13">
        <f t="shared" ref="K44" si="25">K43</f>
        <v>2376415</v>
      </c>
      <c r="L44" s="122">
        <f t="shared" si="24"/>
        <v>2375367</v>
      </c>
      <c r="M44" s="13">
        <f t="shared" si="24"/>
        <v>400000</v>
      </c>
      <c r="N44" s="187">
        <f t="shared" si="24"/>
        <v>2775367</v>
      </c>
      <c r="O44" s="219">
        <f>IF(J44=0,"",N44/J44*100)</f>
        <v>98.284828953891918</v>
      </c>
      <c r="P44" s="85">
        <f t="shared" si="4"/>
        <v>116.78797684747823</v>
      </c>
      <c r="Q44" s="30"/>
    </row>
    <row r="45" spans="2:17" s="1" customFormat="1" ht="12.95" customHeight="1" thickBot="1" x14ac:dyDescent="0.25">
      <c r="B45" s="14"/>
      <c r="C45" s="15"/>
      <c r="D45" s="15"/>
      <c r="E45" s="15"/>
      <c r="F45" s="63"/>
      <c r="G45" s="74"/>
      <c r="H45" s="15"/>
      <c r="I45" s="24"/>
      <c r="J45" s="24"/>
      <c r="K45" s="24"/>
      <c r="L45" s="123"/>
      <c r="M45" s="24"/>
      <c r="N45" s="194"/>
      <c r="O45" s="221"/>
      <c r="P45" s="87" t="str">
        <f t="shared" si="4"/>
        <v/>
      </c>
      <c r="Q45" s="30"/>
    </row>
    <row r="46" spans="2:17" s="1" customFormat="1" ht="12.95" customHeight="1" x14ac:dyDescent="0.2">
      <c r="B46" s="8"/>
      <c r="C46" s="8"/>
      <c r="D46" s="8"/>
      <c r="E46" s="8"/>
      <c r="F46" s="64"/>
      <c r="G46" s="75"/>
      <c r="H46" s="8"/>
      <c r="I46" s="30"/>
      <c r="J46" s="30"/>
      <c r="K46" s="30"/>
      <c r="L46" s="210"/>
      <c r="M46" s="30"/>
      <c r="N46" s="106"/>
      <c r="O46" s="88"/>
      <c r="P46" s="88" t="str">
        <f t="shared" si="4"/>
        <v/>
      </c>
      <c r="Q46" s="30"/>
    </row>
    <row r="47" spans="2:17" s="1" customFormat="1" ht="12.95" customHeight="1" x14ac:dyDescent="0.2">
      <c r="B47" s="8"/>
      <c r="C47" s="8"/>
      <c r="D47" s="8"/>
      <c r="E47" s="8"/>
      <c r="F47" s="64"/>
      <c r="G47" s="75"/>
      <c r="H47" s="8"/>
      <c r="I47" s="30"/>
      <c r="J47" s="30"/>
      <c r="K47" s="30"/>
      <c r="L47" s="30"/>
      <c r="M47" s="30"/>
      <c r="N47" s="106"/>
      <c r="O47" s="88"/>
      <c r="P47" s="88" t="str">
        <f t="shared" si="4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4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4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4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4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4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4"/>
        <v/>
      </c>
    </row>
    <row r="54" spans="6:17" ht="12.95" customHeight="1" x14ac:dyDescent="0.2">
      <c r="F54" s="64"/>
      <c r="G54" s="75"/>
      <c r="N54" s="106"/>
      <c r="P54" s="88" t="str">
        <f t="shared" si="4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2.95" customHeight="1" x14ac:dyDescent="0.2">
      <c r="F60" s="64"/>
      <c r="G60" s="75"/>
      <c r="N60" s="106"/>
    </row>
    <row r="61" spans="6:17" ht="12.95" customHeight="1" x14ac:dyDescent="0.2">
      <c r="F61" s="64"/>
      <c r="G61" s="75"/>
      <c r="N61" s="106"/>
    </row>
    <row r="62" spans="6:17" ht="12.95" customHeight="1" x14ac:dyDescent="0.2">
      <c r="F62" s="64"/>
      <c r="G62" s="75"/>
      <c r="N62" s="106"/>
    </row>
    <row r="63" spans="6:17" ht="12.95" customHeight="1" x14ac:dyDescent="0.2">
      <c r="F63" s="64"/>
      <c r="G63" s="75"/>
      <c r="N63" s="106"/>
    </row>
    <row r="64" spans="6:17" ht="12.95" customHeight="1" x14ac:dyDescent="0.2">
      <c r="F64" s="64"/>
      <c r="G64" s="75"/>
      <c r="N64" s="106"/>
    </row>
    <row r="65" spans="6:14" ht="17.100000000000001" customHeight="1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75"/>
      <c r="N74" s="106"/>
    </row>
    <row r="75" spans="6:14" ht="14.25" x14ac:dyDescent="0.2">
      <c r="F75" s="64"/>
      <c r="G75" s="75"/>
      <c r="N75" s="106"/>
    </row>
    <row r="76" spans="6:14" ht="14.25" x14ac:dyDescent="0.2">
      <c r="F76" s="64"/>
      <c r="G76" s="75"/>
      <c r="N76" s="106"/>
    </row>
    <row r="77" spans="6:14" ht="14.25" x14ac:dyDescent="0.2">
      <c r="F77" s="64"/>
      <c r="G77" s="75"/>
      <c r="N77" s="106"/>
    </row>
    <row r="78" spans="6:14" ht="14.25" x14ac:dyDescent="0.2">
      <c r="F78" s="64"/>
      <c r="G78" s="75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ht="14.25" x14ac:dyDescent="0.2">
      <c r="F91" s="64"/>
      <c r="G91" s="64"/>
      <c r="N91" s="106"/>
    </row>
    <row r="92" spans="6:14" ht="14.25" x14ac:dyDescent="0.2">
      <c r="F92" s="64"/>
      <c r="G92" s="64"/>
      <c r="N92" s="106"/>
    </row>
    <row r="93" spans="6:14" ht="14.25" x14ac:dyDescent="0.2">
      <c r="F93" s="64"/>
      <c r="G93" s="64"/>
      <c r="N93" s="106"/>
    </row>
    <row r="94" spans="6:14" ht="14.25" x14ac:dyDescent="0.2">
      <c r="F94" s="64"/>
      <c r="G94" s="64"/>
      <c r="N94" s="106"/>
    </row>
    <row r="95" spans="6:14" ht="14.25" x14ac:dyDescent="0.2">
      <c r="F95" s="64"/>
      <c r="G95" s="64"/>
      <c r="N95" s="106"/>
    </row>
    <row r="96" spans="6:14" x14ac:dyDescent="0.2">
      <c r="G96" s="64"/>
    </row>
    <row r="97" spans="7:7" x14ac:dyDescent="0.2">
      <c r="G97" s="64"/>
    </row>
    <row r="98" spans="7:7" x14ac:dyDescent="0.2">
      <c r="G98" s="64"/>
    </row>
    <row r="99" spans="7:7" x14ac:dyDescent="0.2">
      <c r="G99" s="64"/>
    </row>
    <row r="100" spans="7:7" x14ac:dyDescent="0.2">
      <c r="G100" s="64"/>
    </row>
    <row r="101" spans="7:7" x14ac:dyDescent="0.2">
      <c r="G101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9"/>
  <dimension ref="B1:T96"/>
  <sheetViews>
    <sheetView topLeftCell="H12" zoomScaleNormal="100" workbookViewId="0">
      <selection activeCell="L9" sqref="L9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7" width="11" style="8" bestFit="1" customWidth="1"/>
    <col min="18" max="16384" width="9.140625" style="8"/>
  </cols>
  <sheetData>
    <row r="1" spans="2:20" ht="13.5" thickBot="1" x14ac:dyDescent="0.25"/>
    <row r="2" spans="2:20" s="43" customFormat="1" ht="20.100000000000001" customHeight="1" thickTop="1" thickBot="1" x14ac:dyDescent="0.25">
      <c r="B2" s="236" t="s">
        <v>146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20" s="1" customFormat="1" ht="8.1" customHeight="1" thickTop="1" thickBot="1" x14ac:dyDescent="0.25">
      <c r="F3" s="2"/>
      <c r="G3" s="2"/>
      <c r="H3" s="239"/>
      <c r="I3" s="239"/>
      <c r="J3" s="54"/>
      <c r="K3" s="54"/>
      <c r="L3" s="100"/>
      <c r="M3" s="100"/>
      <c r="N3" s="100"/>
      <c r="O3" s="83"/>
      <c r="P3" s="83"/>
      <c r="Q3" s="101"/>
    </row>
    <row r="4" spans="2:20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59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20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6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20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20" s="2" customFormat="1" ht="12.95" customHeight="1" x14ac:dyDescent="0.25">
      <c r="B7" s="5" t="s">
        <v>41</v>
      </c>
      <c r="C7" s="6" t="s">
        <v>3</v>
      </c>
      <c r="D7" s="6" t="s">
        <v>4</v>
      </c>
      <c r="E7" s="146" t="s">
        <v>178</v>
      </c>
      <c r="F7" s="4"/>
      <c r="G7" s="4"/>
      <c r="H7" s="4"/>
      <c r="I7" s="118"/>
      <c r="J7" s="118"/>
      <c r="K7" s="118"/>
      <c r="L7" s="3"/>
      <c r="M7" s="4"/>
      <c r="N7" s="191"/>
      <c r="O7" s="218"/>
      <c r="P7" s="84"/>
    </row>
    <row r="8" spans="2:20" s="2" customFormat="1" ht="12.95" customHeight="1" x14ac:dyDescent="0.25">
      <c r="B8" s="5"/>
      <c r="C8" s="6"/>
      <c r="D8" s="6"/>
      <c r="E8" s="6"/>
      <c r="F8" s="61">
        <v>600000</v>
      </c>
      <c r="G8" s="72"/>
      <c r="H8" s="152" t="s">
        <v>30</v>
      </c>
      <c r="I8" s="129">
        <f t="shared" ref="I8:N8" si="0">I9</f>
        <v>15000</v>
      </c>
      <c r="J8" s="129">
        <f t="shared" si="0"/>
        <v>15000</v>
      </c>
      <c r="K8" s="129">
        <f>K9</f>
        <v>15000</v>
      </c>
      <c r="L8" s="172">
        <f t="shared" si="0"/>
        <v>15000</v>
      </c>
      <c r="M8" s="129">
        <f t="shared" si="0"/>
        <v>0</v>
      </c>
      <c r="N8" s="186">
        <f t="shared" si="0"/>
        <v>15000</v>
      </c>
      <c r="O8" s="219">
        <f t="shared" ref="O8:O48" si="1">IF(J8=0,"",N8/J8*100)</f>
        <v>100</v>
      </c>
      <c r="P8" s="85">
        <f>IF(K8=0,"",N8/K8*100)</f>
        <v>100</v>
      </c>
    </row>
    <row r="9" spans="2:20" s="2" customFormat="1" ht="12.95" customHeight="1" x14ac:dyDescent="0.2">
      <c r="B9" s="5"/>
      <c r="C9" s="6"/>
      <c r="D9" s="6"/>
      <c r="E9" s="6"/>
      <c r="F9" s="62">
        <v>600000</v>
      </c>
      <c r="G9" s="73"/>
      <c r="H9" s="153" t="s">
        <v>20</v>
      </c>
      <c r="I9" s="95">
        <v>15000</v>
      </c>
      <c r="J9" s="95">
        <v>15000</v>
      </c>
      <c r="K9" s="95">
        <v>15000</v>
      </c>
      <c r="L9" s="113">
        <v>15000</v>
      </c>
      <c r="M9" s="95">
        <v>0</v>
      </c>
      <c r="N9" s="188">
        <f>SUM(L9:M9)</f>
        <v>15000</v>
      </c>
      <c r="O9" s="220">
        <f t="shared" si="1"/>
        <v>100</v>
      </c>
      <c r="P9" s="86">
        <f t="shared" ref="P9:P54" si="2">IF(K9=0,"",N9/K9*100)</f>
        <v>100</v>
      </c>
      <c r="Q9" s="34"/>
    </row>
    <row r="10" spans="2:20" s="2" customFormat="1" ht="12.95" customHeight="1" x14ac:dyDescent="0.2">
      <c r="B10" s="5"/>
      <c r="C10" s="6"/>
      <c r="D10" s="6"/>
      <c r="E10" s="6"/>
      <c r="F10" s="61"/>
      <c r="G10" s="72"/>
      <c r="H10" s="118"/>
      <c r="I10" s="95"/>
      <c r="J10" s="95"/>
      <c r="K10" s="95"/>
      <c r="L10" s="113"/>
      <c r="M10" s="95"/>
      <c r="N10" s="188"/>
      <c r="O10" s="220" t="str">
        <f t="shared" si="1"/>
        <v/>
      </c>
      <c r="P10" s="86" t="str">
        <f t="shared" si="2"/>
        <v/>
      </c>
      <c r="Q10" s="34"/>
    </row>
    <row r="11" spans="2:20" s="1" customFormat="1" ht="12.95" customHeight="1" x14ac:dyDescent="0.25">
      <c r="B11" s="11"/>
      <c r="C11" s="7"/>
      <c r="D11" s="7"/>
      <c r="E11" s="7"/>
      <c r="F11" s="61">
        <v>611000</v>
      </c>
      <c r="G11" s="72"/>
      <c r="H11" s="19" t="s">
        <v>58</v>
      </c>
      <c r="I11" s="97">
        <f t="shared" ref="I11:N11" si="3">SUM(I12:I14)</f>
        <v>608460</v>
      </c>
      <c r="J11" s="97">
        <f t="shared" ref="J11" si="4">SUM(J12:J14)</f>
        <v>609560</v>
      </c>
      <c r="K11" s="97">
        <f>SUM(K12:K14)</f>
        <v>476265</v>
      </c>
      <c r="L11" s="170">
        <f t="shared" si="3"/>
        <v>609445</v>
      </c>
      <c r="M11" s="97">
        <f t="shared" si="3"/>
        <v>0</v>
      </c>
      <c r="N11" s="192">
        <f t="shared" si="3"/>
        <v>609445</v>
      </c>
      <c r="O11" s="219">
        <f t="shared" si="1"/>
        <v>99.981133932672748</v>
      </c>
      <c r="P11" s="85">
        <f t="shared" si="2"/>
        <v>127.96342372418717</v>
      </c>
      <c r="Q11" s="34"/>
    </row>
    <row r="12" spans="2:20" ht="12.95" customHeight="1" x14ac:dyDescent="0.2">
      <c r="B12" s="9"/>
      <c r="C12" s="10"/>
      <c r="D12" s="10"/>
      <c r="E12" s="10"/>
      <c r="F12" s="62">
        <v>611100</v>
      </c>
      <c r="G12" s="73"/>
      <c r="H12" s="18" t="s">
        <v>70</v>
      </c>
      <c r="I12" s="98">
        <v>507100</v>
      </c>
      <c r="J12" s="98">
        <v>506100</v>
      </c>
      <c r="K12" s="98">
        <v>388590</v>
      </c>
      <c r="L12" s="114">
        <v>506071</v>
      </c>
      <c r="M12" s="98">
        <v>0</v>
      </c>
      <c r="N12" s="188">
        <f t="shared" ref="N12:N14" si="5">SUM(L12:M12)</f>
        <v>506071</v>
      </c>
      <c r="O12" s="220">
        <f t="shared" si="1"/>
        <v>99.994269907132988</v>
      </c>
      <c r="P12" s="86">
        <f t="shared" si="2"/>
        <v>130.23263594019403</v>
      </c>
      <c r="Q12" s="34"/>
    </row>
    <row r="13" spans="2:20" ht="12.95" customHeight="1" x14ac:dyDescent="0.2">
      <c r="B13" s="9"/>
      <c r="C13" s="10"/>
      <c r="D13" s="10"/>
      <c r="E13" s="10"/>
      <c r="F13" s="62">
        <v>611200</v>
      </c>
      <c r="G13" s="73"/>
      <c r="H13" s="18" t="s">
        <v>71</v>
      </c>
      <c r="I13" s="95">
        <v>101360</v>
      </c>
      <c r="J13" s="95">
        <f>101360+2100</f>
        <v>103460</v>
      </c>
      <c r="K13" s="95">
        <v>87675</v>
      </c>
      <c r="L13" s="113">
        <v>103374</v>
      </c>
      <c r="M13" s="95">
        <v>0</v>
      </c>
      <c r="N13" s="188">
        <f t="shared" si="5"/>
        <v>103374</v>
      </c>
      <c r="O13" s="220">
        <f t="shared" si="1"/>
        <v>99.916876087376764</v>
      </c>
      <c r="P13" s="86">
        <f t="shared" si="2"/>
        <v>117.90590248075279</v>
      </c>
      <c r="Q13" s="34"/>
      <c r="T13" s="138"/>
    </row>
    <row r="14" spans="2:20" ht="12.95" customHeight="1" x14ac:dyDescent="0.2">
      <c r="B14" s="9"/>
      <c r="C14" s="10"/>
      <c r="D14" s="10"/>
      <c r="E14" s="10"/>
      <c r="F14" s="62">
        <v>611200</v>
      </c>
      <c r="G14" s="73"/>
      <c r="H14" s="157" t="s">
        <v>86</v>
      </c>
      <c r="I14" s="95">
        <v>0</v>
      </c>
      <c r="J14" s="95">
        <v>0</v>
      </c>
      <c r="K14" s="95">
        <v>0</v>
      </c>
      <c r="L14" s="113">
        <v>0</v>
      </c>
      <c r="M14" s="95">
        <v>0</v>
      </c>
      <c r="N14" s="188">
        <f t="shared" si="5"/>
        <v>0</v>
      </c>
      <c r="O14" s="220" t="str">
        <f t="shared" si="1"/>
        <v/>
      </c>
      <c r="P14" s="86" t="str">
        <f t="shared" si="2"/>
        <v/>
      </c>
      <c r="Q14" s="34"/>
      <c r="R14" s="29"/>
    </row>
    <row r="15" spans="2:20" ht="12.95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93"/>
      <c r="O15" s="220" t="str">
        <f t="shared" si="1"/>
        <v/>
      </c>
      <c r="P15" s="86" t="str">
        <f t="shared" si="2"/>
        <v/>
      </c>
      <c r="Q15" s="34"/>
    </row>
    <row r="16" spans="2:20" s="1" customFormat="1" ht="12.95" customHeight="1" x14ac:dyDescent="0.25">
      <c r="B16" s="11"/>
      <c r="C16" s="7"/>
      <c r="D16" s="7"/>
      <c r="E16" s="7"/>
      <c r="F16" s="61">
        <v>612000</v>
      </c>
      <c r="G16" s="72"/>
      <c r="H16" s="19" t="s">
        <v>57</v>
      </c>
      <c r="I16" s="97">
        <f t="shared" ref="I16:N16" si="6">I17+I18</f>
        <v>54430</v>
      </c>
      <c r="J16" s="97">
        <f>J17+J18</f>
        <v>54230</v>
      </c>
      <c r="K16" s="97">
        <f>K17+K18</f>
        <v>42577</v>
      </c>
      <c r="L16" s="170">
        <f t="shared" si="6"/>
        <v>54181</v>
      </c>
      <c r="M16" s="97">
        <f t="shared" si="6"/>
        <v>0</v>
      </c>
      <c r="N16" s="192">
        <f t="shared" si="6"/>
        <v>54181</v>
      </c>
      <c r="O16" s="219">
        <f t="shared" si="1"/>
        <v>99.909644108427059</v>
      </c>
      <c r="P16" s="85">
        <f t="shared" si="2"/>
        <v>127.25415130234634</v>
      </c>
      <c r="Q16" s="34"/>
    </row>
    <row r="17" spans="2:17" ht="12.95" customHeight="1" x14ac:dyDescent="0.2">
      <c r="B17" s="9"/>
      <c r="C17" s="10"/>
      <c r="D17" s="10"/>
      <c r="E17" s="10"/>
      <c r="F17" s="62">
        <v>612100</v>
      </c>
      <c r="G17" s="73"/>
      <c r="H17" s="155" t="s">
        <v>5</v>
      </c>
      <c r="I17" s="95">
        <v>54430</v>
      </c>
      <c r="J17" s="95">
        <v>54230</v>
      </c>
      <c r="K17" s="95">
        <v>42577</v>
      </c>
      <c r="L17" s="113">
        <v>54181</v>
      </c>
      <c r="M17" s="95">
        <v>0</v>
      </c>
      <c r="N17" s="188">
        <f>SUM(L17:M17)</f>
        <v>54181</v>
      </c>
      <c r="O17" s="220">
        <f>IF(J17=0,"",N17/J17*100)</f>
        <v>99.909644108427059</v>
      </c>
      <c r="P17" s="86">
        <f>IF(K17=0,"",N17/K17*100)</f>
        <v>127.25415130234634</v>
      </c>
      <c r="Q17" s="34"/>
    </row>
    <row r="18" spans="2:17" ht="12.95" customHeight="1" x14ac:dyDescent="0.2">
      <c r="B18" s="9"/>
      <c r="C18" s="10"/>
      <c r="D18" s="10"/>
      <c r="E18" s="10"/>
      <c r="F18" s="62"/>
      <c r="G18" s="73"/>
      <c r="H18" s="18"/>
      <c r="I18" s="95"/>
      <c r="J18" s="95"/>
      <c r="K18" s="95"/>
      <c r="L18" s="113"/>
      <c r="M18" s="95"/>
      <c r="N18" s="188"/>
      <c r="O18" s="220" t="str">
        <f>IF(J18=0,"",N18/J18*100)</f>
        <v/>
      </c>
      <c r="P18" s="86" t="str">
        <f>IF(K18=0,"",N18/K18*100)</f>
        <v/>
      </c>
      <c r="Q18" s="34"/>
    </row>
    <row r="19" spans="2:17" s="1" customFormat="1" ht="12.95" customHeight="1" x14ac:dyDescent="0.25">
      <c r="B19" s="11"/>
      <c r="C19" s="7"/>
      <c r="D19" s="7"/>
      <c r="E19" s="7"/>
      <c r="F19" s="61">
        <v>613000</v>
      </c>
      <c r="G19" s="72"/>
      <c r="H19" s="19" t="s">
        <v>59</v>
      </c>
      <c r="I19" s="97">
        <f t="shared" ref="I19:J19" si="7">SUM(I20:I30)</f>
        <v>250980</v>
      </c>
      <c r="J19" s="97">
        <f t="shared" si="7"/>
        <v>248880</v>
      </c>
      <c r="K19" s="97">
        <f t="shared" ref="K19" si="8">SUM(K20:K30)</f>
        <v>223859</v>
      </c>
      <c r="L19" s="171">
        <f t="shared" ref="L19:N19" si="9">SUM(L20:L30)</f>
        <v>214583</v>
      </c>
      <c r="M19" s="99">
        <f t="shared" si="9"/>
        <v>0</v>
      </c>
      <c r="N19" s="187">
        <f t="shared" si="9"/>
        <v>214583</v>
      </c>
      <c r="O19" s="219">
        <f t="shared" si="1"/>
        <v>86.219463195114116</v>
      </c>
      <c r="P19" s="85">
        <f t="shared" si="2"/>
        <v>95.856320273028999</v>
      </c>
      <c r="Q19" s="34"/>
    </row>
    <row r="20" spans="2:17" ht="12.95" customHeight="1" x14ac:dyDescent="0.2">
      <c r="B20" s="9"/>
      <c r="C20" s="10"/>
      <c r="D20" s="10"/>
      <c r="E20" s="10"/>
      <c r="F20" s="62">
        <v>613100</v>
      </c>
      <c r="G20" s="73"/>
      <c r="H20" s="18" t="s">
        <v>6</v>
      </c>
      <c r="I20" s="95">
        <v>7000</v>
      </c>
      <c r="J20" s="95">
        <v>7000</v>
      </c>
      <c r="K20" s="95">
        <v>8384</v>
      </c>
      <c r="L20" s="113">
        <v>6780</v>
      </c>
      <c r="M20" s="95">
        <v>0</v>
      </c>
      <c r="N20" s="188">
        <f t="shared" ref="N20:N30" si="10">SUM(L20:M20)</f>
        <v>6780</v>
      </c>
      <c r="O20" s="220">
        <f t="shared" si="1"/>
        <v>96.857142857142847</v>
      </c>
      <c r="P20" s="86">
        <f t="shared" si="2"/>
        <v>80.868320610687022</v>
      </c>
      <c r="Q20" s="34"/>
    </row>
    <row r="21" spans="2:17" ht="12.95" customHeight="1" x14ac:dyDescent="0.2">
      <c r="B21" s="9"/>
      <c r="C21" s="10"/>
      <c r="D21" s="10"/>
      <c r="E21" s="10"/>
      <c r="F21" s="62">
        <v>613200</v>
      </c>
      <c r="G21" s="73"/>
      <c r="H21" s="18" t="s">
        <v>7</v>
      </c>
      <c r="I21" s="95">
        <v>0</v>
      </c>
      <c r="J21" s="95">
        <v>0</v>
      </c>
      <c r="K21" s="95">
        <v>0</v>
      </c>
      <c r="L21" s="113">
        <v>0</v>
      </c>
      <c r="M21" s="95">
        <v>0</v>
      </c>
      <c r="N21" s="188">
        <f t="shared" si="10"/>
        <v>0</v>
      </c>
      <c r="O21" s="220" t="str">
        <f t="shared" si="1"/>
        <v/>
      </c>
      <c r="P21" s="86" t="str">
        <f t="shared" si="2"/>
        <v/>
      </c>
      <c r="Q21" s="34"/>
    </row>
    <row r="22" spans="2:17" ht="12.95" customHeight="1" x14ac:dyDescent="0.2">
      <c r="B22" s="9"/>
      <c r="C22" s="10"/>
      <c r="D22" s="10"/>
      <c r="E22" s="10"/>
      <c r="F22" s="62">
        <v>613300</v>
      </c>
      <c r="G22" s="73"/>
      <c r="H22" s="18" t="s">
        <v>72</v>
      </c>
      <c r="I22" s="95">
        <v>9720</v>
      </c>
      <c r="J22" s="95">
        <v>9720</v>
      </c>
      <c r="K22" s="95">
        <v>9290</v>
      </c>
      <c r="L22" s="113">
        <v>9607</v>
      </c>
      <c r="M22" s="95">
        <v>0</v>
      </c>
      <c r="N22" s="188">
        <f t="shared" si="10"/>
        <v>9607</v>
      </c>
      <c r="O22" s="220">
        <f t="shared" si="1"/>
        <v>98.837448559670776</v>
      </c>
      <c r="P22" s="86">
        <f t="shared" si="2"/>
        <v>103.41227125941872</v>
      </c>
      <c r="Q22" s="34"/>
    </row>
    <row r="23" spans="2:17" ht="12.95" customHeight="1" x14ac:dyDescent="0.2">
      <c r="B23" s="9"/>
      <c r="C23" s="10"/>
      <c r="D23" s="10"/>
      <c r="E23" s="10"/>
      <c r="F23" s="62">
        <v>613400</v>
      </c>
      <c r="G23" s="73"/>
      <c r="H23" s="18" t="s">
        <v>60</v>
      </c>
      <c r="I23" s="95">
        <v>1800</v>
      </c>
      <c r="J23" s="95">
        <v>1800</v>
      </c>
      <c r="K23" s="95">
        <v>3083</v>
      </c>
      <c r="L23" s="113">
        <v>1651</v>
      </c>
      <c r="M23" s="95">
        <v>0</v>
      </c>
      <c r="N23" s="188">
        <f t="shared" si="10"/>
        <v>1651</v>
      </c>
      <c r="O23" s="220">
        <f t="shared" si="1"/>
        <v>91.722222222222229</v>
      </c>
      <c r="P23" s="86">
        <f t="shared" si="2"/>
        <v>53.551735322737592</v>
      </c>
      <c r="Q23" s="34"/>
    </row>
    <row r="24" spans="2:17" ht="12.95" customHeight="1" x14ac:dyDescent="0.2">
      <c r="B24" s="9"/>
      <c r="C24" s="10"/>
      <c r="D24" s="10"/>
      <c r="E24" s="10"/>
      <c r="F24" s="62">
        <v>613500</v>
      </c>
      <c r="G24" s="73"/>
      <c r="H24" s="18" t="s">
        <v>8</v>
      </c>
      <c r="I24" s="95">
        <v>0</v>
      </c>
      <c r="J24" s="95">
        <v>0</v>
      </c>
      <c r="K24" s="95">
        <v>0</v>
      </c>
      <c r="L24" s="113">
        <v>0</v>
      </c>
      <c r="M24" s="95">
        <v>0</v>
      </c>
      <c r="N24" s="188">
        <f t="shared" si="10"/>
        <v>0</v>
      </c>
      <c r="O24" s="220" t="str">
        <f t="shared" si="1"/>
        <v/>
      </c>
      <c r="P24" s="86" t="str">
        <f t="shared" si="2"/>
        <v/>
      </c>
      <c r="Q24" s="34"/>
    </row>
    <row r="25" spans="2:17" ht="12.95" customHeight="1" x14ac:dyDescent="0.2">
      <c r="B25" s="9"/>
      <c r="C25" s="10"/>
      <c r="D25" s="10"/>
      <c r="E25" s="10"/>
      <c r="F25" s="62">
        <v>613600</v>
      </c>
      <c r="G25" s="73"/>
      <c r="H25" s="18" t="s">
        <v>73</v>
      </c>
      <c r="I25" s="95">
        <v>0</v>
      </c>
      <c r="J25" s="95">
        <v>0</v>
      </c>
      <c r="K25" s="95">
        <v>0</v>
      </c>
      <c r="L25" s="113">
        <v>0</v>
      </c>
      <c r="M25" s="95">
        <v>0</v>
      </c>
      <c r="N25" s="188">
        <f t="shared" si="10"/>
        <v>0</v>
      </c>
      <c r="O25" s="220" t="str">
        <f t="shared" si="1"/>
        <v/>
      </c>
      <c r="P25" s="86" t="str">
        <f t="shared" si="2"/>
        <v/>
      </c>
      <c r="Q25" s="34"/>
    </row>
    <row r="26" spans="2:17" ht="12.95" customHeight="1" x14ac:dyDescent="0.2">
      <c r="B26" s="9"/>
      <c r="C26" s="10"/>
      <c r="D26" s="10"/>
      <c r="E26" s="10"/>
      <c r="F26" s="62">
        <v>613700</v>
      </c>
      <c r="G26" s="73"/>
      <c r="H26" s="18" t="s">
        <v>9</v>
      </c>
      <c r="I26" s="98">
        <v>2000</v>
      </c>
      <c r="J26" s="98">
        <v>2000</v>
      </c>
      <c r="K26" s="98">
        <v>1867</v>
      </c>
      <c r="L26" s="114">
        <v>1861</v>
      </c>
      <c r="M26" s="98">
        <v>0</v>
      </c>
      <c r="N26" s="188">
        <f t="shared" si="10"/>
        <v>1861</v>
      </c>
      <c r="O26" s="220">
        <f t="shared" si="1"/>
        <v>93.05</v>
      </c>
      <c r="P26" s="86">
        <f t="shared" si="2"/>
        <v>99.67862881628281</v>
      </c>
      <c r="Q26" s="34"/>
    </row>
    <row r="27" spans="2:17" ht="12.95" customHeight="1" x14ac:dyDescent="0.2">
      <c r="B27" s="9"/>
      <c r="C27" s="10"/>
      <c r="D27" s="10"/>
      <c r="E27" s="10"/>
      <c r="F27" s="62">
        <v>613800</v>
      </c>
      <c r="G27" s="73"/>
      <c r="H27" s="18" t="s">
        <v>61</v>
      </c>
      <c r="I27" s="95">
        <v>18960</v>
      </c>
      <c r="J27" s="95">
        <f>18960-2100</f>
        <v>16860</v>
      </c>
      <c r="K27" s="95">
        <v>13828</v>
      </c>
      <c r="L27" s="113">
        <v>13682</v>
      </c>
      <c r="M27" s="95">
        <v>0</v>
      </c>
      <c r="N27" s="188">
        <f t="shared" si="10"/>
        <v>13682</v>
      </c>
      <c r="O27" s="220">
        <f t="shared" si="1"/>
        <v>81.150652431791229</v>
      </c>
      <c r="P27" s="86">
        <f t="shared" si="2"/>
        <v>98.944171246745739</v>
      </c>
      <c r="Q27" s="34"/>
    </row>
    <row r="28" spans="2:17" ht="12.95" customHeight="1" x14ac:dyDescent="0.2">
      <c r="B28" s="9"/>
      <c r="C28" s="10"/>
      <c r="D28" s="10"/>
      <c r="E28" s="10"/>
      <c r="F28" s="62">
        <v>613900</v>
      </c>
      <c r="G28" s="73"/>
      <c r="H28" s="18" t="s">
        <v>62</v>
      </c>
      <c r="I28" s="95">
        <v>26300</v>
      </c>
      <c r="J28" s="95">
        <v>26300</v>
      </c>
      <c r="K28" s="95">
        <v>30261</v>
      </c>
      <c r="L28" s="113">
        <v>25814</v>
      </c>
      <c r="M28" s="95">
        <v>0</v>
      </c>
      <c r="N28" s="188">
        <f t="shared" si="10"/>
        <v>25814</v>
      </c>
      <c r="O28" s="220">
        <f t="shared" si="1"/>
        <v>98.152091254752847</v>
      </c>
      <c r="P28" s="86">
        <f t="shared" si="2"/>
        <v>85.304517365586065</v>
      </c>
      <c r="Q28" s="34"/>
    </row>
    <row r="29" spans="2:17" ht="12.95" customHeight="1" x14ac:dyDescent="0.2">
      <c r="B29" s="9"/>
      <c r="C29" s="10"/>
      <c r="D29" s="10"/>
      <c r="E29" s="142"/>
      <c r="F29" s="67">
        <v>613900</v>
      </c>
      <c r="G29" s="78" t="s">
        <v>105</v>
      </c>
      <c r="H29" s="18" t="s">
        <v>88</v>
      </c>
      <c r="I29" s="95">
        <v>185200</v>
      </c>
      <c r="J29" s="95">
        <v>185200</v>
      </c>
      <c r="K29" s="95">
        <v>157146</v>
      </c>
      <c r="L29" s="113">
        <v>155188</v>
      </c>
      <c r="M29" s="95">
        <v>0</v>
      </c>
      <c r="N29" s="188">
        <f t="shared" si="10"/>
        <v>155188</v>
      </c>
      <c r="O29" s="220">
        <f t="shared" si="1"/>
        <v>83.794816414686821</v>
      </c>
      <c r="P29" s="86">
        <f t="shared" si="2"/>
        <v>98.754024919501617</v>
      </c>
      <c r="Q29" s="34"/>
    </row>
    <row r="30" spans="2:17" ht="12.95" customHeight="1" x14ac:dyDescent="0.2">
      <c r="B30" s="9"/>
      <c r="C30" s="10"/>
      <c r="D30" s="10"/>
      <c r="E30" s="10"/>
      <c r="F30" s="62">
        <v>613900</v>
      </c>
      <c r="G30" s="73"/>
      <c r="H30" s="157" t="s">
        <v>87</v>
      </c>
      <c r="I30" s="95">
        <v>0</v>
      </c>
      <c r="J30" s="95">
        <v>0</v>
      </c>
      <c r="K30" s="95">
        <v>0</v>
      </c>
      <c r="L30" s="113">
        <v>0</v>
      </c>
      <c r="M30" s="95">
        <v>0</v>
      </c>
      <c r="N30" s="188">
        <f t="shared" si="10"/>
        <v>0</v>
      </c>
      <c r="O30" s="220" t="str">
        <f t="shared" si="1"/>
        <v/>
      </c>
      <c r="P30" s="86" t="str">
        <f t="shared" si="2"/>
        <v/>
      </c>
      <c r="Q30" s="34"/>
    </row>
    <row r="31" spans="2:17" ht="8.25" customHeight="1" x14ac:dyDescent="0.2">
      <c r="B31" s="9"/>
      <c r="C31" s="10"/>
      <c r="D31" s="10"/>
      <c r="E31" s="142"/>
      <c r="F31" s="67"/>
      <c r="G31" s="78"/>
      <c r="H31" s="18"/>
      <c r="I31" s="95"/>
      <c r="J31" s="95"/>
      <c r="K31" s="95"/>
      <c r="L31" s="113"/>
      <c r="M31" s="95"/>
      <c r="N31" s="188"/>
      <c r="O31" s="220" t="str">
        <f t="shared" si="1"/>
        <v/>
      </c>
      <c r="P31" s="86" t="str">
        <f t="shared" si="2"/>
        <v/>
      </c>
      <c r="Q31" s="34"/>
    </row>
    <row r="32" spans="2:17" s="1" customFormat="1" ht="12.95" customHeight="1" x14ac:dyDescent="0.25">
      <c r="B32" s="11"/>
      <c r="C32" s="7"/>
      <c r="D32" s="19"/>
      <c r="E32" s="19"/>
      <c r="F32" s="61">
        <v>614000</v>
      </c>
      <c r="G32" s="72"/>
      <c r="H32" s="19" t="s">
        <v>74</v>
      </c>
      <c r="I32" s="97">
        <f>SUM(I33:I35)</f>
        <v>465000</v>
      </c>
      <c r="J32" s="97">
        <f>SUM(J33:J35)</f>
        <v>465000</v>
      </c>
      <c r="K32" s="97">
        <f>SUM(K33:K35)</f>
        <v>1353938</v>
      </c>
      <c r="L32" s="170">
        <f t="shared" ref="L32" si="11">SUM(L33:L35)</f>
        <v>463384</v>
      </c>
      <c r="M32" s="97">
        <f>SUM(M33:M35)</f>
        <v>0</v>
      </c>
      <c r="N32" s="187">
        <f>SUM(N33:N35)</f>
        <v>463384</v>
      </c>
      <c r="O32" s="219">
        <f t="shared" si="1"/>
        <v>99.652473118279573</v>
      </c>
      <c r="P32" s="85">
        <f t="shared" si="2"/>
        <v>34.224905424029757</v>
      </c>
      <c r="Q32" s="34"/>
    </row>
    <row r="33" spans="2:17" ht="12.95" customHeight="1" x14ac:dyDescent="0.2">
      <c r="B33" s="9"/>
      <c r="C33" s="10"/>
      <c r="D33" s="18"/>
      <c r="E33" s="18"/>
      <c r="F33" s="62">
        <v>614100</v>
      </c>
      <c r="G33" s="71" t="s">
        <v>106</v>
      </c>
      <c r="H33" s="179" t="s">
        <v>215</v>
      </c>
      <c r="I33" s="95">
        <v>400000</v>
      </c>
      <c r="J33" s="95">
        <v>400000</v>
      </c>
      <c r="K33" s="95">
        <v>1300000</v>
      </c>
      <c r="L33" s="113">
        <v>400000</v>
      </c>
      <c r="M33" s="95"/>
      <c r="N33" s="188">
        <f t="shared" ref="N33:N35" si="12">SUM(L33:M33)</f>
        <v>400000</v>
      </c>
      <c r="O33" s="220">
        <f t="shared" si="1"/>
        <v>100</v>
      </c>
      <c r="P33" s="226">
        <f t="shared" si="2"/>
        <v>30.76923076923077</v>
      </c>
      <c r="Q33" s="34"/>
    </row>
    <row r="34" spans="2:17" ht="12.95" customHeight="1" x14ac:dyDescent="0.2">
      <c r="B34" s="9"/>
      <c r="C34" s="10"/>
      <c r="D34" s="18"/>
      <c r="E34" s="18"/>
      <c r="F34" s="90">
        <v>614800</v>
      </c>
      <c r="G34" s="79" t="s">
        <v>107</v>
      </c>
      <c r="H34" s="179" t="s">
        <v>22</v>
      </c>
      <c r="I34" s="95">
        <v>60000</v>
      </c>
      <c r="J34" s="95">
        <v>62620</v>
      </c>
      <c r="K34" s="95">
        <v>51820</v>
      </c>
      <c r="L34" s="113">
        <v>62524</v>
      </c>
      <c r="M34" s="95">
        <v>0</v>
      </c>
      <c r="N34" s="188">
        <f t="shared" si="12"/>
        <v>62524</v>
      </c>
      <c r="O34" s="220">
        <f t="shared" si="1"/>
        <v>99.846694346854036</v>
      </c>
      <c r="P34" s="226">
        <f t="shared" si="2"/>
        <v>120.65611732921653</v>
      </c>
      <c r="Q34" s="34"/>
    </row>
    <row r="35" spans="2:17" ht="24.75" customHeight="1" x14ac:dyDescent="0.2">
      <c r="B35" s="9"/>
      <c r="C35" s="10"/>
      <c r="D35" s="18"/>
      <c r="E35" s="18"/>
      <c r="F35" s="90">
        <v>614800</v>
      </c>
      <c r="G35" s="79" t="s">
        <v>108</v>
      </c>
      <c r="H35" s="165" t="s">
        <v>91</v>
      </c>
      <c r="I35" s="95">
        <v>5000</v>
      </c>
      <c r="J35" s="95">
        <v>2380</v>
      </c>
      <c r="K35" s="95">
        <v>2118</v>
      </c>
      <c r="L35" s="113">
        <v>860</v>
      </c>
      <c r="M35" s="95">
        <v>0</v>
      </c>
      <c r="N35" s="188">
        <f t="shared" si="12"/>
        <v>860</v>
      </c>
      <c r="O35" s="220">
        <f t="shared" si="1"/>
        <v>36.134453781512605</v>
      </c>
      <c r="P35" s="226">
        <f t="shared" si="2"/>
        <v>40.60434372049103</v>
      </c>
      <c r="Q35" s="34"/>
    </row>
    <row r="36" spans="2:17" ht="9" customHeight="1" x14ac:dyDescent="0.2">
      <c r="B36" s="9"/>
      <c r="C36" s="10"/>
      <c r="D36" s="18"/>
      <c r="E36" s="143"/>
      <c r="F36" s="91"/>
      <c r="G36" s="80"/>
      <c r="H36" s="25"/>
      <c r="I36" s="111"/>
      <c r="J36" s="111"/>
      <c r="K36" s="111"/>
      <c r="L36" s="113"/>
      <c r="M36" s="95"/>
      <c r="N36" s="188"/>
      <c r="O36" s="220" t="str">
        <f t="shared" si="1"/>
        <v/>
      </c>
      <c r="P36" s="86"/>
      <c r="Q36" s="34"/>
    </row>
    <row r="37" spans="2:17" ht="12.95" customHeight="1" x14ac:dyDescent="0.25">
      <c r="B37" s="9"/>
      <c r="C37" s="10"/>
      <c r="D37" s="10"/>
      <c r="E37" s="144"/>
      <c r="F37" s="69">
        <v>616000</v>
      </c>
      <c r="G37" s="81"/>
      <c r="H37" s="20" t="s">
        <v>75</v>
      </c>
      <c r="I37" s="110">
        <f>SUM(I38:I39)</f>
        <v>21930</v>
      </c>
      <c r="J37" s="110">
        <f>SUM(J38:J39)</f>
        <v>21930</v>
      </c>
      <c r="K37" s="110">
        <f>SUM(K38:K39)</f>
        <v>28910</v>
      </c>
      <c r="L37" s="116">
        <f t="shared" ref="L37" si="13">SUM(L38:L39)</f>
        <v>21913</v>
      </c>
      <c r="M37" s="94">
        <f>SUM(M38:M39)</f>
        <v>0</v>
      </c>
      <c r="N37" s="187">
        <f>SUM(N38:N39)</f>
        <v>21913</v>
      </c>
      <c r="O37" s="219">
        <f t="shared" si="1"/>
        <v>99.922480620155042</v>
      </c>
      <c r="P37" s="85">
        <f t="shared" si="2"/>
        <v>75.797301971636116</v>
      </c>
      <c r="Q37" s="34"/>
    </row>
    <row r="38" spans="2:17" ht="12.95" customHeight="1" x14ac:dyDescent="0.2">
      <c r="B38" s="9"/>
      <c r="C38" s="10"/>
      <c r="D38" s="10"/>
      <c r="E38" s="112"/>
      <c r="F38" s="68">
        <v>616200</v>
      </c>
      <c r="G38" s="71" t="s">
        <v>109</v>
      </c>
      <c r="H38" s="26" t="s">
        <v>198</v>
      </c>
      <c r="I38" s="111">
        <v>14580</v>
      </c>
      <c r="J38" s="111">
        <v>14580</v>
      </c>
      <c r="K38" s="111">
        <v>16384</v>
      </c>
      <c r="L38" s="113">
        <v>14570</v>
      </c>
      <c r="M38" s="95">
        <v>0</v>
      </c>
      <c r="N38" s="188">
        <f t="shared" ref="N38:N39" si="14">SUM(L38:M38)</f>
        <v>14570</v>
      </c>
      <c r="O38" s="220">
        <f t="shared" si="1"/>
        <v>99.931412894375853</v>
      </c>
      <c r="P38" s="86">
        <f t="shared" si="2"/>
        <v>88.92822265625</v>
      </c>
      <c r="Q38" s="34"/>
    </row>
    <row r="39" spans="2:17" ht="12.95" customHeight="1" x14ac:dyDescent="0.2">
      <c r="B39" s="9"/>
      <c r="C39" s="10"/>
      <c r="D39" s="10"/>
      <c r="E39" s="112"/>
      <c r="F39" s="68">
        <v>616200</v>
      </c>
      <c r="G39" s="71" t="s">
        <v>110</v>
      </c>
      <c r="H39" s="26" t="s">
        <v>199</v>
      </c>
      <c r="I39" s="111">
        <v>7350</v>
      </c>
      <c r="J39" s="111">
        <v>7350</v>
      </c>
      <c r="K39" s="111">
        <v>12526</v>
      </c>
      <c r="L39" s="113">
        <v>7343</v>
      </c>
      <c r="M39" s="95">
        <v>0</v>
      </c>
      <c r="N39" s="188">
        <f t="shared" si="14"/>
        <v>7343</v>
      </c>
      <c r="O39" s="220">
        <f t="shared" si="1"/>
        <v>99.904761904761912</v>
      </c>
      <c r="P39" s="86">
        <f t="shared" si="2"/>
        <v>58.622066102506786</v>
      </c>
      <c r="Q39" s="34"/>
    </row>
    <row r="40" spans="2:17" ht="12.95" customHeight="1" x14ac:dyDescent="0.25">
      <c r="B40" s="9"/>
      <c r="C40" s="10"/>
      <c r="D40" s="10"/>
      <c r="E40" s="10"/>
      <c r="F40" s="62"/>
      <c r="G40" s="73"/>
      <c r="H40" s="10"/>
      <c r="I40" s="110"/>
      <c r="J40" s="110"/>
      <c r="K40" s="110"/>
      <c r="L40" s="170"/>
      <c r="M40" s="97"/>
      <c r="N40" s="187"/>
      <c r="O40" s="220" t="str">
        <f t="shared" si="1"/>
        <v/>
      </c>
      <c r="P40" s="86" t="str">
        <f t="shared" si="2"/>
        <v/>
      </c>
      <c r="Q40" s="34"/>
    </row>
    <row r="41" spans="2:17" ht="12.95" customHeight="1" x14ac:dyDescent="0.25">
      <c r="B41" s="11"/>
      <c r="C41" s="7"/>
      <c r="D41" s="7"/>
      <c r="E41" s="7"/>
      <c r="F41" s="61">
        <v>821000</v>
      </c>
      <c r="G41" s="72"/>
      <c r="H41" s="7" t="s">
        <v>12</v>
      </c>
      <c r="I41" s="110">
        <f>SUM(I42:I43)</f>
        <v>23000</v>
      </c>
      <c r="J41" s="110">
        <f>SUM(J42:J43)</f>
        <v>23000</v>
      </c>
      <c r="K41" s="110">
        <f>SUM(K42:K43)</f>
        <v>26785</v>
      </c>
      <c r="L41" s="170">
        <f t="shared" ref="L41" si="15">SUM(L42:L43)</f>
        <v>22413</v>
      </c>
      <c r="M41" s="97">
        <f>SUM(M42:M43)</f>
        <v>0</v>
      </c>
      <c r="N41" s="187">
        <f>SUM(N42:N43)</f>
        <v>22413</v>
      </c>
      <c r="O41" s="219">
        <f t="shared" si="1"/>
        <v>97.447826086956525</v>
      </c>
      <c r="P41" s="85">
        <f t="shared" si="2"/>
        <v>83.677431398170626</v>
      </c>
      <c r="Q41" s="34"/>
    </row>
    <row r="42" spans="2:17" ht="12.95" customHeight="1" x14ac:dyDescent="0.2">
      <c r="B42" s="9"/>
      <c r="C42" s="10"/>
      <c r="D42" s="10"/>
      <c r="E42" s="10"/>
      <c r="F42" s="62">
        <v>821200</v>
      </c>
      <c r="G42" s="73"/>
      <c r="H42" s="10" t="s">
        <v>13</v>
      </c>
      <c r="I42" s="111">
        <v>0</v>
      </c>
      <c r="J42" s="111">
        <v>0</v>
      </c>
      <c r="K42" s="111">
        <v>0</v>
      </c>
      <c r="L42" s="114">
        <v>0</v>
      </c>
      <c r="M42" s="98">
        <v>0</v>
      </c>
      <c r="N42" s="188">
        <f t="shared" ref="N42:N43" si="16">SUM(L42:M42)</f>
        <v>0</v>
      </c>
      <c r="O42" s="220" t="str">
        <f t="shared" si="1"/>
        <v/>
      </c>
      <c r="P42" s="86" t="str">
        <f t="shared" si="2"/>
        <v/>
      </c>
      <c r="Q42" s="34"/>
    </row>
    <row r="43" spans="2:17" s="1" customFormat="1" ht="12.95" customHeight="1" x14ac:dyDescent="0.2">
      <c r="B43" s="9"/>
      <c r="C43" s="10"/>
      <c r="D43" s="10"/>
      <c r="E43" s="10"/>
      <c r="F43" s="62">
        <v>821300</v>
      </c>
      <c r="G43" s="73"/>
      <c r="H43" s="10" t="s">
        <v>14</v>
      </c>
      <c r="I43" s="111">
        <v>23000</v>
      </c>
      <c r="J43" s="111">
        <v>23000</v>
      </c>
      <c r="K43" s="111">
        <v>26785</v>
      </c>
      <c r="L43" s="114">
        <v>22413</v>
      </c>
      <c r="M43" s="98">
        <v>0</v>
      </c>
      <c r="N43" s="188">
        <f t="shared" si="16"/>
        <v>22413</v>
      </c>
      <c r="O43" s="220">
        <f t="shared" si="1"/>
        <v>97.447826086956525</v>
      </c>
      <c r="P43" s="86">
        <f t="shared" si="2"/>
        <v>83.677431398170626</v>
      </c>
      <c r="Q43" s="34"/>
    </row>
    <row r="44" spans="2:17" ht="12.95" customHeight="1" x14ac:dyDescent="0.2">
      <c r="B44" s="9"/>
      <c r="C44" s="10"/>
      <c r="D44" s="10"/>
      <c r="E44" s="10"/>
      <c r="F44" s="62"/>
      <c r="G44" s="73"/>
      <c r="H44" s="10"/>
      <c r="I44" s="111"/>
      <c r="J44" s="111"/>
      <c r="K44" s="111"/>
      <c r="L44" s="113"/>
      <c r="M44" s="95"/>
      <c r="N44" s="188"/>
      <c r="O44" s="220" t="str">
        <f t="shared" si="1"/>
        <v/>
      </c>
      <c r="P44" s="86" t="str">
        <f t="shared" si="2"/>
        <v/>
      </c>
      <c r="Q44" s="34"/>
    </row>
    <row r="45" spans="2:17" ht="12.95" customHeight="1" x14ac:dyDescent="0.25">
      <c r="B45" s="11"/>
      <c r="C45" s="7"/>
      <c r="D45" s="7"/>
      <c r="E45" s="7"/>
      <c r="F45" s="61">
        <v>823000</v>
      </c>
      <c r="G45" s="72"/>
      <c r="H45" s="7" t="s">
        <v>76</v>
      </c>
      <c r="I45" s="110">
        <f>SUM(I46:I47)</f>
        <v>512970</v>
      </c>
      <c r="J45" s="110">
        <f>SUM(J46:J47)</f>
        <v>512970</v>
      </c>
      <c r="K45" s="110">
        <f>SUM(K46:K47)</f>
        <v>515908</v>
      </c>
      <c r="L45" s="170">
        <f t="shared" ref="L45" si="17">SUM(L46:L47)</f>
        <v>512956</v>
      </c>
      <c r="M45" s="97">
        <f>SUM(M46:M47)</f>
        <v>0</v>
      </c>
      <c r="N45" s="187">
        <f>SUM(N46:N47)</f>
        <v>512956</v>
      </c>
      <c r="O45" s="219">
        <f t="shared" si="1"/>
        <v>99.997270795563097</v>
      </c>
      <c r="P45" s="85">
        <f t="shared" si="2"/>
        <v>99.427804957473043</v>
      </c>
      <c r="Q45" s="34"/>
    </row>
    <row r="46" spans="2:17" ht="12.95" customHeight="1" x14ac:dyDescent="0.2">
      <c r="B46" s="9"/>
      <c r="C46" s="10"/>
      <c r="D46" s="10"/>
      <c r="E46" s="10"/>
      <c r="F46" s="62">
        <v>823200</v>
      </c>
      <c r="G46" s="73" t="s">
        <v>109</v>
      </c>
      <c r="H46" s="134" t="s">
        <v>200</v>
      </c>
      <c r="I46" s="111">
        <v>82680</v>
      </c>
      <c r="J46" s="111">
        <v>82680</v>
      </c>
      <c r="K46" s="111">
        <v>85625</v>
      </c>
      <c r="L46" s="114">
        <v>82673</v>
      </c>
      <c r="M46" s="98">
        <v>0</v>
      </c>
      <c r="N46" s="188">
        <f t="shared" ref="N46:N47" si="18">SUM(L46:M46)</f>
        <v>82673</v>
      </c>
      <c r="O46" s="220">
        <f t="shared" si="1"/>
        <v>99.991533623609101</v>
      </c>
      <c r="P46" s="86">
        <f t="shared" si="2"/>
        <v>96.552408759124091</v>
      </c>
      <c r="Q46" s="34"/>
    </row>
    <row r="47" spans="2:17" ht="12.95" customHeight="1" x14ac:dyDescent="0.2">
      <c r="B47" s="9"/>
      <c r="C47" s="10"/>
      <c r="D47" s="10"/>
      <c r="E47" s="10"/>
      <c r="F47" s="62">
        <v>823200</v>
      </c>
      <c r="G47" s="73" t="s">
        <v>110</v>
      </c>
      <c r="H47" s="134" t="s">
        <v>201</v>
      </c>
      <c r="I47" s="111">
        <v>430290</v>
      </c>
      <c r="J47" s="111">
        <v>430290</v>
      </c>
      <c r="K47" s="111">
        <v>430283</v>
      </c>
      <c r="L47" s="114">
        <v>430283</v>
      </c>
      <c r="M47" s="98">
        <v>0</v>
      </c>
      <c r="N47" s="188">
        <f t="shared" si="18"/>
        <v>430283</v>
      </c>
      <c r="O47" s="220">
        <f t="shared" si="1"/>
        <v>99.998373190174078</v>
      </c>
      <c r="P47" s="86">
        <f t="shared" si="2"/>
        <v>100</v>
      </c>
      <c r="Q47" s="34"/>
    </row>
    <row r="48" spans="2:17" ht="8.25" customHeight="1" x14ac:dyDescent="0.2">
      <c r="B48" s="9"/>
      <c r="C48" s="10"/>
      <c r="D48" s="10"/>
      <c r="E48" s="10"/>
      <c r="F48" s="62"/>
      <c r="G48" s="73"/>
      <c r="H48" s="10"/>
      <c r="I48" s="117"/>
      <c r="J48" s="117"/>
      <c r="K48" s="117"/>
      <c r="L48" s="160"/>
      <c r="M48" s="134"/>
      <c r="N48" s="200"/>
      <c r="O48" s="220" t="str">
        <f t="shared" si="1"/>
        <v/>
      </c>
      <c r="P48" s="86" t="str">
        <f t="shared" si="2"/>
        <v/>
      </c>
      <c r="Q48" s="34"/>
    </row>
    <row r="49" spans="2:18" ht="12.95" customHeight="1" x14ac:dyDescent="0.25">
      <c r="B49" s="11"/>
      <c r="C49" s="7"/>
      <c r="D49" s="7"/>
      <c r="E49" s="7"/>
      <c r="F49" s="61"/>
      <c r="G49" s="72"/>
      <c r="H49" s="7" t="s">
        <v>15</v>
      </c>
      <c r="I49" s="169">
        <v>18</v>
      </c>
      <c r="J49" s="169">
        <v>18</v>
      </c>
      <c r="K49" s="169">
        <v>16</v>
      </c>
      <c r="L49" s="213">
        <v>18</v>
      </c>
      <c r="M49" s="175"/>
      <c r="N49" s="206">
        <v>18</v>
      </c>
      <c r="O49" s="220"/>
      <c r="P49" s="86"/>
      <c r="Q49" s="34"/>
    </row>
    <row r="50" spans="2:18" ht="12.95" customHeight="1" x14ac:dyDescent="0.25">
      <c r="B50" s="11"/>
      <c r="C50" s="7"/>
      <c r="D50" s="7"/>
      <c r="E50" s="7"/>
      <c r="F50" s="61"/>
      <c r="G50" s="72"/>
      <c r="H50" s="7" t="s">
        <v>24</v>
      </c>
      <c r="I50" s="119">
        <f t="shared" ref="I50:N50" si="19">I8+I11+I16+I19+I32+I37+I41+I45</f>
        <v>1951770</v>
      </c>
      <c r="J50" s="119">
        <f t="shared" ref="J50:K50" si="20">J8+J11+J16+J19+J32+J37+J41+J45</f>
        <v>1950570</v>
      </c>
      <c r="K50" s="119">
        <f t="shared" si="20"/>
        <v>2683242</v>
      </c>
      <c r="L50" s="122">
        <f t="shared" si="19"/>
        <v>1913875</v>
      </c>
      <c r="M50" s="13">
        <f t="shared" si="19"/>
        <v>0</v>
      </c>
      <c r="N50" s="187">
        <f t="shared" si="19"/>
        <v>1913875</v>
      </c>
      <c r="O50" s="219">
        <f>IF(J50=0,"",N50/J50*100)</f>
        <v>98.1187550305808</v>
      </c>
      <c r="P50" s="85">
        <f t="shared" si="2"/>
        <v>71.326961936344162</v>
      </c>
      <c r="Q50" s="34"/>
      <c r="R50" s="30"/>
    </row>
    <row r="51" spans="2:18" s="1" customFormat="1" ht="12.95" customHeight="1" x14ac:dyDescent="0.25">
      <c r="B51" s="11"/>
      <c r="C51" s="7"/>
      <c r="D51" s="7"/>
      <c r="E51" s="7"/>
      <c r="F51" s="61"/>
      <c r="G51" s="72"/>
      <c r="H51" s="7" t="s">
        <v>16</v>
      </c>
      <c r="I51" s="119">
        <f t="shared" ref="I51:J52" si="21">I50</f>
        <v>1951770</v>
      </c>
      <c r="J51" s="119">
        <f t="shared" si="21"/>
        <v>1950570</v>
      </c>
      <c r="K51" s="119">
        <f t="shared" ref="K51" si="22">K50</f>
        <v>2683242</v>
      </c>
      <c r="L51" s="122">
        <f t="shared" ref="L51:N52" si="23">L50</f>
        <v>1913875</v>
      </c>
      <c r="M51" s="13">
        <f t="shared" si="23"/>
        <v>0</v>
      </c>
      <c r="N51" s="187">
        <f t="shared" si="23"/>
        <v>1913875</v>
      </c>
      <c r="O51" s="219">
        <f>IF(J51=0,"",N51/J51*100)</f>
        <v>98.1187550305808</v>
      </c>
      <c r="P51" s="85">
        <f t="shared" si="2"/>
        <v>71.326961936344162</v>
      </c>
      <c r="Q51" s="34"/>
    </row>
    <row r="52" spans="2:18" s="1" customFormat="1" ht="12.95" customHeight="1" x14ac:dyDescent="0.25">
      <c r="B52" s="11"/>
      <c r="C52" s="7"/>
      <c r="D52" s="7"/>
      <c r="E52" s="7"/>
      <c r="F52" s="61"/>
      <c r="G52" s="72"/>
      <c r="H52" s="7" t="s">
        <v>17</v>
      </c>
      <c r="I52" s="119">
        <f t="shared" si="21"/>
        <v>1951770</v>
      </c>
      <c r="J52" s="119">
        <f t="shared" si="21"/>
        <v>1950570</v>
      </c>
      <c r="K52" s="119">
        <f t="shared" ref="K52" si="24">K51</f>
        <v>2683242</v>
      </c>
      <c r="L52" s="122">
        <f t="shared" si="23"/>
        <v>1913875</v>
      </c>
      <c r="M52" s="13">
        <f t="shared" si="23"/>
        <v>0</v>
      </c>
      <c r="N52" s="187">
        <f t="shared" si="23"/>
        <v>1913875</v>
      </c>
      <c r="O52" s="219">
        <f>IF(J52=0,"",N52/J52*100)</f>
        <v>98.1187550305808</v>
      </c>
      <c r="P52" s="85">
        <f t="shared" si="2"/>
        <v>71.326961936344162</v>
      </c>
      <c r="Q52" s="34"/>
    </row>
    <row r="53" spans="2:18" s="1" customFormat="1" ht="6.75" customHeight="1" thickBot="1" x14ac:dyDescent="0.25">
      <c r="B53" s="14"/>
      <c r="C53" s="15"/>
      <c r="D53" s="15"/>
      <c r="E53" s="15"/>
      <c r="F53" s="63"/>
      <c r="G53" s="74"/>
      <c r="H53" s="15"/>
      <c r="I53" s="15"/>
      <c r="J53" s="21"/>
      <c r="K53" s="21"/>
      <c r="L53" s="14"/>
      <c r="M53" s="15"/>
      <c r="N53" s="189"/>
      <c r="O53" s="221"/>
      <c r="P53" s="87" t="str">
        <f t="shared" si="2"/>
        <v/>
      </c>
    </row>
    <row r="54" spans="2:18" s="1" customFormat="1" ht="12.95" customHeight="1" x14ac:dyDescent="0.2">
      <c r="B54" s="8"/>
      <c r="C54" s="8"/>
      <c r="D54" s="8"/>
      <c r="E54" s="8"/>
      <c r="F54" s="64"/>
      <c r="G54" s="75"/>
      <c r="H54" s="8"/>
      <c r="I54" s="8"/>
      <c r="J54" s="8"/>
      <c r="K54" s="8"/>
      <c r="L54" s="8"/>
      <c r="M54" s="8"/>
      <c r="N54" s="105"/>
      <c r="O54" s="88"/>
      <c r="P54" s="88" t="str">
        <f t="shared" si="2"/>
        <v/>
      </c>
    </row>
    <row r="55" spans="2:18" ht="12.95" customHeight="1" x14ac:dyDescent="0.2">
      <c r="F55" s="64"/>
      <c r="G55" s="75"/>
      <c r="L55" s="30"/>
      <c r="N55" s="105"/>
    </row>
    <row r="56" spans="2:18" ht="12.95" customHeight="1" x14ac:dyDescent="0.2">
      <c r="F56" s="64"/>
      <c r="G56" s="75"/>
      <c r="N56" s="105"/>
    </row>
    <row r="57" spans="2:18" ht="12.95" customHeight="1" x14ac:dyDescent="0.2">
      <c r="F57" s="64"/>
      <c r="G57" s="75"/>
      <c r="N57" s="105"/>
    </row>
    <row r="58" spans="2:18" ht="12.95" customHeight="1" x14ac:dyDescent="0.2">
      <c r="F58" s="64"/>
      <c r="G58" s="75"/>
      <c r="N58" s="105"/>
    </row>
    <row r="59" spans="2:18" ht="12.95" customHeight="1" x14ac:dyDescent="0.2">
      <c r="F59" s="64"/>
      <c r="G59" s="75"/>
      <c r="N59" s="105"/>
    </row>
    <row r="60" spans="2:18" ht="17.100000000000001" customHeight="1" x14ac:dyDescent="0.2">
      <c r="F60" s="64"/>
      <c r="G60" s="75"/>
      <c r="N60" s="105"/>
    </row>
    <row r="61" spans="2:18" ht="14.25" x14ac:dyDescent="0.2">
      <c r="F61" s="64"/>
      <c r="G61" s="75"/>
      <c r="N61" s="105"/>
    </row>
    <row r="62" spans="2:18" ht="14.25" x14ac:dyDescent="0.2">
      <c r="F62" s="64"/>
      <c r="G62" s="75"/>
      <c r="N62" s="105"/>
    </row>
    <row r="63" spans="2:18" ht="14.25" x14ac:dyDescent="0.2">
      <c r="F63" s="64"/>
      <c r="G63" s="75"/>
      <c r="N63" s="105"/>
    </row>
    <row r="64" spans="2:18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0"/>
  <dimension ref="B1:R96"/>
  <sheetViews>
    <sheetView topLeftCell="I10" zoomScaleNormal="100" zoomScaleSheetLayoutView="130" workbookViewId="0">
      <selection activeCell="Q37" sqref="Q37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147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42</v>
      </c>
      <c r="C7" s="6" t="s">
        <v>3</v>
      </c>
      <c r="D7" s="6" t="s">
        <v>4</v>
      </c>
      <c r="E7" s="146" t="s">
        <v>179</v>
      </c>
      <c r="F7" s="4"/>
      <c r="G7" s="4"/>
      <c r="H7" s="4"/>
      <c r="I7" s="4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370090</v>
      </c>
      <c r="J8" s="97">
        <f t="shared" ref="J8" si="1">SUM(J9:J12)</f>
        <v>370190</v>
      </c>
      <c r="K8" s="97">
        <f>SUM(K9:K12)</f>
        <v>330273</v>
      </c>
      <c r="L8" s="170">
        <f t="shared" si="0"/>
        <v>369801</v>
      </c>
      <c r="M8" s="97">
        <f t="shared" si="0"/>
        <v>0</v>
      </c>
      <c r="N8" s="192">
        <f t="shared" si="0"/>
        <v>369801</v>
      </c>
      <c r="O8" s="219">
        <f t="shared" ref="O8:P37" si="2">IF(J8=0,"",N8/J8*100)</f>
        <v>99.894918825468011</v>
      </c>
      <c r="P8" s="85">
        <f>IF(K8=0,"",N8/K8*100)</f>
        <v>111.96828078589532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319300</v>
      </c>
      <c r="J9" s="95">
        <v>319400</v>
      </c>
      <c r="K9" s="95">
        <v>279447</v>
      </c>
      <c r="L9" s="113">
        <v>319367</v>
      </c>
      <c r="M9" s="95">
        <v>0</v>
      </c>
      <c r="N9" s="193">
        <f>SUM(L9:M9)</f>
        <v>319367</v>
      </c>
      <c r="O9" s="220">
        <f t="shared" si="2"/>
        <v>99.989668127739506</v>
      </c>
      <c r="P9" s="86">
        <f t="shared" ref="P9:P54" si="3">IF(K9=0,"",N9/K9*100)</f>
        <v>114.28535643610415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50790</v>
      </c>
      <c r="J10" s="95">
        <v>50790</v>
      </c>
      <c r="K10" s="95">
        <v>50826</v>
      </c>
      <c r="L10" s="113">
        <v>50434</v>
      </c>
      <c r="M10" s="95">
        <v>0</v>
      </c>
      <c r="N10" s="193">
        <f t="shared" ref="N10:N11" si="4">SUM(L10:M10)</f>
        <v>50434</v>
      </c>
      <c r="O10" s="220">
        <f t="shared" si="2"/>
        <v>99.299074620988378</v>
      </c>
      <c r="P10" s="86">
        <f t="shared" si="3"/>
        <v>99.228741195451136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33830</v>
      </c>
      <c r="J13" s="97">
        <f t="shared" si="5"/>
        <v>33830</v>
      </c>
      <c r="K13" s="97">
        <f>K14</f>
        <v>29341</v>
      </c>
      <c r="L13" s="170">
        <f t="shared" si="5"/>
        <v>33768</v>
      </c>
      <c r="M13" s="97">
        <f t="shared" si="5"/>
        <v>0</v>
      </c>
      <c r="N13" s="192">
        <f t="shared" si="5"/>
        <v>33768</v>
      </c>
      <c r="O13" s="219">
        <f t="shared" si="2"/>
        <v>99.816730712385464</v>
      </c>
      <c r="P13" s="85">
        <f t="shared" si="3"/>
        <v>115.08810197334786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33830</v>
      </c>
      <c r="J14" s="95">
        <v>33830</v>
      </c>
      <c r="K14" s="95">
        <v>29341</v>
      </c>
      <c r="L14" s="113">
        <v>33768</v>
      </c>
      <c r="M14" s="95">
        <v>0</v>
      </c>
      <c r="N14" s="193">
        <f>SUM(L14:M14)</f>
        <v>33768</v>
      </c>
      <c r="O14" s="220">
        <f t="shared" si="2"/>
        <v>99.816730712385464</v>
      </c>
      <c r="P14" s="86">
        <f t="shared" si="3"/>
        <v>115.08810197334786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95840</v>
      </c>
      <c r="J16" s="99">
        <f t="shared" ref="J16" si="7">SUM(J17:J26)</f>
        <v>95840</v>
      </c>
      <c r="K16" s="99">
        <f>SUM(K17:K26)</f>
        <v>100446</v>
      </c>
      <c r="L16" s="171">
        <f t="shared" si="6"/>
        <v>92098</v>
      </c>
      <c r="M16" s="99">
        <f t="shared" si="6"/>
        <v>0</v>
      </c>
      <c r="N16" s="187">
        <f t="shared" si="6"/>
        <v>92098</v>
      </c>
      <c r="O16" s="219">
        <f t="shared" si="2"/>
        <v>96.095575959933228</v>
      </c>
      <c r="P16" s="85">
        <f t="shared" si="3"/>
        <v>91.689066762240415</v>
      </c>
      <c r="Q16" s="30"/>
      <c r="R16" s="31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3000</v>
      </c>
      <c r="J17" s="95">
        <v>3000</v>
      </c>
      <c r="K17" s="95">
        <v>1929</v>
      </c>
      <c r="L17" s="113">
        <v>2266</v>
      </c>
      <c r="M17" s="95">
        <v>0</v>
      </c>
      <c r="N17" s="193">
        <f t="shared" ref="N17:N26" si="8">SUM(L17:M17)</f>
        <v>2266</v>
      </c>
      <c r="O17" s="220">
        <f t="shared" si="2"/>
        <v>75.533333333333331</v>
      </c>
      <c r="P17" s="86">
        <f t="shared" si="3"/>
        <v>117.47019180922757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0</v>
      </c>
      <c r="J18" s="95">
        <v>0</v>
      </c>
      <c r="K18" s="95">
        <v>0</v>
      </c>
      <c r="L18" s="113">
        <v>0</v>
      </c>
      <c r="M18" s="95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18000</v>
      </c>
      <c r="J19" s="95">
        <v>17010</v>
      </c>
      <c r="K19" s="95">
        <v>15769</v>
      </c>
      <c r="L19" s="113">
        <v>14132</v>
      </c>
      <c r="M19" s="95">
        <v>0</v>
      </c>
      <c r="N19" s="193">
        <f t="shared" si="8"/>
        <v>14132</v>
      </c>
      <c r="O19" s="220">
        <f t="shared" si="2"/>
        <v>83.080540858318642</v>
      </c>
      <c r="P19" s="86">
        <f t="shared" si="3"/>
        <v>89.618872471304456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1000</v>
      </c>
      <c r="J20" s="95">
        <v>2630</v>
      </c>
      <c r="K20" s="95">
        <v>2094</v>
      </c>
      <c r="L20" s="113">
        <v>2619</v>
      </c>
      <c r="M20" s="95">
        <v>0</v>
      </c>
      <c r="N20" s="193">
        <f t="shared" si="8"/>
        <v>2619</v>
      </c>
      <c r="O20" s="220">
        <f t="shared" si="2"/>
        <v>99.581749049429661</v>
      </c>
      <c r="P20" s="226">
        <f t="shared" si="3"/>
        <v>125.07163323782235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0</v>
      </c>
      <c r="J21" s="95">
        <v>0</v>
      </c>
      <c r="K21" s="95">
        <v>0</v>
      </c>
      <c r="L21" s="113">
        <v>0</v>
      </c>
      <c r="M21" s="95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1000</v>
      </c>
      <c r="J23" s="95">
        <v>360</v>
      </c>
      <c r="K23" s="95">
        <v>470</v>
      </c>
      <c r="L23" s="113">
        <v>351</v>
      </c>
      <c r="M23" s="95">
        <v>0</v>
      </c>
      <c r="N23" s="193">
        <f t="shared" si="8"/>
        <v>351</v>
      </c>
      <c r="O23" s="220">
        <f t="shared" si="2"/>
        <v>97.5</v>
      </c>
      <c r="P23" s="86">
        <f t="shared" si="3"/>
        <v>74.680851063829792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0</v>
      </c>
      <c r="J24" s="95">
        <v>0</v>
      </c>
      <c r="K24" s="95">
        <v>0</v>
      </c>
      <c r="L24" s="113">
        <v>0</v>
      </c>
      <c r="M24" s="95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72840</v>
      </c>
      <c r="J25" s="98">
        <v>72840</v>
      </c>
      <c r="K25" s="98">
        <v>80184</v>
      </c>
      <c r="L25" s="114">
        <v>72730</v>
      </c>
      <c r="M25" s="98">
        <v>0</v>
      </c>
      <c r="N25" s="193">
        <f t="shared" si="8"/>
        <v>72730</v>
      </c>
      <c r="O25" s="220">
        <f t="shared" si="2"/>
        <v>99.848984074684239</v>
      </c>
      <c r="P25" s="86">
        <f t="shared" si="3"/>
        <v>90.70388107353088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ht="12.95" customHeight="1" x14ac:dyDescent="0.25">
      <c r="B27" s="9"/>
      <c r="C27" s="10"/>
      <c r="D27" s="10"/>
      <c r="E27" s="10"/>
      <c r="F27" s="62"/>
      <c r="G27" s="73"/>
      <c r="H27" s="18"/>
      <c r="I27" s="97"/>
      <c r="J27" s="97"/>
      <c r="K27" s="97"/>
      <c r="L27" s="170"/>
      <c r="M27" s="97"/>
      <c r="N27" s="187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614000</v>
      </c>
      <c r="G28" s="72"/>
      <c r="H28" s="19" t="s">
        <v>74</v>
      </c>
      <c r="I28" s="97">
        <f t="shared" ref="I28:J28" si="9">SUM(I29:I32)</f>
        <v>5238000</v>
      </c>
      <c r="J28" s="97">
        <f t="shared" si="9"/>
        <v>5280000</v>
      </c>
      <c r="K28" s="97">
        <f t="shared" ref="K28" si="10">SUM(K29:K32)</f>
        <v>5666814</v>
      </c>
      <c r="L28" s="170">
        <f t="shared" ref="L28:M28" si="11">SUM(L29:L32)</f>
        <v>4649147</v>
      </c>
      <c r="M28" s="97">
        <f t="shared" si="11"/>
        <v>629651</v>
      </c>
      <c r="N28" s="187">
        <f t="shared" ref="N28" si="12">SUM(N29:N32)</f>
        <v>5278798</v>
      </c>
      <c r="O28" s="219">
        <f t="shared" si="2"/>
        <v>99.977234848484855</v>
      </c>
      <c r="P28" s="85">
        <f t="shared" si="3"/>
        <v>93.152836849771319</v>
      </c>
      <c r="Q28" s="30"/>
    </row>
    <row r="29" spans="2:17" ht="12.95" customHeight="1" x14ac:dyDescent="0.2">
      <c r="B29" s="9"/>
      <c r="C29" s="10"/>
      <c r="D29" s="18"/>
      <c r="E29" s="18"/>
      <c r="F29" s="62">
        <v>614100</v>
      </c>
      <c r="G29" s="73"/>
      <c r="H29" s="166" t="s">
        <v>218</v>
      </c>
      <c r="I29" s="98">
        <v>1100000</v>
      </c>
      <c r="J29" s="98">
        <v>1100000</v>
      </c>
      <c r="K29" s="98">
        <v>1764000</v>
      </c>
      <c r="L29" s="114">
        <v>700000</v>
      </c>
      <c r="M29" s="98">
        <v>400000</v>
      </c>
      <c r="N29" s="193">
        <f t="shared" ref="N29:N31" si="13">SUM(L29:M29)</f>
        <v>1100000</v>
      </c>
      <c r="O29" s="220">
        <f t="shared" si="2"/>
        <v>100</v>
      </c>
      <c r="P29" s="86">
        <f t="shared" si="3"/>
        <v>62.358276643990926</v>
      </c>
      <c r="Q29" s="30"/>
    </row>
    <row r="30" spans="2:17" ht="12.95" customHeight="1" x14ac:dyDescent="0.2">
      <c r="B30" s="9"/>
      <c r="C30" s="10"/>
      <c r="D30" s="10"/>
      <c r="E30" s="10"/>
      <c r="F30" s="62">
        <v>614200</v>
      </c>
      <c r="G30" s="73" t="s">
        <v>130</v>
      </c>
      <c r="H30" s="154" t="s">
        <v>216</v>
      </c>
      <c r="I30" s="98">
        <v>65000</v>
      </c>
      <c r="J30" s="98">
        <v>65000</v>
      </c>
      <c r="K30" s="98">
        <v>70000</v>
      </c>
      <c r="L30" s="114">
        <v>65000</v>
      </c>
      <c r="M30" s="98"/>
      <c r="N30" s="193">
        <f t="shared" si="13"/>
        <v>65000</v>
      </c>
      <c r="O30" s="220">
        <f t="shared" si="2"/>
        <v>100</v>
      </c>
      <c r="P30" s="86">
        <f t="shared" si="3"/>
        <v>92.857142857142861</v>
      </c>
      <c r="Q30" s="30"/>
    </row>
    <row r="31" spans="2:17" ht="12.95" customHeight="1" x14ac:dyDescent="0.2">
      <c r="B31" s="9"/>
      <c r="C31" s="10"/>
      <c r="D31" s="10"/>
      <c r="E31" s="10"/>
      <c r="F31" s="62">
        <v>614200</v>
      </c>
      <c r="G31" s="73" t="s">
        <v>131</v>
      </c>
      <c r="H31" s="154" t="s">
        <v>217</v>
      </c>
      <c r="I31" s="98">
        <v>3953000</v>
      </c>
      <c r="J31" s="98">
        <v>3995000</v>
      </c>
      <c r="K31" s="98">
        <v>3732814</v>
      </c>
      <c r="L31" s="114">
        <f>3993798-229651</f>
        <v>3764147</v>
      </c>
      <c r="M31" s="98">
        <v>229651</v>
      </c>
      <c r="N31" s="193">
        <f t="shared" si="13"/>
        <v>3993798</v>
      </c>
      <c r="O31" s="220">
        <f t="shared" si="2"/>
        <v>99.969912390488119</v>
      </c>
      <c r="P31" s="86">
        <f t="shared" si="3"/>
        <v>106.99161544079078</v>
      </c>
      <c r="Q31" s="30"/>
    </row>
    <row r="32" spans="2:17" ht="12.95" customHeight="1" x14ac:dyDescent="0.2">
      <c r="B32" s="9"/>
      <c r="C32" s="10"/>
      <c r="D32" s="10"/>
      <c r="E32" s="10"/>
      <c r="F32" s="62">
        <v>614300</v>
      </c>
      <c r="G32" s="73" t="s">
        <v>205</v>
      </c>
      <c r="H32" s="154" t="s">
        <v>204</v>
      </c>
      <c r="I32" s="98">
        <v>120000</v>
      </c>
      <c r="J32" s="98">
        <v>120000</v>
      </c>
      <c r="K32" s="98">
        <v>100000</v>
      </c>
      <c r="L32" s="114">
        <v>120000</v>
      </c>
      <c r="M32" s="98"/>
      <c r="N32" s="193">
        <f t="shared" ref="N32" si="14">SUM(L32:M32)</f>
        <v>120000</v>
      </c>
      <c r="O32" s="220">
        <f t="shared" si="2"/>
        <v>100</v>
      </c>
      <c r="P32" s="86">
        <f t="shared" si="3"/>
        <v>120</v>
      </c>
      <c r="Q32" s="30"/>
    </row>
    <row r="33" spans="2:17" ht="12.95" customHeight="1" x14ac:dyDescent="0.2">
      <c r="B33" s="9"/>
      <c r="C33" s="10"/>
      <c r="D33" s="10"/>
      <c r="E33" s="10"/>
      <c r="F33" s="62"/>
      <c r="G33" s="73"/>
      <c r="H33" s="18"/>
      <c r="I33" s="95"/>
      <c r="J33" s="95"/>
      <c r="K33" s="95"/>
      <c r="L33" s="113"/>
      <c r="M33" s="95"/>
      <c r="N33" s="188"/>
      <c r="O33" s="220" t="str">
        <f t="shared" si="2"/>
        <v/>
      </c>
      <c r="P33" s="86"/>
      <c r="Q33" s="30"/>
    </row>
    <row r="34" spans="2:17" ht="12.95" customHeight="1" x14ac:dyDescent="0.25">
      <c r="B34" s="11"/>
      <c r="C34" s="7"/>
      <c r="D34" s="7"/>
      <c r="E34" s="7"/>
      <c r="F34" s="61">
        <v>821000</v>
      </c>
      <c r="G34" s="72"/>
      <c r="H34" s="19" t="s">
        <v>12</v>
      </c>
      <c r="I34" s="97">
        <f t="shared" ref="I34:N34" si="15">I35+I36</f>
        <v>3400</v>
      </c>
      <c r="J34" s="97">
        <f t="shared" ref="J34" si="16">J35+J36</f>
        <v>3400</v>
      </c>
      <c r="K34" s="97">
        <f>K35+K36</f>
        <v>3378</v>
      </c>
      <c r="L34" s="170">
        <f t="shared" si="15"/>
        <v>2848</v>
      </c>
      <c r="M34" s="97">
        <f t="shared" si="15"/>
        <v>0</v>
      </c>
      <c r="N34" s="187">
        <f t="shared" si="15"/>
        <v>2848</v>
      </c>
      <c r="O34" s="219">
        <f t="shared" si="2"/>
        <v>83.764705882352942</v>
      </c>
      <c r="P34" s="85">
        <f t="shared" si="3"/>
        <v>84.310242747187687</v>
      </c>
      <c r="Q34" s="30"/>
    </row>
    <row r="35" spans="2:17" s="1" customFormat="1" ht="12.95" customHeight="1" x14ac:dyDescent="0.2">
      <c r="B35" s="9"/>
      <c r="C35" s="10"/>
      <c r="D35" s="10"/>
      <c r="E35" s="10"/>
      <c r="F35" s="62">
        <v>821200</v>
      </c>
      <c r="G35" s="73"/>
      <c r="H35" s="18" t="s">
        <v>13</v>
      </c>
      <c r="I35" s="95">
        <v>0</v>
      </c>
      <c r="J35" s="95">
        <v>0</v>
      </c>
      <c r="K35" s="95">
        <v>0</v>
      </c>
      <c r="L35" s="113">
        <v>0</v>
      </c>
      <c r="M35" s="95">
        <v>0</v>
      </c>
      <c r="N35" s="193">
        <f t="shared" ref="N35:N36" si="17">SUM(L35:M35)</f>
        <v>0</v>
      </c>
      <c r="O35" s="220" t="str">
        <f t="shared" si="2"/>
        <v/>
      </c>
      <c r="P35" s="86"/>
      <c r="Q35" s="30"/>
    </row>
    <row r="36" spans="2:17" ht="12.95" customHeight="1" x14ac:dyDescent="0.2">
      <c r="B36" s="9"/>
      <c r="C36" s="10"/>
      <c r="D36" s="10"/>
      <c r="E36" s="10"/>
      <c r="F36" s="62">
        <v>821300</v>
      </c>
      <c r="G36" s="73"/>
      <c r="H36" s="18" t="s">
        <v>14</v>
      </c>
      <c r="I36" s="95">
        <v>3400</v>
      </c>
      <c r="J36" s="95">
        <v>3400</v>
      </c>
      <c r="K36" s="95">
        <v>3378</v>
      </c>
      <c r="L36" s="113">
        <v>2848</v>
      </c>
      <c r="M36" s="95">
        <v>0</v>
      </c>
      <c r="N36" s="193">
        <f t="shared" si="17"/>
        <v>2848</v>
      </c>
      <c r="O36" s="220">
        <f t="shared" si="2"/>
        <v>83.764705882352942</v>
      </c>
      <c r="P36" s="230">
        <f t="shared" si="2"/>
        <v>2.4797130219761083</v>
      </c>
      <c r="Q36" s="30"/>
    </row>
    <row r="37" spans="2:17" ht="12.95" customHeight="1" x14ac:dyDescent="0.2">
      <c r="B37" s="9"/>
      <c r="C37" s="10"/>
      <c r="D37" s="10"/>
      <c r="E37" s="10"/>
      <c r="F37" s="62"/>
      <c r="G37" s="73"/>
      <c r="H37" s="18"/>
      <c r="I37" s="95"/>
      <c r="J37" s="95"/>
      <c r="K37" s="95"/>
      <c r="L37" s="113"/>
      <c r="M37" s="95"/>
      <c r="N37" s="188"/>
      <c r="O37" s="220" t="str">
        <f t="shared" si="2"/>
        <v/>
      </c>
      <c r="P37" s="86" t="str">
        <f t="shared" si="3"/>
        <v/>
      </c>
      <c r="Q37" s="30"/>
    </row>
    <row r="38" spans="2:17" ht="12.95" customHeight="1" x14ac:dyDescent="0.25">
      <c r="B38" s="11"/>
      <c r="C38" s="7"/>
      <c r="D38" s="7"/>
      <c r="E38" s="7"/>
      <c r="F38" s="61"/>
      <c r="G38" s="72"/>
      <c r="H38" s="19" t="s">
        <v>15</v>
      </c>
      <c r="I38" s="129" t="s">
        <v>232</v>
      </c>
      <c r="J38" s="129" t="s">
        <v>232</v>
      </c>
      <c r="K38" s="129" t="s">
        <v>232</v>
      </c>
      <c r="L38" s="172" t="s">
        <v>232</v>
      </c>
      <c r="M38" s="129"/>
      <c r="N38" s="186" t="s">
        <v>232</v>
      </c>
      <c r="O38" s="220"/>
      <c r="P38" s="86"/>
      <c r="Q38" s="30"/>
    </row>
    <row r="39" spans="2:17" s="1" customFormat="1" ht="12.95" customHeight="1" x14ac:dyDescent="0.25">
      <c r="B39" s="11"/>
      <c r="C39" s="7"/>
      <c r="D39" s="7"/>
      <c r="E39" s="7"/>
      <c r="F39" s="61"/>
      <c r="G39" s="72"/>
      <c r="H39" s="7" t="s">
        <v>24</v>
      </c>
      <c r="I39" s="119">
        <f t="shared" ref="I39:N39" si="18">I8+I13+I16+I28+I34</f>
        <v>5741160</v>
      </c>
      <c r="J39" s="13">
        <f t="shared" si="18"/>
        <v>5783260</v>
      </c>
      <c r="K39" s="13">
        <f t="shared" ref="K39" si="19">K8+K13+K16+K28+K34</f>
        <v>6130252</v>
      </c>
      <c r="L39" s="122">
        <f t="shared" si="18"/>
        <v>5147662</v>
      </c>
      <c r="M39" s="13">
        <f t="shared" si="18"/>
        <v>629651</v>
      </c>
      <c r="N39" s="187">
        <f t="shared" si="18"/>
        <v>5777313</v>
      </c>
      <c r="O39" s="219">
        <f>IF(J39=0,"",N39/J39*100)</f>
        <v>99.897168724906024</v>
      </c>
      <c r="P39" s="85">
        <f t="shared" si="3"/>
        <v>94.242667348748469</v>
      </c>
      <c r="Q39" s="30"/>
    </row>
    <row r="40" spans="2:17" s="1" customFormat="1" ht="12.95" customHeight="1" x14ac:dyDescent="0.25">
      <c r="B40" s="11"/>
      <c r="C40" s="7"/>
      <c r="D40" s="7"/>
      <c r="E40" s="7"/>
      <c r="F40" s="61"/>
      <c r="G40" s="72"/>
      <c r="H40" s="7" t="s">
        <v>16</v>
      </c>
      <c r="I40" s="13">
        <f t="shared" ref="I40:J41" si="20">I39</f>
        <v>5741160</v>
      </c>
      <c r="J40" s="13">
        <f t="shared" si="20"/>
        <v>5783260</v>
      </c>
      <c r="K40" s="13">
        <f t="shared" ref="K40" si="21">K39</f>
        <v>6130252</v>
      </c>
      <c r="L40" s="122">
        <f t="shared" ref="L40:N41" si="22">L39</f>
        <v>5147662</v>
      </c>
      <c r="M40" s="13">
        <f t="shared" si="22"/>
        <v>629651</v>
      </c>
      <c r="N40" s="187">
        <f t="shared" si="22"/>
        <v>5777313</v>
      </c>
      <c r="O40" s="219">
        <f>IF(J40=0,"",N40/J40*100)</f>
        <v>99.897168724906024</v>
      </c>
      <c r="P40" s="85">
        <f t="shared" si="3"/>
        <v>94.242667348748469</v>
      </c>
      <c r="Q40" s="30"/>
    </row>
    <row r="41" spans="2:17" s="1" customFormat="1" ht="12.95" customHeight="1" x14ac:dyDescent="0.25">
      <c r="B41" s="11"/>
      <c r="C41" s="7"/>
      <c r="D41" s="7"/>
      <c r="E41" s="7"/>
      <c r="F41" s="61"/>
      <c r="G41" s="72"/>
      <c r="H41" s="7" t="s">
        <v>17</v>
      </c>
      <c r="I41" s="13">
        <f t="shared" si="20"/>
        <v>5741160</v>
      </c>
      <c r="J41" s="13">
        <f t="shared" si="20"/>
        <v>5783260</v>
      </c>
      <c r="K41" s="13">
        <f t="shared" ref="K41" si="23">K40</f>
        <v>6130252</v>
      </c>
      <c r="L41" s="122">
        <f t="shared" si="22"/>
        <v>5147662</v>
      </c>
      <c r="M41" s="13">
        <f t="shared" si="22"/>
        <v>629651</v>
      </c>
      <c r="N41" s="187">
        <f t="shared" si="22"/>
        <v>5777313</v>
      </c>
      <c r="O41" s="219">
        <f>IF(J41=0,"",N41/J41*100)</f>
        <v>99.897168724906024</v>
      </c>
      <c r="P41" s="85">
        <f t="shared" si="3"/>
        <v>94.242667348748469</v>
      </c>
      <c r="Q41" s="30"/>
    </row>
    <row r="42" spans="2:17" s="1" customFormat="1" ht="12.95" customHeight="1" thickBot="1" x14ac:dyDescent="0.25">
      <c r="B42" s="14"/>
      <c r="C42" s="15"/>
      <c r="D42" s="15"/>
      <c r="E42" s="15"/>
      <c r="F42" s="63"/>
      <c r="G42" s="74"/>
      <c r="H42" s="15"/>
      <c r="I42" s="15"/>
      <c r="J42" s="15"/>
      <c r="K42" s="15"/>
      <c r="L42" s="14"/>
      <c r="M42" s="15"/>
      <c r="N42" s="189"/>
      <c r="O42" s="221"/>
      <c r="P42" s="87" t="str">
        <f t="shared" si="3"/>
        <v/>
      </c>
      <c r="Q42" s="30"/>
    </row>
    <row r="43" spans="2:17" ht="12.95" customHeight="1" x14ac:dyDescent="0.2">
      <c r="F43" s="64"/>
      <c r="G43" s="75"/>
      <c r="L43" s="137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7.100000000000001" customHeight="1" x14ac:dyDescent="0.2">
      <c r="F60" s="64"/>
      <c r="G60" s="75"/>
      <c r="N60" s="105"/>
    </row>
    <row r="61" spans="6:17" ht="17.100000000000001" customHeight="1" x14ac:dyDescent="0.2">
      <c r="F61" s="64"/>
      <c r="G61" s="75"/>
      <c r="N61" s="105"/>
    </row>
    <row r="62" spans="6:17" ht="17.100000000000001" customHeight="1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"/>
  <dimension ref="B1:S96"/>
  <sheetViews>
    <sheetView topLeftCell="I16" zoomScaleNormal="100" zoomScaleSheetLayoutView="100" workbookViewId="0">
      <selection activeCell="N39" sqref="N39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148</v>
      </c>
      <c r="C2" s="237"/>
      <c r="D2" s="237"/>
      <c r="E2" s="237"/>
      <c r="F2" s="237"/>
      <c r="G2" s="237"/>
      <c r="H2" s="237"/>
      <c r="I2" s="237"/>
      <c r="J2" s="257"/>
      <c r="K2" s="257"/>
      <c r="L2" s="257"/>
      <c r="M2" s="257"/>
      <c r="N2" s="25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43</v>
      </c>
      <c r="C7" s="6" t="s">
        <v>3</v>
      </c>
      <c r="D7" s="6" t="s">
        <v>4</v>
      </c>
      <c r="E7" s="146" t="s">
        <v>177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428530</v>
      </c>
      <c r="J8" s="97">
        <f t="shared" ref="J8" si="1">SUM(J9:J12)</f>
        <v>427130</v>
      </c>
      <c r="K8" s="97">
        <f>SUM(K9:K12)</f>
        <v>351371</v>
      </c>
      <c r="L8" s="170">
        <f t="shared" si="0"/>
        <v>423820</v>
      </c>
      <c r="M8" s="97">
        <f t="shared" si="0"/>
        <v>0</v>
      </c>
      <c r="N8" s="192">
        <f t="shared" si="0"/>
        <v>423820</v>
      </c>
      <c r="O8" s="219">
        <f t="shared" ref="O8:O37" si="2">IF(J8=0,"",N8/J8*100)</f>
        <v>99.225060286095569</v>
      </c>
      <c r="P8" s="85">
        <f>IF(K8=0,"",N8/K8*100)</f>
        <v>120.61894692504505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355970</v>
      </c>
      <c r="J9" s="98">
        <v>354570</v>
      </c>
      <c r="K9" s="98">
        <v>278061</v>
      </c>
      <c r="L9" s="114">
        <v>354486</v>
      </c>
      <c r="M9" s="98">
        <v>0</v>
      </c>
      <c r="N9" s="193">
        <f>SUM(L9:M9)</f>
        <v>354486</v>
      </c>
      <c r="O9" s="220">
        <f t="shared" si="2"/>
        <v>99.97630933243083</v>
      </c>
      <c r="P9" s="86">
        <f t="shared" ref="P9:P54" si="3">IF(K9=0,"",N9/K9*100)</f>
        <v>127.48497631814601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72560</v>
      </c>
      <c r="J10" s="98">
        <v>72560</v>
      </c>
      <c r="K10" s="98">
        <v>73310</v>
      </c>
      <c r="L10" s="114">
        <v>69334</v>
      </c>
      <c r="M10" s="98">
        <v>0</v>
      </c>
      <c r="N10" s="193">
        <f t="shared" ref="N10:N11" si="4">SUM(L10:M10)</f>
        <v>69334</v>
      </c>
      <c r="O10" s="220">
        <f t="shared" si="2"/>
        <v>95.55402425578832</v>
      </c>
      <c r="P10" s="86">
        <f t="shared" si="3"/>
        <v>94.576456145137087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38760</v>
      </c>
      <c r="J13" s="97">
        <f t="shared" si="5"/>
        <v>38310</v>
      </c>
      <c r="K13" s="97">
        <f>K14</f>
        <v>29196</v>
      </c>
      <c r="L13" s="170">
        <f t="shared" si="5"/>
        <v>38284</v>
      </c>
      <c r="M13" s="97">
        <f t="shared" si="5"/>
        <v>0</v>
      </c>
      <c r="N13" s="192">
        <f t="shared" si="5"/>
        <v>38284</v>
      </c>
      <c r="O13" s="219">
        <f t="shared" si="2"/>
        <v>99.932132602453677</v>
      </c>
      <c r="P13" s="85">
        <f t="shared" si="3"/>
        <v>131.12755171941362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38760</v>
      </c>
      <c r="J14" s="98">
        <v>38310</v>
      </c>
      <c r="K14" s="98">
        <v>29196</v>
      </c>
      <c r="L14" s="114">
        <v>38284</v>
      </c>
      <c r="M14" s="98">
        <v>0</v>
      </c>
      <c r="N14" s="193">
        <f>SUM(L14:M14)</f>
        <v>38284</v>
      </c>
      <c r="O14" s="220">
        <f t="shared" si="2"/>
        <v>99.932132602453677</v>
      </c>
      <c r="P14" s="86">
        <f t="shared" si="3"/>
        <v>131.12755171941362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SUM(I17:I27)</f>
        <v>753000</v>
      </c>
      <c r="J16" s="99">
        <f t="shared" ref="J16" si="7">SUM(J17:J27)</f>
        <v>753600</v>
      </c>
      <c r="K16" s="99">
        <f>SUM(K17:K27)</f>
        <v>428714</v>
      </c>
      <c r="L16" s="171">
        <f t="shared" si="6"/>
        <v>102908</v>
      </c>
      <c r="M16" s="99">
        <f t="shared" si="6"/>
        <v>596353</v>
      </c>
      <c r="N16" s="187">
        <f t="shared" si="6"/>
        <v>699261</v>
      </c>
      <c r="O16" s="219">
        <f t="shared" si="2"/>
        <v>92.789410828025481</v>
      </c>
      <c r="P16" s="85">
        <f t="shared" si="3"/>
        <v>163.10663985780732</v>
      </c>
      <c r="Q16" s="30"/>
    </row>
    <row r="17" spans="2:19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3500</v>
      </c>
      <c r="J17" s="98">
        <v>3500</v>
      </c>
      <c r="K17" s="98">
        <v>1358</v>
      </c>
      <c r="L17" s="114">
        <v>3459</v>
      </c>
      <c r="M17" s="98">
        <v>0</v>
      </c>
      <c r="N17" s="193">
        <f t="shared" ref="N17:N27" si="8">SUM(L17:M17)</f>
        <v>3459</v>
      </c>
      <c r="O17" s="220">
        <f t="shared" si="2"/>
        <v>98.828571428571436</v>
      </c>
      <c r="P17" s="86">
        <f t="shared" si="3"/>
        <v>254.71281296023562</v>
      </c>
      <c r="Q17" s="30"/>
    </row>
    <row r="18" spans="2:19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0</v>
      </c>
      <c r="J18" s="98">
        <v>0</v>
      </c>
      <c r="K18" s="98">
        <v>0</v>
      </c>
      <c r="L18" s="114">
        <v>0</v>
      </c>
      <c r="M18" s="98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9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7000</v>
      </c>
      <c r="J19" s="98">
        <v>7200</v>
      </c>
      <c r="K19" s="98">
        <v>7247</v>
      </c>
      <c r="L19" s="114">
        <v>7191</v>
      </c>
      <c r="M19" s="98">
        <v>0</v>
      </c>
      <c r="N19" s="193">
        <f t="shared" si="8"/>
        <v>7191</v>
      </c>
      <c r="O19" s="220">
        <f t="shared" si="2"/>
        <v>99.875</v>
      </c>
      <c r="P19" s="86">
        <f t="shared" si="3"/>
        <v>99.227266455084859</v>
      </c>
      <c r="Q19" s="30"/>
    </row>
    <row r="20" spans="2:19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2500</v>
      </c>
      <c r="J20" s="98">
        <v>5900</v>
      </c>
      <c r="K20" s="98">
        <v>1817</v>
      </c>
      <c r="L20" s="114">
        <v>5855</v>
      </c>
      <c r="M20" s="98">
        <v>0</v>
      </c>
      <c r="N20" s="193">
        <f t="shared" si="8"/>
        <v>5855</v>
      </c>
      <c r="O20" s="220">
        <f t="shared" si="2"/>
        <v>99.237288135593218</v>
      </c>
      <c r="P20" s="86">
        <f t="shared" si="3"/>
        <v>322.23445239405612</v>
      </c>
      <c r="Q20" s="30"/>
    </row>
    <row r="21" spans="2:19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0</v>
      </c>
      <c r="J21" s="98">
        <v>0</v>
      </c>
      <c r="K21" s="98">
        <v>0</v>
      </c>
      <c r="L21" s="114">
        <v>0</v>
      </c>
      <c r="M21" s="98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9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9" ht="12.95" customHeight="1" x14ac:dyDescent="0.2">
      <c r="B23" s="9"/>
      <c r="C23" s="10"/>
      <c r="D23" s="10"/>
      <c r="E23" s="142"/>
      <c r="F23" s="67">
        <v>613700</v>
      </c>
      <c r="G23" s="78"/>
      <c r="H23" s="18" t="s">
        <v>9</v>
      </c>
      <c r="I23" s="98">
        <v>15000</v>
      </c>
      <c r="J23" s="98">
        <v>15500</v>
      </c>
      <c r="K23" s="98">
        <v>1181</v>
      </c>
      <c r="L23" s="114">
        <v>15161</v>
      </c>
      <c r="M23" s="98">
        <v>0</v>
      </c>
      <c r="N23" s="193">
        <f t="shared" si="8"/>
        <v>15161</v>
      </c>
      <c r="O23" s="220">
        <f t="shared" si="2"/>
        <v>97.812903225806451</v>
      </c>
      <c r="P23" s="226">
        <f t="shared" si="3"/>
        <v>1283.7425910245554</v>
      </c>
      <c r="Q23" s="30"/>
    </row>
    <row r="24" spans="2:19" ht="12.95" customHeight="1" x14ac:dyDescent="0.2">
      <c r="B24" s="9"/>
      <c r="C24" s="10"/>
      <c r="D24" s="18"/>
      <c r="E24" s="18"/>
      <c r="F24" s="62">
        <v>613700</v>
      </c>
      <c r="G24" s="71" t="s">
        <v>111</v>
      </c>
      <c r="H24" s="167" t="s">
        <v>10</v>
      </c>
      <c r="I24" s="98">
        <v>660000</v>
      </c>
      <c r="J24" s="98">
        <v>650100</v>
      </c>
      <c r="K24" s="98">
        <v>388704</v>
      </c>
      <c r="L24" s="114">
        <v>0</v>
      </c>
      <c r="M24" s="98">
        <v>596353</v>
      </c>
      <c r="N24" s="193">
        <f t="shared" si="8"/>
        <v>596353</v>
      </c>
      <c r="O24" s="220">
        <f t="shared" si="2"/>
        <v>91.732502691893558</v>
      </c>
      <c r="P24" s="86">
        <f t="shared" si="3"/>
        <v>153.42085494360745</v>
      </c>
      <c r="Q24" s="30"/>
    </row>
    <row r="25" spans="2:19" ht="12.95" customHeight="1" x14ac:dyDescent="0.2">
      <c r="B25" s="9"/>
      <c r="C25" s="10"/>
      <c r="D25" s="10"/>
      <c r="E25" s="141"/>
      <c r="F25" s="66">
        <v>613800</v>
      </c>
      <c r="G25" s="77"/>
      <c r="H25" s="18" t="s">
        <v>61</v>
      </c>
      <c r="I25" s="98">
        <v>0</v>
      </c>
      <c r="J25" s="98">
        <v>0</v>
      </c>
      <c r="K25" s="98">
        <v>0</v>
      </c>
      <c r="L25" s="114">
        <v>0</v>
      </c>
      <c r="M25" s="98">
        <v>0</v>
      </c>
      <c r="N25" s="193">
        <f t="shared" si="8"/>
        <v>0</v>
      </c>
      <c r="O25" s="220" t="str">
        <f t="shared" si="2"/>
        <v/>
      </c>
      <c r="P25" s="86" t="str">
        <f t="shared" si="3"/>
        <v/>
      </c>
      <c r="Q25" s="30"/>
      <c r="S25" s="30"/>
    </row>
    <row r="26" spans="2:19" ht="12.95" customHeight="1" x14ac:dyDescent="0.2">
      <c r="B26" s="9"/>
      <c r="C26" s="10"/>
      <c r="D26" s="10"/>
      <c r="E26" s="10"/>
      <c r="F26" s="62">
        <v>613900</v>
      </c>
      <c r="G26" s="73"/>
      <c r="H26" s="18" t="s">
        <v>62</v>
      </c>
      <c r="I26" s="98">
        <v>65000</v>
      </c>
      <c r="J26" s="98">
        <v>71400</v>
      </c>
      <c r="K26" s="98">
        <v>28407</v>
      </c>
      <c r="L26" s="114">
        <v>71242</v>
      </c>
      <c r="M26" s="98">
        <v>0</v>
      </c>
      <c r="N26" s="193">
        <f t="shared" si="8"/>
        <v>71242</v>
      </c>
      <c r="O26" s="220">
        <f t="shared" si="2"/>
        <v>99.778711484593842</v>
      </c>
      <c r="P26" s="86">
        <f t="shared" si="3"/>
        <v>250.79029816594502</v>
      </c>
      <c r="Q26" s="30"/>
    </row>
    <row r="27" spans="2:19" ht="12.95" customHeight="1" x14ac:dyDescent="0.2">
      <c r="B27" s="9"/>
      <c r="C27" s="10"/>
      <c r="D27" s="10"/>
      <c r="E27" s="10"/>
      <c r="F27" s="62">
        <v>613900</v>
      </c>
      <c r="G27" s="73"/>
      <c r="H27" s="157" t="s">
        <v>87</v>
      </c>
      <c r="I27" s="98">
        <v>0</v>
      </c>
      <c r="J27" s="98">
        <v>0</v>
      </c>
      <c r="K27" s="98">
        <v>0</v>
      </c>
      <c r="L27" s="114">
        <v>0</v>
      </c>
      <c r="M27" s="98">
        <v>0</v>
      </c>
      <c r="N27" s="193">
        <f t="shared" si="8"/>
        <v>0</v>
      </c>
      <c r="O27" s="220" t="str">
        <f t="shared" si="2"/>
        <v/>
      </c>
      <c r="P27" s="86" t="str">
        <f t="shared" si="3"/>
        <v/>
      </c>
      <c r="Q27" s="30"/>
    </row>
    <row r="28" spans="2:19" ht="12.95" customHeight="1" x14ac:dyDescent="0.2">
      <c r="B28" s="9"/>
      <c r="C28" s="10"/>
      <c r="D28" s="10"/>
      <c r="E28" s="10"/>
      <c r="F28" s="62"/>
      <c r="G28" s="73"/>
      <c r="H28" s="18"/>
      <c r="I28" s="98"/>
      <c r="J28" s="98"/>
      <c r="K28" s="98"/>
      <c r="L28" s="114"/>
      <c r="M28" s="98"/>
      <c r="N28" s="188"/>
      <c r="O28" s="220" t="str">
        <f t="shared" si="2"/>
        <v/>
      </c>
      <c r="P28" s="86" t="str">
        <f t="shared" si="3"/>
        <v/>
      </c>
      <c r="Q28" s="30"/>
    </row>
    <row r="29" spans="2:19" s="1" customFormat="1" ht="12.95" customHeight="1" x14ac:dyDescent="0.25">
      <c r="B29" s="11"/>
      <c r="C29" s="7"/>
      <c r="D29" s="7"/>
      <c r="E29" s="7"/>
      <c r="F29" s="61">
        <v>614000</v>
      </c>
      <c r="G29" s="72"/>
      <c r="H29" s="19" t="s">
        <v>74</v>
      </c>
      <c r="I29" s="97">
        <f t="shared" ref="I29:J29" si="9">I30</f>
        <v>650000</v>
      </c>
      <c r="J29" s="97">
        <f t="shared" si="9"/>
        <v>650000</v>
      </c>
      <c r="K29" s="97">
        <f t="shared" ref="K29" si="10">SUM(K30:K30)</f>
        <v>280000</v>
      </c>
      <c r="L29" s="170">
        <f t="shared" ref="L29:N29" si="11">L30</f>
        <v>0</v>
      </c>
      <c r="M29" s="97">
        <f t="shared" si="11"/>
        <v>647628</v>
      </c>
      <c r="N29" s="187">
        <f t="shared" si="11"/>
        <v>647628</v>
      </c>
      <c r="O29" s="219">
        <f t="shared" si="2"/>
        <v>99.635076923076923</v>
      </c>
      <c r="P29" s="85">
        <f t="shared" si="3"/>
        <v>231.2957142857143</v>
      </c>
      <c r="Q29" s="30"/>
    </row>
    <row r="30" spans="2:19" ht="12.95" customHeight="1" x14ac:dyDescent="0.2">
      <c r="B30" s="9"/>
      <c r="C30" s="10"/>
      <c r="D30" s="18"/>
      <c r="E30" s="143"/>
      <c r="F30" s="66">
        <v>614100</v>
      </c>
      <c r="G30" s="77" t="s">
        <v>112</v>
      </c>
      <c r="H30" s="143" t="s">
        <v>64</v>
      </c>
      <c r="I30" s="98">
        <v>650000</v>
      </c>
      <c r="J30" s="98">
        <v>650000</v>
      </c>
      <c r="K30" s="98">
        <v>280000</v>
      </c>
      <c r="L30" s="114">
        <v>0</v>
      </c>
      <c r="M30" s="98">
        <f>147628+500000</f>
        <v>647628</v>
      </c>
      <c r="N30" s="193">
        <f t="shared" ref="N30" si="12">SUM(L30:M30)</f>
        <v>647628</v>
      </c>
      <c r="O30" s="220">
        <f t="shared" si="2"/>
        <v>99.635076923076923</v>
      </c>
      <c r="P30" s="86">
        <f t="shared" si="3"/>
        <v>231.2957142857143</v>
      </c>
      <c r="Q30" s="30"/>
    </row>
    <row r="31" spans="2:19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9" s="1" customFormat="1" ht="12.95" customHeight="1" x14ac:dyDescent="0.25">
      <c r="B32" s="11"/>
      <c r="C32" s="7"/>
      <c r="D32" s="7"/>
      <c r="E32" s="7"/>
      <c r="F32" s="61">
        <v>821000</v>
      </c>
      <c r="G32" s="72"/>
      <c r="H32" s="19" t="s">
        <v>12</v>
      </c>
      <c r="I32" s="97">
        <f t="shared" ref="I32:J32" si="13">SUM(I33:I36)</f>
        <v>1960000</v>
      </c>
      <c r="J32" s="97">
        <f t="shared" si="13"/>
        <v>1960000</v>
      </c>
      <c r="K32" s="97">
        <f t="shared" ref="K32" si="14">SUM(K33:K36)</f>
        <v>1968350</v>
      </c>
      <c r="L32" s="170">
        <f t="shared" ref="L32:M32" si="15">SUM(L33:L36)</f>
        <v>9994</v>
      </c>
      <c r="M32" s="97">
        <f t="shared" si="15"/>
        <v>1652374</v>
      </c>
      <c r="N32" s="187">
        <f t="shared" ref="N32" si="16">SUM(N33:N36)</f>
        <v>1662368</v>
      </c>
      <c r="O32" s="219">
        <f t="shared" si="2"/>
        <v>84.814693877551022</v>
      </c>
      <c r="P32" s="85">
        <f t="shared" si="3"/>
        <v>84.454898773084054</v>
      </c>
      <c r="Q32" s="30"/>
    </row>
    <row r="33" spans="2:18" ht="12.95" customHeight="1" x14ac:dyDescent="0.2">
      <c r="B33" s="9"/>
      <c r="C33" s="10"/>
      <c r="D33" s="10"/>
      <c r="E33" s="10"/>
      <c r="F33" s="62">
        <v>821200</v>
      </c>
      <c r="G33" s="73"/>
      <c r="H33" s="18" t="s">
        <v>13</v>
      </c>
      <c r="I33" s="98">
        <v>0</v>
      </c>
      <c r="J33" s="98">
        <v>0</v>
      </c>
      <c r="K33" s="98">
        <v>0</v>
      </c>
      <c r="L33" s="114">
        <v>0</v>
      </c>
      <c r="M33" s="98">
        <v>0</v>
      </c>
      <c r="N33" s="193">
        <f t="shared" ref="N33:N34" si="17">SUM(L33:M33)</f>
        <v>0</v>
      </c>
      <c r="O33" s="220" t="str">
        <f t="shared" si="2"/>
        <v/>
      </c>
      <c r="P33" s="86"/>
      <c r="Q33" s="30"/>
    </row>
    <row r="34" spans="2:18" ht="12.95" customHeight="1" x14ac:dyDescent="0.2">
      <c r="B34" s="9"/>
      <c r="C34" s="10"/>
      <c r="D34" s="10"/>
      <c r="E34" s="10"/>
      <c r="F34" s="62">
        <v>821300</v>
      </c>
      <c r="G34" s="73"/>
      <c r="H34" s="18" t="s">
        <v>14</v>
      </c>
      <c r="I34" s="98">
        <v>10000</v>
      </c>
      <c r="J34" s="98">
        <v>10000</v>
      </c>
      <c r="K34" s="98">
        <v>4145</v>
      </c>
      <c r="L34" s="114">
        <v>9994</v>
      </c>
      <c r="M34" s="98">
        <v>0</v>
      </c>
      <c r="N34" s="193">
        <f t="shared" si="17"/>
        <v>9994</v>
      </c>
      <c r="O34" s="220">
        <f t="shared" si="2"/>
        <v>99.94</v>
      </c>
      <c r="P34" s="86">
        <f t="shared" si="3"/>
        <v>241.10977080820265</v>
      </c>
      <c r="Q34" s="30"/>
    </row>
    <row r="35" spans="2:18" ht="12.95" customHeight="1" x14ac:dyDescent="0.2">
      <c r="B35" s="9"/>
      <c r="C35" s="10"/>
      <c r="D35" s="10"/>
      <c r="E35" s="10"/>
      <c r="F35" s="62">
        <v>821500</v>
      </c>
      <c r="G35" s="73" t="s">
        <v>138</v>
      </c>
      <c r="H35" s="154" t="s">
        <v>137</v>
      </c>
      <c r="I35" s="98">
        <v>1550000</v>
      </c>
      <c r="J35" s="98">
        <v>1550000</v>
      </c>
      <c r="K35" s="98">
        <v>1359513</v>
      </c>
      <c r="L35" s="114">
        <v>0</v>
      </c>
      <c r="M35" s="98">
        <f>751654+900720-162023</f>
        <v>1490351</v>
      </c>
      <c r="N35" s="193">
        <f t="shared" ref="N35" si="18">SUM(L35:M35)</f>
        <v>1490351</v>
      </c>
      <c r="O35" s="220">
        <f t="shared" si="2"/>
        <v>96.15167741935484</v>
      </c>
      <c r="P35" s="86">
        <f t="shared" si="3"/>
        <v>109.62388737731821</v>
      </c>
      <c r="Q35" s="30"/>
      <c r="R35" s="30"/>
    </row>
    <row r="36" spans="2:18" ht="12.95" customHeight="1" x14ac:dyDescent="0.2">
      <c r="B36" s="9"/>
      <c r="C36" s="10"/>
      <c r="D36" s="10"/>
      <c r="E36" s="10"/>
      <c r="F36" s="62">
        <v>821600</v>
      </c>
      <c r="G36" s="73" t="s">
        <v>139</v>
      </c>
      <c r="H36" s="154" t="s">
        <v>136</v>
      </c>
      <c r="I36" s="98">
        <v>400000</v>
      </c>
      <c r="J36" s="98">
        <v>400000</v>
      </c>
      <c r="K36" s="98">
        <v>604692</v>
      </c>
      <c r="L36" s="114">
        <v>0</v>
      </c>
      <c r="M36" s="98">
        <v>162023</v>
      </c>
      <c r="N36" s="193">
        <f t="shared" ref="N36" si="19">SUM(L36:M36)</f>
        <v>162023</v>
      </c>
      <c r="O36" s="220">
        <f t="shared" si="2"/>
        <v>40.505749999999999</v>
      </c>
      <c r="P36" s="86">
        <f t="shared" si="3"/>
        <v>26.794301892533717</v>
      </c>
      <c r="Q36" s="30"/>
      <c r="R36" s="168"/>
    </row>
    <row r="37" spans="2:18" ht="12.95" customHeight="1" x14ac:dyDescent="0.25">
      <c r="B37" s="9"/>
      <c r="C37" s="10"/>
      <c r="D37" s="10"/>
      <c r="E37" s="10"/>
      <c r="F37" s="62"/>
      <c r="G37" s="73"/>
      <c r="H37" s="18"/>
      <c r="I37" s="97"/>
      <c r="J37" s="97"/>
      <c r="K37" s="97"/>
      <c r="L37" s="170"/>
      <c r="M37" s="97"/>
      <c r="N37" s="187"/>
      <c r="O37" s="220" t="str">
        <f t="shared" si="2"/>
        <v/>
      </c>
      <c r="P37" s="86" t="str">
        <f t="shared" si="3"/>
        <v/>
      </c>
      <c r="Q37" s="30"/>
    </row>
    <row r="38" spans="2:18" s="1" customFormat="1" ht="12.95" customHeight="1" x14ac:dyDescent="0.25">
      <c r="B38" s="11"/>
      <c r="C38" s="7"/>
      <c r="D38" s="7"/>
      <c r="E38" s="7"/>
      <c r="F38" s="61"/>
      <c r="G38" s="72"/>
      <c r="H38" s="19" t="s">
        <v>15</v>
      </c>
      <c r="I38" s="129">
        <v>12</v>
      </c>
      <c r="J38" s="129">
        <v>12</v>
      </c>
      <c r="K38" s="129" t="s">
        <v>241</v>
      </c>
      <c r="L38" s="172">
        <v>12</v>
      </c>
      <c r="M38" s="97"/>
      <c r="N38" s="186">
        <v>12</v>
      </c>
      <c r="O38" s="220"/>
      <c r="P38" s="86"/>
      <c r="Q38" s="30"/>
    </row>
    <row r="39" spans="2:18" s="1" customFormat="1" ht="12.95" customHeight="1" x14ac:dyDescent="0.25">
      <c r="B39" s="11"/>
      <c r="C39" s="7"/>
      <c r="D39" s="7"/>
      <c r="E39" s="7"/>
      <c r="F39" s="61"/>
      <c r="G39" s="72"/>
      <c r="H39" s="7" t="s">
        <v>24</v>
      </c>
      <c r="I39" s="119">
        <f t="shared" ref="I39:N39" si="20">I8+I13+I16+I29+I32</f>
        <v>3830290</v>
      </c>
      <c r="J39" s="13">
        <f t="shared" si="20"/>
        <v>3829040</v>
      </c>
      <c r="K39" s="13">
        <f t="shared" ref="K39" si="21">K8+K13+K16+K29+K32</f>
        <v>3057631</v>
      </c>
      <c r="L39" s="122">
        <f t="shared" si="20"/>
        <v>575006</v>
      </c>
      <c r="M39" s="13">
        <f t="shared" si="20"/>
        <v>2896355</v>
      </c>
      <c r="N39" s="187">
        <f t="shared" si="20"/>
        <v>3471361</v>
      </c>
      <c r="O39" s="219">
        <f>IF(J39=0,"",N39/J39*100)</f>
        <v>90.658781313331801</v>
      </c>
      <c r="P39" s="85">
        <f t="shared" si="3"/>
        <v>113.53106375491353</v>
      </c>
      <c r="Q39" s="30"/>
    </row>
    <row r="40" spans="2:18" s="1" customFormat="1" ht="12.95" customHeight="1" x14ac:dyDescent="0.25">
      <c r="B40" s="11"/>
      <c r="C40" s="7"/>
      <c r="D40" s="7"/>
      <c r="E40" s="7"/>
      <c r="F40" s="61"/>
      <c r="G40" s="72"/>
      <c r="H40" s="7" t="s">
        <v>16</v>
      </c>
      <c r="I40" s="13">
        <f t="shared" ref="I40:J41" si="22">I39</f>
        <v>3830290</v>
      </c>
      <c r="J40" s="13">
        <f t="shared" si="22"/>
        <v>3829040</v>
      </c>
      <c r="K40" s="13">
        <f t="shared" ref="K40" si="23">K39</f>
        <v>3057631</v>
      </c>
      <c r="L40" s="122">
        <f t="shared" ref="L40:N41" si="24">L39</f>
        <v>575006</v>
      </c>
      <c r="M40" s="13">
        <f t="shared" si="24"/>
        <v>2896355</v>
      </c>
      <c r="N40" s="187">
        <f t="shared" si="24"/>
        <v>3471361</v>
      </c>
      <c r="O40" s="219">
        <f>IF(J40=0,"",N40/J40*100)</f>
        <v>90.658781313331801</v>
      </c>
      <c r="P40" s="85">
        <f t="shared" si="3"/>
        <v>113.53106375491353</v>
      </c>
      <c r="Q40" s="30"/>
    </row>
    <row r="41" spans="2:18" s="1" customFormat="1" ht="12.95" customHeight="1" x14ac:dyDescent="0.25">
      <c r="B41" s="11"/>
      <c r="C41" s="7"/>
      <c r="D41" s="7"/>
      <c r="E41" s="7"/>
      <c r="F41" s="61"/>
      <c r="G41" s="72"/>
      <c r="H41" s="7" t="s">
        <v>17</v>
      </c>
      <c r="I41" s="13">
        <f t="shared" si="22"/>
        <v>3830290</v>
      </c>
      <c r="J41" s="13">
        <f t="shared" si="22"/>
        <v>3829040</v>
      </c>
      <c r="K41" s="13">
        <f t="shared" ref="K41" si="25">K40</f>
        <v>3057631</v>
      </c>
      <c r="L41" s="122">
        <f t="shared" si="24"/>
        <v>575006</v>
      </c>
      <c r="M41" s="13">
        <f t="shared" si="24"/>
        <v>2896355</v>
      </c>
      <c r="N41" s="187">
        <f t="shared" si="24"/>
        <v>3471361</v>
      </c>
      <c r="O41" s="219">
        <f>IF(J41=0,"",N41/J41*100)</f>
        <v>90.658781313331801</v>
      </c>
      <c r="P41" s="85">
        <f t="shared" si="3"/>
        <v>113.53106375491353</v>
      </c>
      <c r="Q41" s="30"/>
    </row>
    <row r="42" spans="2:18" ht="12.95" customHeight="1" thickBot="1" x14ac:dyDescent="0.25">
      <c r="B42" s="14"/>
      <c r="C42" s="15"/>
      <c r="D42" s="15"/>
      <c r="E42" s="15"/>
      <c r="F42" s="63"/>
      <c r="G42" s="74"/>
      <c r="H42" s="15"/>
      <c r="I42" s="24"/>
      <c r="J42" s="24"/>
      <c r="K42" s="24"/>
      <c r="L42" s="123"/>
      <c r="M42" s="24"/>
      <c r="N42" s="194"/>
      <c r="O42" s="221"/>
      <c r="P42" s="87" t="str">
        <f t="shared" si="3"/>
        <v/>
      </c>
      <c r="Q42" s="30"/>
    </row>
    <row r="43" spans="2:18" ht="12.95" customHeight="1" x14ac:dyDescent="0.2">
      <c r="F43" s="64"/>
      <c r="G43" s="75"/>
      <c r="L43" s="210"/>
      <c r="N43" s="106"/>
      <c r="P43" s="88" t="str">
        <f t="shared" si="3"/>
        <v/>
      </c>
      <c r="Q43" s="30"/>
    </row>
    <row r="44" spans="2:18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8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8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8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8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1:T97"/>
  <sheetViews>
    <sheetView tabSelected="1" zoomScaleNormal="100" workbookViewId="0">
      <selection activeCell="A11" sqref="A11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9" width="14.7109375" style="8" customWidth="1"/>
    <col min="10" max="10" width="13" style="8" customWidth="1"/>
    <col min="11" max="11" width="13.42578125" style="8" customWidth="1"/>
    <col min="12" max="13" width="14.7109375" style="8" customWidth="1"/>
    <col min="14" max="14" width="15.7109375" style="8" customWidth="1"/>
    <col min="15" max="16" width="6.85546875" style="88" customWidth="1"/>
    <col min="17" max="17" width="9.140625" style="8"/>
    <col min="18" max="18" width="9.5703125" style="8" bestFit="1" customWidth="1"/>
    <col min="19" max="16384" width="9.140625" style="8"/>
  </cols>
  <sheetData>
    <row r="1" spans="2:20" ht="13.5" thickBot="1" x14ac:dyDescent="0.25"/>
    <row r="2" spans="2:20" s="43" customFormat="1" ht="20.100000000000001" customHeight="1" thickTop="1" thickBot="1" x14ac:dyDescent="0.25">
      <c r="B2" s="236" t="s">
        <v>26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8"/>
    </row>
    <row r="3" spans="2:20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20" s="1" customFormat="1" ht="39" customHeight="1" x14ac:dyDescent="0.2">
      <c r="B4" s="243" t="s">
        <v>0</v>
      </c>
      <c r="C4" s="245" t="s">
        <v>1</v>
      </c>
      <c r="D4" s="245" t="s">
        <v>21</v>
      </c>
      <c r="E4" s="254" t="s">
        <v>170</v>
      </c>
      <c r="F4" s="249" t="s">
        <v>90</v>
      </c>
      <c r="G4" s="247" t="s">
        <v>95</v>
      </c>
      <c r="H4" s="249" t="s">
        <v>2</v>
      </c>
      <c r="I4" s="249" t="s">
        <v>268</v>
      </c>
      <c r="J4" s="251" t="s">
        <v>253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20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0" t="s">
        <v>127</v>
      </c>
      <c r="M5" s="102" t="s">
        <v>128</v>
      </c>
      <c r="N5" s="185" t="s">
        <v>83</v>
      </c>
      <c r="O5" s="253"/>
      <c r="P5" s="235"/>
    </row>
    <row r="6" spans="2:20" s="2" customFormat="1" ht="12.7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20" s="2" customFormat="1" ht="12.95" customHeight="1" x14ac:dyDescent="0.25">
      <c r="B7" s="5">
        <v>10</v>
      </c>
      <c r="C7" s="6" t="s">
        <v>3</v>
      </c>
      <c r="D7" s="6" t="s">
        <v>4</v>
      </c>
      <c r="E7" s="146" t="s">
        <v>171</v>
      </c>
      <c r="F7" s="4"/>
      <c r="G7" s="4"/>
      <c r="H7" s="4"/>
      <c r="I7" s="4"/>
      <c r="J7" s="4"/>
      <c r="K7" s="4"/>
      <c r="L7" s="3"/>
      <c r="M7" s="4"/>
      <c r="N7" s="191"/>
      <c r="O7" s="218"/>
      <c r="P7" s="84"/>
    </row>
    <row r="8" spans="2:20" s="1" customFormat="1" ht="12.95" customHeight="1" x14ac:dyDescent="0.25">
      <c r="B8" s="11"/>
      <c r="C8" s="7"/>
      <c r="D8" s="7"/>
      <c r="E8" s="7"/>
      <c r="F8" s="61">
        <v>611000</v>
      </c>
      <c r="G8" s="72"/>
      <c r="H8" s="7" t="s">
        <v>58</v>
      </c>
      <c r="I8" s="94">
        <f t="shared" ref="I8:N8" si="0">SUM(I9:I11)</f>
        <v>793310</v>
      </c>
      <c r="J8" s="94">
        <f t="shared" ref="J8" si="1">SUM(J9:J11)</f>
        <v>790910</v>
      </c>
      <c r="K8" s="94">
        <f>SUM(K9:K11)</f>
        <v>610970</v>
      </c>
      <c r="L8" s="170">
        <f t="shared" si="0"/>
        <v>790832</v>
      </c>
      <c r="M8" s="51">
        <f t="shared" si="0"/>
        <v>0</v>
      </c>
      <c r="N8" s="192">
        <f t="shared" si="0"/>
        <v>790832</v>
      </c>
      <c r="O8" s="219">
        <f t="shared" ref="O8:O32" si="2">IF(J8=0,"",N8/J8*100)</f>
        <v>99.990137942370183</v>
      </c>
      <c r="P8" s="85">
        <f>IF(K8=0,"",N8/K8*100)</f>
        <v>129.43876131397613</v>
      </c>
      <c r="R8" s="29"/>
    </row>
    <row r="9" spans="2:20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678050</v>
      </c>
      <c r="J9" s="95">
        <v>674550</v>
      </c>
      <c r="K9" s="95">
        <v>499542</v>
      </c>
      <c r="L9" s="113">
        <v>674472</v>
      </c>
      <c r="M9" s="50">
        <v>0</v>
      </c>
      <c r="N9" s="193">
        <f>SUM(L9:M9)</f>
        <v>674472</v>
      </c>
      <c r="O9" s="220">
        <f t="shared" si="2"/>
        <v>99.98843673560151</v>
      </c>
      <c r="P9" s="86">
        <f t="shared" ref="P9:P54" si="3">IF(K9=0,"",N9/K9*100)</f>
        <v>135.01807655812726</v>
      </c>
      <c r="Q9" s="30"/>
      <c r="R9" s="29"/>
      <c r="S9" s="30"/>
      <c r="T9" s="30"/>
    </row>
    <row r="10" spans="2:20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115260</v>
      </c>
      <c r="J10" s="95">
        <v>116360</v>
      </c>
      <c r="K10" s="95">
        <v>111428</v>
      </c>
      <c r="L10" s="113">
        <v>116360</v>
      </c>
      <c r="M10" s="50">
        <v>0</v>
      </c>
      <c r="N10" s="193">
        <f t="shared" ref="N10:N11" si="4">SUM(L10:M10)</f>
        <v>116360</v>
      </c>
      <c r="O10" s="220">
        <f t="shared" si="2"/>
        <v>100</v>
      </c>
      <c r="P10" s="86">
        <f t="shared" si="3"/>
        <v>104.42617654449511</v>
      </c>
      <c r="Q10" s="30"/>
      <c r="R10" s="29"/>
    </row>
    <row r="11" spans="2:20" ht="12.95" customHeight="1" x14ac:dyDescent="0.2">
      <c r="B11" s="9"/>
      <c r="C11" s="10"/>
      <c r="D11" s="10"/>
      <c r="E11" s="10"/>
      <c r="F11" s="62">
        <v>611200</v>
      </c>
      <c r="G11" s="73"/>
      <c r="H11" s="49" t="s">
        <v>86</v>
      </c>
      <c r="I11" s="95">
        <v>0</v>
      </c>
      <c r="J11" s="95">
        <v>0</v>
      </c>
      <c r="K11" s="95">
        <v>0</v>
      </c>
      <c r="L11" s="113">
        <v>0</v>
      </c>
      <c r="M11" s="50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20" ht="8.1" customHeight="1" x14ac:dyDescent="0.2">
      <c r="B12" s="9"/>
      <c r="C12" s="10"/>
      <c r="D12" s="10"/>
      <c r="E12" s="10"/>
      <c r="F12" s="62"/>
      <c r="G12" s="73"/>
      <c r="H12" s="49"/>
      <c r="I12" s="95"/>
      <c r="J12" s="95"/>
      <c r="K12" s="95"/>
      <c r="L12" s="113"/>
      <c r="M12" s="50"/>
      <c r="N12" s="193"/>
      <c r="O12" s="220" t="str">
        <f t="shared" si="2"/>
        <v/>
      </c>
      <c r="P12" s="86" t="str">
        <f t="shared" si="3"/>
        <v/>
      </c>
      <c r="Q12" s="30"/>
      <c r="R12" s="29"/>
    </row>
    <row r="13" spans="2:20" ht="12.95" customHeight="1" x14ac:dyDescent="0.25">
      <c r="B13" s="11"/>
      <c r="C13" s="7"/>
      <c r="D13" s="7"/>
      <c r="E13" s="7"/>
      <c r="F13" s="61">
        <v>612000</v>
      </c>
      <c r="G13" s="72"/>
      <c r="H13" s="7" t="s">
        <v>57</v>
      </c>
      <c r="I13" s="94">
        <f t="shared" ref="I13:N13" si="5">I14+I15</f>
        <v>71200</v>
      </c>
      <c r="J13" s="94">
        <f t="shared" ref="J13" si="6">J14+J15</f>
        <v>70850</v>
      </c>
      <c r="K13" s="94">
        <f>K14+K15</f>
        <v>52452</v>
      </c>
      <c r="L13" s="170">
        <f t="shared" si="5"/>
        <v>70820</v>
      </c>
      <c r="M13" s="51">
        <f t="shared" si="5"/>
        <v>0</v>
      </c>
      <c r="N13" s="192">
        <f t="shared" si="5"/>
        <v>70820</v>
      </c>
      <c r="O13" s="219">
        <f t="shared" si="2"/>
        <v>99.957657021877196</v>
      </c>
      <c r="P13" s="85">
        <f t="shared" si="3"/>
        <v>135.01868374895142</v>
      </c>
      <c r="Q13" s="30"/>
      <c r="R13" s="29"/>
    </row>
    <row r="14" spans="2:20" s="1" customFormat="1" ht="12.95" customHeight="1" x14ac:dyDescent="0.2">
      <c r="B14" s="9"/>
      <c r="C14" s="10"/>
      <c r="D14" s="10"/>
      <c r="E14" s="10"/>
      <c r="F14" s="62">
        <v>612100</v>
      </c>
      <c r="G14" s="73"/>
      <c r="H14" s="12" t="s">
        <v>5</v>
      </c>
      <c r="I14" s="95">
        <v>71200</v>
      </c>
      <c r="J14" s="95">
        <v>70850</v>
      </c>
      <c r="K14" s="95">
        <v>52452</v>
      </c>
      <c r="L14" s="113">
        <v>70820</v>
      </c>
      <c r="M14" s="50">
        <v>0</v>
      </c>
      <c r="N14" s="193">
        <f>SUM(L14:M14)</f>
        <v>70820</v>
      </c>
      <c r="O14" s="220">
        <f t="shared" si="2"/>
        <v>99.957657021877196</v>
      </c>
      <c r="P14" s="86">
        <f t="shared" si="3"/>
        <v>135.01868374895142</v>
      </c>
      <c r="Q14" s="30"/>
      <c r="R14" s="29"/>
    </row>
    <row r="15" spans="2:20" ht="8.1" customHeight="1" x14ac:dyDescent="0.2">
      <c r="B15" s="9"/>
      <c r="C15" s="10"/>
      <c r="D15" s="10"/>
      <c r="E15" s="10"/>
      <c r="F15" s="62"/>
      <c r="G15" s="73"/>
      <c r="H15" s="10"/>
      <c r="I15" s="95"/>
      <c r="J15" s="95"/>
      <c r="K15" s="95"/>
      <c r="L15" s="113"/>
      <c r="M15" s="22"/>
      <c r="N15" s="188"/>
      <c r="O15" s="220" t="str">
        <f t="shared" si="2"/>
        <v/>
      </c>
      <c r="P15" s="86" t="str">
        <f t="shared" si="3"/>
        <v/>
      </c>
      <c r="Q15" s="30"/>
      <c r="R15" s="29"/>
    </row>
    <row r="16" spans="2:20" ht="12.95" customHeight="1" x14ac:dyDescent="0.25">
      <c r="B16" s="11"/>
      <c r="C16" s="7"/>
      <c r="D16" s="7"/>
      <c r="E16" s="7"/>
      <c r="F16" s="61">
        <v>613000</v>
      </c>
      <c r="G16" s="72"/>
      <c r="H16" s="7" t="s">
        <v>59</v>
      </c>
      <c r="I16" s="94">
        <f t="shared" ref="I16:N16" si="7">SUM(I17:I26)</f>
        <v>349320</v>
      </c>
      <c r="J16" s="94">
        <f t="shared" ref="J16" si="8">SUM(J17:J26)</f>
        <v>349320</v>
      </c>
      <c r="K16" s="94">
        <f>SUM(K17:K26)</f>
        <v>264503</v>
      </c>
      <c r="L16" s="171">
        <f t="shared" si="7"/>
        <v>318898</v>
      </c>
      <c r="M16" s="60">
        <f t="shared" si="7"/>
        <v>0</v>
      </c>
      <c r="N16" s="187">
        <f t="shared" si="7"/>
        <v>318898</v>
      </c>
      <c r="O16" s="219">
        <f t="shared" si="2"/>
        <v>91.291079812206576</v>
      </c>
      <c r="P16" s="85">
        <f t="shared" si="3"/>
        <v>120.56498414006647</v>
      </c>
      <c r="Q16" s="30"/>
      <c r="R16" s="29"/>
    </row>
    <row r="17" spans="2:18" s="1" customFormat="1" ht="12.95" customHeight="1" x14ac:dyDescent="0.2">
      <c r="B17" s="9"/>
      <c r="C17" s="10"/>
      <c r="D17" s="10"/>
      <c r="E17" s="10"/>
      <c r="F17" s="62">
        <v>613100</v>
      </c>
      <c r="G17" s="73"/>
      <c r="H17" s="10" t="s">
        <v>6</v>
      </c>
      <c r="I17" s="95">
        <v>7000</v>
      </c>
      <c r="J17" s="95">
        <v>7000</v>
      </c>
      <c r="K17" s="95">
        <v>4299</v>
      </c>
      <c r="L17" s="113">
        <v>5800</v>
      </c>
      <c r="M17" s="95">
        <v>0</v>
      </c>
      <c r="N17" s="193">
        <f t="shared" ref="N17:N26" si="9">SUM(L17:M17)</f>
        <v>5800</v>
      </c>
      <c r="O17" s="220">
        <f t="shared" si="2"/>
        <v>82.857142857142861</v>
      </c>
      <c r="P17" s="86">
        <f t="shared" si="3"/>
        <v>134.91509653407769</v>
      </c>
      <c r="Q17" s="30"/>
      <c r="R17" s="29"/>
    </row>
    <row r="18" spans="2:18" ht="12.95" customHeight="1" x14ac:dyDescent="0.2">
      <c r="B18" s="9"/>
      <c r="C18" s="10"/>
      <c r="D18" s="10"/>
      <c r="E18" s="10"/>
      <c r="F18" s="62">
        <v>613200</v>
      </c>
      <c r="G18" s="73"/>
      <c r="H18" s="10" t="s">
        <v>7</v>
      </c>
      <c r="I18" s="95">
        <v>8500</v>
      </c>
      <c r="J18" s="95">
        <v>8500</v>
      </c>
      <c r="K18" s="95">
        <v>6900</v>
      </c>
      <c r="L18" s="113">
        <v>6846</v>
      </c>
      <c r="M18" s="95">
        <v>0</v>
      </c>
      <c r="N18" s="193">
        <f t="shared" si="9"/>
        <v>6846</v>
      </c>
      <c r="O18" s="220">
        <f t="shared" si="2"/>
        <v>80.54117647058824</v>
      </c>
      <c r="P18" s="86">
        <f t="shared" si="3"/>
        <v>99.217391304347828</v>
      </c>
      <c r="Q18" s="30"/>
      <c r="R18" s="29"/>
    </row>
    <row r="19" spans="2:18" ht="12.95" customHeight="1" x14ac:dyDescent="0.2">
      <c r="B19" s="9"/>
      <c r="C19" s="10"/>
      <c r="D19" s="10"/>
      <c r="E19" s="10"/>
      <c r="F19" s="62">
        <v>613300</v>
      </c>
      <c r="G19" s="73"/>
      <c r="H19" s="10" t="s">
        <v>72</v>
      </c>
      <c r="I19" s="95">
        <v>8000</v>
      </c>
      <c r="J19" s="95">
        <v>8000</v>
      </c>
      <c r="K19" s="95">
        <v>6449</v>
      </c>
      <c r="L19" s="113">
        <v>6556</v>
      </c>
      <c r="M19" s="95">
        <v>0</v>
      </c>
      <c r="N19" s="193">
        <f t="shared" si="9"/>
        <v>6556</v>
      </c>
      <c r="O19" s="220">
        <f t="shared" si="2"/>
        <v>81.95</v>
      </c>
      <c r="P19" s="86">
        <f t="shared" si="3"/>
        <v>101.65917196464569</v>
      </c>
      <c r="Q19" s="30"/>
      <c r="R19" s="29"/>
    </row>
    <row r="20" spans="2:18" ht="12.95" customHeight="1" x14ac:dyDescent="0.2">
      <c r="B20" s="9"/>
      <c r="C20" s="10"/>
      <c r="D20" s="10"/>
      <c r="E20" s="10"/>
      <c r="F20" s="62">
        <v>613400</v>
      </c>
      <c r="G20" s="73"/>
      <c r="H20" s="10" t="s">
        <v>60</v>
      </c>
      <c r="I20" s="95">
        <v>6500</v>
      </c>
      <c r="J20" s="95">
        <v>6500</v>
      </c>
      <c r="K20" s="95">
        <v>4226</v>
      </c>
      <c r="L20" s="113">
        <v>5757</v>
      </c>
      <c r="M20" s="95">
        <v>0</v>
      </c>
      <c r="N20" s="193">
        <f t="shared" si="9"/>
        <v>5757</v>
      </c>
      <c r="O20" s="220">
        <f t="shared" si="2"/>
        <v>88.569230769230771</v>
      </c>
      <c r="P20" s="86">
        <f t="shared" si="3"/>
        <v>136.22811168954095</v>
      </c>
      <c r="Q20" s="30"/>
      <c r="R20" s="29"/>
    </row>
    <row r="21" spans="2:18" ht="12.95" customHeight="1" x14ac:dyDescent="0.2">
      <c r="B21" s="9"/>
      <c r="C21" s="10"/>
      <c r="D21" s="10"/>
      <c r="E21" s="10"/>
      <c r="F21" s="62">
        <v>613500</v>
      </c>
      <c r="G21" s="73"/>
      <c r="H21" s="10" t="s">
        <v>8</v>
      </c>
      <c r="I21" s="95">
        <v>13000</v>
      </c>
      <c r="J21" s="95">
        <v>13000</v>
      </c>
      <c r="K21" s="95">
        <v>10975</v>
      </c>
      <c r="L21" s="113">
        <v>8215</v>
      </c>
      <c r="M21" s="95">
        <v>0</v>
      </c>
      <c r="N21" s="193">
        <f t="shared" si="9"/>
        <v>8215</v>
      </c>
      <c r="O21" s="220">
        <f t="shared" si="2"/>
        <v>63.192307692307693</v>
      </c>
      <c r="P21" s="86">
        <f t="shared" si="3"/>
        <v>74.851936218678816</v>
      </c>
      <c r="Q21" s="30"/>
      <c r="R21" s="29"/>
    </row>
    <row r="22" spans="2:18" ht="12.95" customHeight="1" x14ac:dyDescent="0.2">
      <c r="B22" s="9"/>
      <c r="C22" s="10"/>
      <c r="D22" s="10"/>
      <c r="E22" s="10"/>
      <c r="F22" s="62">
        <v>613600</v>
      </c>
      <c r="G22" s="73"/>
      <c r="H22" s="10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9"/>
        <v>0</v>
      </c>
      <c r="O22" s="220" t="str">
        <f t="shared" si="2"/>
        <v/>
      </c>
      <c r="P22" s="86" t="str">
        <f t="shared" si="3"/>
        <v/>
      </c>
      <c r="Q22" s="30"/>
      <c r="R22" s="29"/>
    </row>
    <row r="23" spans="2:18" ht="12.95" customHeight="1" x14ac:dyDescent="0.2">
      <c r="B23" s="9"/>
      <c r="C23" s="10"/>
      <c r="D23" s="10"/>
      <c r="E23" s="10"/>
      <c r="F23" s="62">
        <v>613700</v>
      </c>
      <c r="G23" s="73"/>
      <c r="H23" s="10" t="s">
        <v>9</v>
      </c>
      <c r="I23" s="95">
        <v>10000</v>
      </c>
      <c r="J23" s="95">
        <v>10000</v>
      </c>
      <c r="K23" s="95">
        <v>4873</v>
      </c>
      <c r="L23" s="113">
        <v>6657</v>
      </c>
      <c r="M23" s="95">
        <v>0</v>
      </c>
      <c r="N23" s="193">
        <f t="shared" si="9"/>
        <v>6657</v>
      </c>
      <c r="O23" s="220">
        <f t="shared" si="2"/>
        <v>66.569999999999993</v>
      </c>
      <c r="P23" s="86">
        <f t="shared" si="3"/>
        <v>136.60989123743076</v>
      </c>
      <c r="Q23" s="30"/>
      <c r="R23" s="29"/>
    </row>
    <row r="24" spans="2:18" ht="12.95" customHeight="1" x14ac:dyDescent="0.2">
      <c r="B24" s="9"/>
      <c r="C24" s="10"/>
      <c r="D24" s="10"/>
      <c r="E24" s="10"/>
      <c r="F24" s="62">
        <v>613800</v>
      </c>
      <c r="G24" s="73"/>
      <c r="H24" s="10" t="s">
        <v>61</v>
      </c>
      <c r="I24" s="95">
        <v>1320</v>
      </c>
      <c r="J24" s="95">
        <v>1320</v>
      </c>
      <c r="K24" s="95">
        <v>2671</v>
      </c>
      <c r="L24" s="113">
        <v>1072</v>
      </c>
      <c r="M24" s="95">
        <v>0</v>
      </c>
      <c r="N24" s="193">
        <f t="shared" si="9"/>
        <v>1072</v>
      </c>
      <c r="O24" s="220">
        <f t="shared" si="2"/>
        <v>81.212121212121218</v>
      </c>
      <c r="P24" s="86">
        <f t="shared" si="3"/>
        <v>40.134780980906029</v>
      </c>
      <c r="Q24" s="30"/>
      <c r="R24" s="29"/>
    </row>
    <row r="25" spans="2:18" ht="12.95" customHeight="1" x14ac:dyDescent="0.2">
      <c r="B25" s="9"/>
      <c r="C25" s="10"/>
      <c r="D25" s="10"/>
      <c r="E25" s="10"/>
      <c r="F25" s="62">
        <v>613900</v>
      </c>
      <c r="G25" s="73"/>
      <c r="H25" s="10" t="s">
        <v>62</v>
      </c>
      <c r="I25" s="95">
        <v>295000</v>
      </c>
      <c r="J25" s="95">
        <v>295000</v>
      </c>
      <c r="K25" s="95">
        <v>224110</v>
      </c>
      <c r="L25" s="113">
        <v>277995</v>
      </c>
      <c r="M25" s="95">
        <v>0</v>
      </c>
      <c r="N25" s="193">
        <f t="shared" si="9"/>
        <v>277995</v>
      </c>
      <c r="O25" s="220">
        <f t="shared" si="2"/>
        <v>94.235593220338984</v>
      </c>
      <c r="P25" s="86">
        <f t="shared" si="3"/>
        <v>124.04399625184061</v>
      </c>
      <c r="Q25" s="30"/>
      <c r="R25" s="29"/>
    </row>
    <row r="26" spans="2:18" ht="12.95" customHeight="1" x14ac:dyDescent="0.2">
      <c r="B26" s="9"/>
      <c r="C26" s="10"/>
      <c r="D26" s="10"/>
      <c r="E26" s="10"/>
      <c r="F26" s="62">
        <v>613900</v>
      </c>
      <c r="G26" s="73"/>
      <c r="H26" s="49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9"/>
        <v>0</v>
      </c>
      <c r="O26" s="220" t="str">
        <f t="shared" si="2"/>
        <v/>
      </c>
      <c r="P26" s="86" t="str">
        <f t="shared" si="3"/>
        <v/>
      </c>
      <c r="Q26" s="30"/>
      <c r="R26" s="29"/>
    </row>
    <row r="27" spans="2:18" ht="8.1" customHeight="1" x14ac:dyDescent="0.2">
      <c r="B27" s="9"/>
      <c r="C27" s="10"/>
      <c r="D27" s="10"/>
      <c r="E27" s="10"/>
      <c r="F27" s="62"/>
      <c r="G27" s="73"/>
      <c r="H27" s="10"/>
      <c r="I27" s="95"/>
      <c r="J27" s="95"/>
      <c r="K27" s="95"/>
      <c r="L27" s="113"/>
      <c r="M27" s="22"/>
      <c r="N27" s="188"/>
      <c r="O27" s="220" t="str">
        <f t="shared" si="2"/>
        <v/>
      </c>
      <c r="P27" s="86" t="str">
        <f t="shared" si="3"/>
        <v/>
      </c>
      <c r="Q27" s="30"/>
      <c r="R27" s="29"/>
    </row>
    <row r="28" spans="2:18" ht="12.95" customHeight="1" x14ac:dyDescent="0.25">
      <c r="B28" s="11"/>
      <c r="C28" s="7"/>
      <c r="D28" s="7"/>
      <c r="E28" s="7"/>
      <c r="F28" s="61">
        <v>821000</v>
      </c>
      <c r="G28" s="72"/>
      <c r="H28" s="7" t="s">
        <v>12</v>
      </c>
      <c r="I28" s="94">
        <f t="shared" ref="I28:J28" si="10">SUM(I29:I31)</f>
        <v>30000</v>
      </c>
      <c r="J28" s="94">
        <f t="shared" si="10"/>
        <v>10000</v>
      </c>
      <c r="K28" s="94">
        <f t="shared" ref="K28" si="11">SUM(K29:K31)</f>
        <v>35602</v>
      </c>
      <c r="L28" s="170">
        <f t="shared" ref="L28:N28" si="12">SUM(L29:L31)</f>
        <v>9954</v>
      </c>
      <c r="M28" s="13">
        <f t="shared" si="12"/>
        <v>0</v>
      </c>
      <c r="N28" s="187">
        <f t="shared" si="12"/>
        <v>9954</v>
      </c>
      <c r="O28" s="219">
        <f t="shared" si="2"/>
        <v>99.539999999999992</v>
      </c>
      <c r="P28" s="85">
        <f t="shared" si="3"/>
        <v>27.959103421156119</v>
      </c>
      <c r="Q28" s="30"/>
      <c r="R28" s="29"/>
    </row>
    <row r="29" spans="2:18" s="1" customFormat="1" ht="12.95" customHeight="1" x14ac:dyDescent="0.2">
      <c r="B29" s="9"/>
      <c r="C29" s="10"/>
      <c r="D29" s="10"/>
      <c r="E29" s="10"/>
      <c r="F29" s="62">
        <v>821200</v>
      </c>
      <c r="G29" s="73"/>
      <c r="H29" s="10" t="s">
        <v>13</v>
      </c>
      <c r="I29" s="95">
        <v>20000</v>
      </c>
      <c r="J29" s="95">
        <v>0</v>
      </c>
      <c r="K29" s="95">
        <v>0</v>
      </c>
      <c r="L29" s="113">
        <v>0</v>
      </c>
      <c r="M29" s="22">
        <v>0</v>
      </c>
      <c r="N29" s="193">
        <f t="shared" ref="N29:N30" si="13">SUM(L29:M29)</f>
        <v>0</v>
      </c>
      <c r="O29" s="220" t="str">
        <f t="shared" si="2"/>
        <v/>
      </c>
      <c r="P29" s="86" t="str">
        <f t="shared" si="3"/>
        <v/>
      </c>
      <c r="Q29" s="30"/>
      <c r="R29" s="29"/>
    </row>
    <row r="30" spans="2:18" ht="12.95" customHeight="1" x14ac:dyDescent="0.2">
      <c r="B30" s="9"/>
      <c r="C30" s="10"/>
      <c r="D30" s="10"/>
      <c r="E30" s="10"/>
      <c r="F30" s="62">
        <v>821300</v>
      </c>
      <c r="G30" s="73"/>
      <c r="H30" s="10" t="s">
        <v>14</v>
      </c>
      <c r="I30" s="95">
        <v>5000</v>
      </c>
      <c r="J30" s="95">
        <v>5000</v>
      </c>
      <c r="K30" s="95">
        <v>30645</v>
      </c>
      <c r="L30" s="113">
        <v>4996</v>
      </c>
      <c r="M30" s="22">
        <v>0</v>
      </c>
      <c r="N30" s="193">
        <f t="shared" si="13"/>
        <v>4996</v>
      </c>
      <c r="O30" s="220">
        <f t="shared" si="2"/>
        <v>99.92</v>
      </c>
      <c r="P30" s="86">
        <f t="shared" si="3"/>
        <v>16.302822646434979</v>
      </c>
      <c r="Q30" s="30"/>
      <c r="R30" s="29"/>
    </row>
    <row r="31" spans="2:18" ht="12.95" customHeight="1" x14ac:dyDescent="0.2">
      <c r="B31" s="9"/>
      <c r="C31" s="10"/>
      <c r="D31" s="10"/>
      <c r="E31" s="10"/>
      <c r="F31" s="62">
        <v>821500</v>
      </c>
      <c r="G31" s="73"/>
      <c r="H31" s="92" t="s">
        <v>85</v>
      </c>
      <c r="I31" s="95">
        <v>5000</v>
      </c>
      <c r="J31" s="95">
        <v>5000</v>
      </c>
      <c r="K31" s="95">
        <v>4957</v>
      </c>
      <c r="L31" s="113">
        <v>4958</v>
      </c>
      <c r="M31" s="22">
        <v>0</v>
      </c>
      <c r="N31" s="193">
        <f t="shared" ref="N31" si="14">SUM(L31:M31)</f>
        <v>4958</v>
      </c>
      <c r="O31" s="220">
        <f t="shared" si="2"/>
        <v>99.16</v>
      </c>
      <c r="P31" s="86">
        <f t="shared" si="3"/>
        <v>100.02017349203147</v>
      </c>
      <c r="Q31" s="30"/>
      <c r="R31" s="29"/>
    </row>
    <row r="32" spans="2:18" ht="8.1" customHeight="1" x14ac:dyDescent="0.2">
      <c r="B32" s="9"/>
      <c r="C32" s="10"/>
      <c r="D32" s="10"/>
      <c r="E32" s="10"/>
      <c r="F32" s="62"/>
      <c r="G32" s="73"/>
      <c r="H32" s="10"/>
      <c r="I32" s="95"/>
      <c r="J32" s="95"/>
      <c r="K32" s="95"/>
      <c r="L32" s="113"/>
      <c r="M32" s="22"/>
      <c r="N32" s="188"/>
      <c r="O32" s="220" t="str">
        <f t="shared" si="2"/>
        <v/>
      </c>
      <c r="P32" s="86" t="str">
        <f t="shared" si="3"/>
        <v/>
      </c>
      <c r="R32" s="29"/>
    </row>
    <row r="33" spans="2:18" ht="12.95" customHeight="1" x14ac:dyDescent="0.25">
      <c r="B33" s="11"/>
      <c r="C33" s="7"/>
      <c r="D33" s="7"/>
      <c r="E33" s="7"/>
      <c r="F33" s="61"/>
      <c r="G33" s="72"/>
      <c r="H33" s="7" t="s">
        <v>15</v>
      </c>
      <c r="I33" s="109">
        <v>22</v>
      </c>
      <c r="J33" s="109">
        <v>22</v>
      </c>
      <c r="K33" s="109">
        <v>21</v>
      </c>
      <c r="L33" s="172">
        <v>22</v>
      </c>
      <c r="M33" s="17"/>
      <c r="N33" s="186">
        <v>22</v>
      </c>
      <c r="O33" s="220"/>
      <c r="P33" s="86"/>
      <c r="R33" s="29"/>
    </row>
    <row r="34" spans="2:18" s="1" customFormat="1" ht="12.95" customHeight="1" x14ac:dyDescent="0.25">
      <c r="B34" s="11"/>
      <c r="C34" s="7"/>
      <c r="D34" s="7"/>
      <c r="E34" s="7"/>
      <c r="F34" s="61"/>
      <c r="G34" s="72"/>
      <c r="H34" s="7" t="s">
        <v>24</v>
      </c>
      <c r="I34" s="13">
        <f t="shared" ref="I34:N34" si="15">I8+I13+I16+I28</f>
        <v>1243830</v>
      </c>
      <c r="J34" s="13">
        <f t="shared" si="15"/>
        <v>1221080</v>
      </c>
      <c r="K34" s="13">
        <f t="shared" ref="K34" si="16">K8+K13+K16+K28</f>
        <v>963527</v>
      </c>
      <c r="L34" s="122">
        <f t="shared" si="15"/>
        <v>1190504</v>
      </c>
      <c r="M34" s="13">
        <f t="shared" si="15"/>
        <v>0</v>
      </c>
      <c r="N34" s="187">
        <f t="shared" si="15"/>
        <v>1190504</v>
      </c>
      <c r="O34" s="219">
        <f>IF(J34=0,"",N34/J34*100)</f>
        <v>97.495987158908505</v>
      </c>
      <c r="P34" s="85">
        <f t="shared" si="3"/>
        <v>123.55689046596514</v>
      </c>
      <c r="R34" s="29"/>
    </row>
    <row r="35" spans="2:18" s="1" customFormat="1" ht="12.95" customHeight="1" x14ac:dyDescent="0.25">
      <c r="B35" s="11"/>
      <c r="C35" s="7"/>
      <c r="D35" s="7"/>
      <c r="E35" s="7"/>
      <c r="F35" s="61"/>
      <c r="G35" s="72"/>
      <c r="H35" s="7" t="s">
        <v>16</v>
      </c>
      <c r="I35" s="13">
        <f>I34</f>
        <v>1243830</v>
      </c>
      <c r="J35" s="13">
        <f t="shared" ref="J35:L36" si="17">J34</f>
        <v>1221080</v>
      </c>
      <c r="K35" s="13">
        <f t="shared" ref="K35" si="18">K34</f>
        <v>963527</v>
      </c>
      <c r="L35" s="122">
        <f t="shared" si="17"/>
        <v>1190504</v>
      </c>
      <c r="M35" s="13">
        <f>M34</f>
        <v>0</v>
      </c>
      <c r="N35" s="187">
        <f>N34</f>
        <v>1190504</v>
      </c>
      <c r="O35" s="219">
        <f>IF(J35=0,"",N35/J35*100)</f>
        <v>97.495987158908505</v>
      </c>
      <c r="P35" s="85">
        <f t="shared" si="3"/>
        <v>123.55689046596514</v>
      </c>
    </row>
    <row r="36" spans="2:18" s="1" customFormat="1" ht="12.95" customHeight="1" x14ac:dyDescent="0.25">
      <c r="B36" s="11"/>
      <c r="C36" s="7"/>
      <c r="D36" s="7"/>
      <c r="E36" s="7"/>
      <c r="F36" s="61"/>
      <c r="G36" s="72"/>
      <c r="H36" s="7" t="s">
        <v>17</v>
      </c>
      <c r="I36" s="13">
        <f>I35</f>
        <v>1243830</v>
      </c>
      <c r="J36" s="13">
        <f t="shared" si="17"/>
        <v>1221080</v>
      </c>
      <c r="K36" s="13">
        <f t="shared" ref="K36" si="19">K35</f>
        <v>963527</v>
      </c>
      <c r="L36" s="122">
        <f t="shared" si="17"/>
        <v>1190504</v>
      </c>
      <c r="M36" s="13">
        <f>M35</f>
        <v>0</v>
      </c>
      <c r="N36" s="187">
        <f>N35</f>
        <v>1190504</v>
      </c>
      <c r="O36" s="219">
        <f>IF(J36=0,"",N36/J36*100)</f>
        <v>97.495987158908505</v>
      </c>
      <c r="P36" s="85">
        <f t="shared" si="3"/>
        <v>123.55689046596514</v>
      </c>
    </row>
    <row r="37" spans="2:18" s="1" customFormat="1" ht="8.1" customHeight="1" thickBot="1" x14ac:dyDescent="0.25">
      <c r="B37" s="14"/>
      <c r="C37" s="15"/>
      <c r="D37" s="15"/>
      <c r="E37" s="15"/>
      <c r="F37" s="63"/>
      <c r="G37" s="74"/>
      <c r="H37" s="15"/>
      <c r="I37" s="24"/>
      <c r="J37" s="24"/>
      <c r="K37" s="24"/>
      <c r="L37" s="123"/>
      <c r="M37" s="24"/>
      <c r="N37" s="194"/>
      <c r="O37" s="221"/>
      <c r="P37" s="87" t="str">
        <f t="shared" si="3"/>
        <v/>
      </c>
    </row>
    <row r="38" spans="2:18" ht="12.95" customHeight="1" x14ac:dyDescent="0.2">
      <c r="F38" s="64"/>
      <c r="G38" s="75"/>
      <c r="N38" s="105"/>
      <c r="P38" s="88" t="str">
        <f t="shared" si="3"/>
        <v/>
      </c>
    </row>
    <row r="39" spans="2:18" ht="12.95" customHeight="1" x14ac:dyDescent="0.2">
      <c r="F39" s="64"/>
      <c r="G39" s="75"/>
      <c r="L39" s="138"/>
      <c r="N39" s="105"/>
      <c r="P39" s="88" t="str">
        <f t="shared" si="3"/>
        <v/>
      </c>
    </row>
    <row r="40" spans="2:18" ht="12.95" customHeight="1" x14ac:dyDescent="0.2">
      <c r="F40" s="64"/>
      <c r="G40" s="75"/>
      <c r="N40" s="105"/>
      <c r="P40" s="88" t="str">
        <f t="shared" si="3"/>
        <v/>
      </c>
    </row>
    <row r="41" spans="2:18" ht="12.95" customHeight="1" x14ac:dyDescent="0.2">
      <c r="F41" s="64"/>
      <c r="G41" s="75"/>
      <c r="N41" s="105"/>
      <c r="P41" s="88" t="str">
        <f t="shared" si="3"/>
        <v/>
      </c>
    </row>
    <row r="42" spans="2:18" ht="12.95" customHeight="1" x14ac:dyDescent="0.2">
      <c r="F42" s="64"/>
      <c r="G42" s="75"/>
      <c r="N42" s="105"/>
      <c r="P42" s="88" t="str">
        <f t="shared" si="3"/>
        <v/>
      </c>
    </row>
    <row r="43" spans="2:18" ht="12.95" customHeight="1" x14ac:dyDescent="0.2">
      <c r="F43" s="64"/>
      <c r="G43" s="75"/>
      <c r="N43" s="105"/>
      <c r="P43" s="88" t="str">
        <f t="shared" si="3"/>
        <v/>
      </c>
    </row>
    <row r="44" spans="2:18" ht="12.95" customHeight="1" x14ac:dyDescent="0.2">
      <c r="F44" s="64"/>
      <c r="G44" s="75"/>
      <c r="N44" s="105"/>
      <c r="P44" s="88" t="str">
        <f t="shared" si="3"/>
        <v/>
      </c>
    </row>
    <row r="45" spans="2:18" ht="12.95" customHeight="1" x14ac:dyDescent="0.2">
      <c r="F45" s="64"/>
      <c r="G45" s="75"/>
      <c r="N45" s="105"/>
      <c r="P45" s="88" t="str">
        <f t="shared" si="3"/>
        <v/>
      </c>
    </row>
    <row r="46" spans="2:18" ht="12.95" customHeight="1" x14ac:dyDescent="0.2">
      <c r="F46" s="64"/>
      <c r="G46" s="75"/>
      <c r="N46" s="105"/>
      <c r="P46" s="88" t="str">
        <f t="shared" si="3"/>
        <v/>
      </c>
    </row>
    <row r="47" spans="2:18" ht="12.95" customHeight="1" x14ac:dyDescent="0.2">
      <c r="F47" s="64"/>
      <c r="G47" s="75"/>
      <c r="N47" s="105"/>
      <c r="P47" s="88" t="str">
        <f t="shared" si="3"/>
        <v/>
      </c>
    </row>
    <row r="48" spans="2:18" ht="12.95" customHeight="1" x14ac:dyDescent="0.2">
      <c r="F48" s="64"/>
      <c r="G48" s="75"/>
      <c r="N48" s="105"/>
      <c r="P48" s="88" t="str">
        <f t="shared" si="3"/>
        <v/>
      </c>
    </row>
    <row r="49" spans="6:16" ht="12.95" customHeight="1" x14ac:dyDescent="0.2">
      <c r="F49" s="64"/>
      <c r="G49" s="75"/>
      <c r="N49" s="105"/>
      <c r="P49" s="88" t="str">
        <f t="shared" si="3"/>
        <v/>
      </c>
    </row>
    <row r="50" spans="6:16" ht="12.95" customHeight="1" x14ac:dyDescent="0.2">
      <c r="F50" s="64"/>
      <c r="G50" s="75"/>
      <c r="N50" s="105"/>
      <c r="P50" s="88" t="str">
        <f t="shared" si="3"/>
        <v/>
      </c>
    </row>
    <row r="51" spans="6:16" ht="12.95" customHeight="1" x14ac:dyDescent="0.2">
      <c r="F51" s="64"/>
      <c r="G51" s="75"/>
      <c r="N51" s="105"/>
      <c r="P51" s="88" t="str">
        <f t="shared" si="3"/>
        <v/>
      </c>
    </row>
    <row r="52" spans="6:16" ht="12.95" customHeight="1" x14ac:dyDescent="0.2">
      <c r="F52" s="64"/>
      <c r="G52" s="75"/>
      <c r="N52" s="105"/>
      <c r="P52" s="88" t="str">
        <f t="shared" si="3"/>
        <v/>
      </c>
    </row>
    <row r="53" spans="6:16" ht="12.95" customHeight="1" x14ac:dyDescent="0.2">
      <c r="F53" s="64"/>
      <c r="G53" s="75"/>
      <c r="N53" s="105"/>
      <c r="P53" s="88" t="str">
        <f t="shared" si="3"/>
        <v/>
      </c>
    </row>
    <row r="54" spans="6:16" ht="12.95" customHeight="1" x14ac:dyDescent="0.2">
      <c r="F54" s="64"/>
      <c r="G54" s="75"/>
      <c r="N54" s="105"/>
      <c r="P54" s="88" t="str">
        <f t="shared" si="3"/>
        <v/>
      </c>
    </row>
    <row r="55" spans="6:16" ht="12.95" customHeight="1" x14ac:dyDescent="0.2">
      <c r="F55" s="64"/>
      <c r="G55" s="75"/>
      <c r="N55" s="105"/>
    </row>
    <row r="56" spans="6:16" ht="12.95" customHeight="1" x14ac:dyDescent="0.2">
      <c r="F56" s="64"/>
      <c r="G56" s="75"/>
      <c r="N56" s="105"/>
    </row>
    <row r="57" spans="6:16" ht="12.95" customHeight="1" x14ac:dyDescent="0.2">
      <c r="F57" s="64"/>
      <c r="G57" s="75"/>
      <c r="N57" s="105"/>
    </row>
    <row r="58" spans="6:16" ht="12.95" customHeight="1" x14ac:dyDescent="0.2">
      <c r="F58" s="64"/>
      <c r="G58" s="75"/>
      <c r="N58" s="105"/>
    </row>
    <row r="59" spans="6:16" ht="12.95" customHeight="1" x14ac:dyDescent="0.2">
      <c r="F59" s="64"/>
      <c r="G59" s="75"/>
      <c r="N59" s="105"/>
    </row>
    <row r="60" spans="6:16" ht="12.95" customHeight="1" x14ac:dyDescent="0.2">
      <c r="F60" s="64"/>
      <c r="G60" s="75"/>
      <c r="N60" s="105"/>
    </row>
    <row r="61" spans="6:16" ht="17.100000000000001" customHeight="1" x14ac:dyDescent="0.2">
      <c r="F61" s="64"/>
      <c r="G61" s="75"/>
      <c r="N61" s="105"/>
    </row>
    <row r="62" spans="6:16" ht="14.25" x14ac:dyDescent="0.2">
      <c r="F62" s="64"/>
      <c r="G62" s="75"/>
      <c r="N62" s="105"/>
    </row>
    <row r="63" spans="6:16" ht="14.25" x14ac:dyDescent="0.2">
      <c r="F63" s="64"/>
      <c r="G63" s="75"/>
      <c r="N63" s="105"/>
    </row>
    <row r="64" spans="6:16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75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ht="14.25" x14ac:dyDescent="0.2">
      <c r="F91" s="64"/>
      <c r="G91" s="64"/>
      <c r="N91" s="105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  <row r="97" spans="7:7" x14ac:dyDescent="0.2">
      <c r="G97" s="64"/>
    </row>
  </sheetData>
  <mergeCells count="15">
    <mergeCell ref="P4:P5"/>
    <mergeCell ref="B2:P2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O4:O5"/>
    <mergeCell ref="H4:H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/>
  <dimension ref="B1:S100"/>
  <sheetViews>
    <sheetView topLeftCell="I12" zoomScaleNormal="100" zoomScaleSheetLayoutView="100" workbookViewId="0">
      <selection activeCell="O45" sqref="O45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149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44</v>
      </c>
      <c r="C7" s="6" t="s">
        <v>3</v>
      </c>
      <c r="D7" s="6" t="s">
        <v>4</v>
      </c>
      <c r="E7" s="146" t="s">
        <v>180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989390</v>
      </c>
      <c r="J8" s="97">
        <f t="shared" ref="J8" si="1">SUM(J9:J12)</f>
        <v>987890</v>
      </c>
      <c r="K8" s="97">
        <f>SUM(K9:K12)</f>
        <v>861263</v>
      </c>
      <c r="L8" s="170">
        <f t="shared" si="0"/>
        <v>986444</v>
      </c>
      <c r="M8" s="97">
        <f t="shared" si="0"/>
        <v>0</v>
      </c>
      <c r="N8" s="192">
        <f t="shared" si="0"/>
        <v>986444</v>
      </c>
      <c r="O8" s="219">
        <f t="shared" ref="O8:O41" si="2">IF(J8=0,"",N8/J8*100)</f>
        <v>99.853627428154951</v>
      </c>
      <c r="P8" s="85">
        <f>IF(K8=0,"",N8/K8*100)</f>
        <v>114.53458467390331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802780</v>
      </c>
      <c r="J9" s="95">
        <v>801280</v>
      </c>
      <c r="K9" s="95">
        <v>693709</v>
      </c>
      <c r="L9" s="113">
        <v>801227</v>
      </c>
      <c r="M9" s="95">
        <v>0</v>
      </c>
      <c r="N9" s="193">
        <f>SUM(L9:M9)</f>
        <v>801227</v>
      </c>
      <c r="O9" s="220">
        <f t="shared" si="2"/>
        <v>99.993385583067095</v>
      </c>
      <c r="P9" s="86">
        <f t="shared" ref="P9:P54" si="3">IF(K9=0,"",N9/K9*100)</f>
        <v>115.49900606738561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186610</v>
      </c>
      <c r="J10" s="95">
        <v>186610</v>
      </c>
      <c r="K10" s="95">
        <v>167554</v>
      </c>
      <c r="L10" s="113">
        <v>185217</v>
      </c>
      <c r="M10" s="95">
        <v>0</v>
      </c>
      <c r="N10" s="193">
        <f t="shared" ref="N10:N11" si="4">SUM(L10:M10)</f>
        <v>185217</v>
      </c>
      <c r="O10" s="220">
        <f t="shared" si="2"/>
        <v>99.253523391029418</v>
      </c>
      <c r="P10" s="86">
        <f t="shared" si="3"/>
        <v>110.54167611635653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85050</v>
      </c>
      <c r="J13" s="97">
        <f t="shared" si="5"/>
        <v>84850</v>
      </c>
      <c r="K13" s="97">
        <f>K14</f>
        <v>72906</v>
      </c>
      <c r="L13" s="170">
        <f t="shared" si="5"/>
        <v>84839</v>
      </c>
      <c r="M13" s="97">
        <f t="shared" si="5"/>
        <v>0</v>
      </c>
      <c r="N13" s="192">
        <f t="shared" si="5"/>
        <v>84839</v>
      </c>
      <c r="O13" s="219">
        <f t="shared" si="2"/>
        <v>99.987035945786687</v>
      </c>
      <c r="P13" s="85">
        <f t="shared" si="3"/>
        <v>116.36765149644748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85050</v>
      </c>
      <c r="J14" s="95">
        <v>84850</v>
      </c>
      <c r="K14" s="95">
        <v>72906</v>
      </c>
      <c r="L14" s="113">
        <v>84839</v>
      </c>
      <c r="M14" s="95">
        <v>0</v>
      </c>
      <c r="N14" s="193">
        <f>SUM(L14:M14)</f>
        <v>84839</v>
      </c>
      <c r="O14" s="220">
        <f t="shared" si="2"/>
        <v>99.987035945786687</v>
      </c>
      <c r="P14" s="86">
        <f t="shared" si="3"/>
        <v>116.36765149644748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102050</v>
      </c>
      <c r="J16" s="99">
        <f t="shared" ref="J16" si="7">SUM(J17:J26)</f>
        <v>102050</v>
      </c>
      <c r="K16" s="99">
        <f>SUM(K17:K26)</f>
        <v>85964</v>
      </c>
      <c r="L16" s="170">
        <f t="shared" si="6"/>
        <v>101768</v>
      </c>
      <c r="M16" s="99">
        <f t="shared" si="6"/>
        <v>0</v>
      </c>
      <c r="N16" s="187">
        <f t="shared" si="6"/>
        <v>101768</v>
      </c>
      <c r="O16" s="219">
        <f t="shared" si="2"/>
        <v>99.723664870161684</v>
      </c>
      <c r="P16" s="85">
        <f t="shared" si="3"/>
        <v>118.38443999813875</v>
      </c>
      <c r="Q16" s="30"/>
    </row>
    <row r="17" spans="2:19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7500</v>
      </c>
      <c r="J17" s="95">
        <v>7750</v>
      </c>
      <c r="K17" s="95">
        <v>6283</v>
      </c>
      <c r="L17" s="113">
        <v>7698</v>
      </c>
      <c r="M17" s="95">
        <v>0</v>
      </c>
      <c r="N17" s="193">
        <f t="shared" ref="N17:N26" si="8">SUM(L17:M17)</f>
        <v>7698</v>
      </c>
      <c r="O17" s="220">
        <f t="shared" si="2"/>
        <v>99.329032258064515</v>
      </c>
      <c r="P17" s="86">
        <f t="shared" si="3"/>
        <v>122.52108865191786</v>
      </c>
      <c r="Q17" s="30"/>
    </row>
    <row r="18" spans="2:19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2000</v>
      </c>
      <c r="J18" s="95">
        <v>910</v>
      </c>
      <c r="K18" s="95">
        <v>1083</v>
      </c>
      <c r="L18" s="113">
        <v>905</v>
      </c>
      <c r="M18" s="95">
        <v>0</v>
      </c>
      <c r="N18" s="193">
        <f t="shared" si="8"/>
        <v>905</v>
      </c>
      <c r="O18" s="220">
        <f t="shared" si="2"/>
        <v>99.45054945054946</v>
      </c>
      <c r="P18" s="86">
        <f t="shared" si="3"/>
        <v>83.564173591874422</v>
      </c>
      <c r="Q18" s="30"/>
    </row>
    <row r="19" spans="2:19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8000</v>
      </c>
      <c r="J19" s="95">
        <v>6350</v>
      </c>
      <c r="K19" s="95">
        <v>6869</v>
      </c>
      <c r="L19" s="113">
        <v>6330</v>
      </c>
      <c r="M19" s="95">
        <v>0</v>
      </c>
      <c r="N19" s="193">
        <f t="shared" si="8"/>
        <v>6330</v>
      </c>
      <c r="O19" s="220">
        <f t="shared" si="2"/>
        <v>99.685039370078741</v>
      </c>
      <c r="P19" s="86">
        <f t="shared" si="3"/>
        <v>92.153151841607212</v>
      </c>
      <c r="Q19" s="30"/>
    </row>
    <row r="20" spans="2:19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5000</v>
      </c>
      <c r="J20" s="95">
        <v>3310</v>
      </c>
      <c r="K20" s="95">
        <v>7758</v>
      </c>
      <c r="L20" s="113">
        <v>3306</v>
      </c>
      <c r="M20" s="95">
        <v>0</v>
      </c>
      <c r="N20" s="193">
        <f t="shared" si="8"/>
        <v>3306</v>
      </c>
      <c r="O20" s="220">
        <f t="shared" si="2"/>
        <v>99.879154078549846</v>
      </c>
      <c r="P20" s="86">
        <f t="shared" si="3"/>
        <v>42.614075792730084</v>
      </c>
      <c r="Q20" s="30"/>
    </row>
    <row r="21" spans="2:19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1000</v>
      </c>
      <c r="J21" s="95">
        <v>360</v>
      </c>
      <c r="K21" s="95">
        <v>323</v>
      </c>
      <c r="L21" s="113">
        <v>356</v>
      </c>
      <c r="M21" s="95">
        <v>0</v>
      </c>
      <c r="N21" s="193">
        <f t="shared" si="8"/>
        <v>356</v>
      </c>
      <c r="O21" s="220">
        <f t="shared" si="2"/>
        <v>98.888888888888886</v>
      </c>
      <c r="P21" s="86">
        <f t="shared" si="3"/>
        <v>110.21671826625388</v>
      </c>
      <c r="Q21" s="30"/>
    </row>
    <row r="22" spans="2:19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5500</v>
      </c>
      <c r="J22" s="95">
        <v>5010</v>
      </c>
      <c r="K22" s="95">
        <v>5004</v>
      </c>
      <c r="L22" s="113">
        <v>5004</v>
      </c>
      <c r="M22" s="95">
        <v>0</v>
      </c>
      <c r="N22" s="193">
        <f t="shared" si="8"/>
        <v>5004</v>
      </c>
      <c r="O22" s="220">
        <f t="shared" si="2"/>
        <v>99.880239520958085</v>
      </c>
      <c r="P22" s="86">
        <f t="shared" si="3"/>
        <v>100</v>
      </c>
      <c r="Q22" s="30"/>
    </row>
    <row r="23" spans="2:19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10000</v>
      </c>
      <c r="J23" s="95">
        <v>6810</v>
      </c>
      <c r="K23" s="95">
        <v>10031</v>
      </c>
      <c r="L23" s="113">
        <v>6807</v>
      </c>
      <c r="M23" s="95">
        <v>0</v>
      </c>
      <c r="N23" s="193">
        <f t="shared" si="8"/>
        <v>6807</v>
      </c>
      <c r="O23" s="220">
        <f t="shared" si="2"/>
        <v>99.955947136563879</v>
      </c>
      <c r="P23" s="86">
        <f t="shared" si="3"/>
        <v>67.859635131093611</v>
      </c>
      <c r="Q23" s="30"/>
    </row>
    <row r="24" spans="2:19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50</v>
      </c>
      <c r="J24" s="95">
        <v>0</v>
      </c>
      <c r="K24" s="95">
        <v>45</v>
      </c>
      <c r="L24" s="113">
        <v>0</v>
      </c>
      <c r="M24" s="95">
        <v>0</v>
      </c>
      <c r="N24" s="193">
        <f t="shared" si="8"/>
        <v>0</v>
      </c>
      <c r="O24" s="220" t="str">
        <f t="shared" si="2"/>
        <v/>
      </c>
      <c r="P24" s="86">
        <f t="shared" si="3"/>
        <v>0</v>
      </c>
      <c r="Q24" s="30"/>
    </row>
    <row r="25" spans="2:19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63000</v>
      </c>
      <c r="J25" s="95">
        <v>71550</v>
      </c>
      <c r="K25" s="95">
        <v>48568</v>
      </c>
      <c r="L25" s="113">
        <v>71362</v>
      </c>
      <c r="M25" s="95">
        <v>0</v>
      </c>
      <c r="N25" s="193">
        <f t="shared" si="8"/>
        <v>71362</v>
      </c>
      <c r="O25" s="220">
        <f t="shared" si="2"/>
        <v>99.737246680642912</v>
      </c>
      <c r="P25" s="86">
        <f t="shared" si="3"/>
        <v>146.93213638609782</v>
      </c>
      <c r="Q25" s="30"/>
    </row>
    <row r="26" spans="2:19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9" ht="12.95" customHeight="1" x14ac:dyDescent="0.25">
      <c r="B27" s="9"/>
      <c r="C27" s="10"/>
      <c r="D27" s="10"/>
      <c r="E27" s="10"/>
      <c r="F27" s="62"/>
      <c r="G27" s="73"/>
      <c r="H27" s="18"/>
      <c r="I27" s="97"/>
      <c r="J27" s="97"/>
      <c r="K27" s="97"/>
      <c r="L27" s="170"/>
      <c r="M27" s="97"/>
      <c r="N27" s="187"/>
      <c r="O27" s="220" t="str">
        <f t="shared" si="2"/>
        <v/>
      </c>
      <c r="P27" s="86" t="str">
        <f t="shared" si="3"/>
        <v/>
      </c>
      <c r="Q27" s="30"/>
    </row>
    <row r="28" spans="2:19" s="1" customFormat="1" ht="12.95" customHeight="1" x14ac:dyDescent="0.25">
      <c r="B28" s="11"/>
      <c r="C28" s="7"/>
      <c r="D28" s="7"/>
      <c r="E28" s="7"/>
      <c r="F28" s="61">
        <v>614000</v>
      </c>
      <c r="G28" s="72"/>
      <c r="H28" s="19" t="s">
        <v>74</v>
      </c>
      <c r="I28" s="97">
        <f t="shared" ref="I28:J28" si="9">SUM(I29:I32)</f>
        <v>2670000</v>
      </c>
      <c r="J28" s="97">
        <f t="shared" si="9"/>
        <v>2670000</v>
      </c>
      <c r="K28" s="97">
        <f t="shared" ref="K28" si="10">SUM(K29:K32)</f>
        <v>2629714</v>
      </c>
      <c r="L28" s="170">
        <f t="shared" ref="L28:M28" si="11">SUM(L29:L32)</f>
        <v>2154650</v>
      </c>
      <c r="M28" s="97">
        <f t="shared" si="11"/>
        <v>450171</v>
      </c>
      <c r="N28" s="187">
        <f t="shared" ref="N28" si="12">SUM(N29:N32)</f>
        <v>2604821</v>
      </c>
      <c r="O28" s="219">
        <f t="shared" si="2"/>
        <v>97.558838951310861</v>
      </c>
      <c r="P28" s="85">
        <f t="shared" si="3"/>
        <v>99.053395160082047</v>
      </c>
      <c r="Q28" s="30"/>
    </row>
    <row r="29" spans="2:19" s="1" customFormat="1" ht="12.95" customHeight="1" x14ac:dyDescent="0.2">
      <c r="B29" s="11"/>
      <c r="C29" s="7"/>
      <c r="D29" s="19"/>
      <c r="E29" s="19"/>
      <c r="F29" s="62">
        <v>614100</v>
      </c>
      <c r="G29" s="73" t="s">
        <v>114</v>
      </c>
      <c r="H29" s="155" t="s">
        <v>220</v>
      </c>
      <c r="I29" s="98">
        <v>150000</v>
      </c>
      <c r="J29" s="98">
        <v>150000</v>
      </c>
      <c r="K29" s="98">
        <v>99908</v>
      </c>
      <c r="L29" s="114">
        <v>0</v>
      </c>
      <c r="M29" s="98">
        <v>149746</v>
      </c>
      <c r="N29" s="193">
        <f t="shared" ref="N29:N32" si="13">SUM(L29:M29)</f>
        <v>149746</v>
      </c>
      <c r="O29" s="220">
        <f t="shared" si="2"/>
        <v>99.830666666666673</v>
      </c>
      <c r="P29" s="86">
        <f t="shared" si="3"/>
        <v>149.88389318172719</v>
      </c>
      <c r="Q29" s="30"/>
    </row>
    <row r="30" spans="2:19" ht="12.95" customHeight="1" x14ac:dyDescent="0.2">
      <c r="B30" s="9"/>
      <c r="C30" s="10"/>
      <c r="D30" s="10"/>
      <c r="E30" s="10"/>
      <c r="F30" s="62">
        <v>614500</v>
      </c>
      <c r="G30" s="73" t="s">
        <v>113</v>
      </c>
      <c r="H30" s="164" t="s">
        <v>221</v>
      </c>
      <c r="I30" s="98">
        <v>2000000</v>
      </c>
      <c r="J30" s="98">
        <v>2000000</v>
      </c>
      <c r="K30" s="98">
        <v>2148403</v>
      </c>
      <c r="L30" s="114">
        <v>1987052</v>
      </c>
      <c r="M30" s="98">
        <v>0</v>
      </c>
      <c r="N30" s="193">
        <f t="shared" si="13"/>
        <v>1987052</v>
      </c>
      <c r="O30" s="220">
        <f t="shared" si="2"/>
        <v>99.352599999999995</v>
      </c>
      <c r="P30" s="86">
        <f t="shared" si="3"/>
        <v>92.489723762255039</v>
      </c>
      <c r="Q30" s="30"/>
      <c r="R30" s="30"/>
    </row>
    <row r="31" spans="2:19" ht="12.95" customHeight="1" x14ac:dyDescent="0.2">
      <c r="B31" s="9"/>
      <c r="C31" s="10"/>
      <c r="D31" s="10"/>
      <c r="E31" s="10"/>
      <c r="F31" s="62">
        <v>614500</v>
      </c>
      <c r="G31" s="73" t="s">
        <v>115</v>
      </c>
      <c r="H31" s="164" t="s">
        <v>222</v>
      </c>
      <c r="I31" s="98">
        <v>300000</v>
      </c>
      <c r="J31" s="98">
        <v>300000</v>
      </c>
      <c r="K31" s="98">
        <v>189436</v>
      </c>
      <c r="L31" s="114">
        <v>167598</v>
      </c>
      <c r="M31" s="98">
        <v>120000</v>
      </c>
      <c r="N31" s="193">
        <f t="shared" si="13"/>
        <v>287598</v>
      </c>
      <c r="O31" s="220">
        <f t="shared" si="2"/>
        <v>95.866</v>
      </c>
      <c r="P31" s="86">
        <f t="shared" si="3"/>
        <v>151.81802825228573</v>
      </c>
      <c r="Q31" s="30"/>
      <c r="R31" s="30"/>
      <c r="S31" s="138"/>
    </row>
    <row r="32" spans="2:19" ht="12.95" customHeight="1" x14ac:dyDescent="0.2">
      <c r="B32" s="9"/>
      <c r="C32" s="10"/>
      <c r="D32" s="10"/>
      <c r="E32" s="10"/>
      <c r="F32" s="62">
        <v>614500</v>
      </c>
      <c r="G32" s="73" t="s">
        <v>116</v>
      </c>
      <c r="H32" s="164" t="s">
        <v>82</v>
      </c>
      <c r="I32" s="98">
        <v>220000</v>
      </c>
      <c r="J32" s="98">
        <v>220000</v>
      </c>
      <c r="K32" s="98">
        <v>191967</v>
      </c>
      <c r="L32" s="114">
        <v>0</v>
      </c>
      <c r="M32" s="98">
        <v>180425</v>
      </c>
      <c r="N32" s="193">
        <f t="shared" si="13"/>
        <v>180425</v>
      </c>
      <c r="O32" s="220">
        <f t="shared" si="2"/>
        <v>82.011363636363626</v>
      </c>
      <c r="P32" s="86">
        <f t="shared" si="3"/>
        <v>93.987508269650505</v>
      </c>
      <c r="Q32" s="30"/>
    </row>
    <row r="33" spans="2:18" ht="12.95" customHeight="1" x14ac:dyDescent="0.25">
      <c r="B33" s="9"/>
      <c r="C33" s="10"/>
      <c r="D33" s="10"/>
      <c r="E33" s="10"/>
      <c r="F33" s="62"/>
      <c r="G33" s="73"/>
      <c r="H33" s="18"/>
      <c r="I33" s="97"/>
      <c r="J33" s="97"/>
      <c r="K33" s="97"/>
      <c r="L33" s="170"/>
      <c r="M33" s="97"/>
      <c r="N33" s="187"/>
      <c r="O33" s="220" t="str">
        <f t="shared" si="2"/>
        <v/>
      </c>
      <c r="P33" s="86"/>
      <c r="Q33" s="30"/>
      <c r="R33" s="30"/>
    </row>
    <row r="34" spans="2:18" s="1" customFormat="1" ht="12.95" customHeight="1" x14ac:dyDescent="0.25">
      <c r="B34" s="11"/>
      <c r="C34" s="7"/>
      <c r="D34" s="7"/>
      <c r="E34" s="7"/>
      <c r="F34" s="61">
        <v>615000</v>
      </c>
      <c r="G34" s="72"/>
      <c r="H34" s="19" t="s">
        <v>11</v>
      </c>
      <c r="I34" s="97">
        <f t="shared" ref="I34:J34" si="14">SUM(I35:I36)</f>
        <v>550000</v>
      </c>
      <c r="J34" s="97">
        <f t="shared" si="14"/>
        <v>550000</v>
      </c>
      <c r="K34" s="97">
        <f t="shared" ref="K34" si="15">SUM(K35:K36)</f>
        <v>550000</v>
      </c>
      <c r="L34" s="170">
        <f t="shared" ref="L34:M34" si="16">SUM(L35:L36)</f>
        <v>309286</v>
      </c>
      <c r="M34" s="97">
        <f t="shared" si="16"/>
        <v>240714</v>
      </c>
      <c r="N34" s="187">
        <f t="shared" ref="N34" si="17">SUM(N35:N36)</f>
        <v>550000</v>
      </c>
      <c r="O34" s="219">
        <f t="shared" si="2"/>
        <v>100</v>
      </c>
      <c r="P34" s="85">
        <f t="shared" si="3"/>
        <v>100</v>
      </c>
      <c r="Q34" s="30"/>
    </row>
    <row r="35" spans="2:18" s="1" customFormat="1" ht="12.95" customHeight="1" x14ac:dyDescent="0.2">
      <c r="B35" s="11"/>
      <c r="C35" s="7"/>
      <c r="D35" s="19"/>
      <c r="E35" s="19"/>
      <c r="F35" s="62">
        <v>615100</v>
      </c>
      <c r="G35" s="73" t="s">
        <v>193</v>
      </c>
      <c r="H35" s="155" t="s">
        <v>160</v>
      </c>
      <c r="I35" s="98">
        <v>400000</v>
      </c>
      <c r="J35" s="98">
        <v>400000</v>
      </c>
      <c r="K35" s="98">
        <v>400000</v>
      </c>
      <c r="L35" s="114">
        <v>221729</v>
      </c>
      <c r="M35" s="98">
        <v>178271</v>
      </c>
      <c r="N35" s="193">
        <f t="shared" ref="N35" si="18">SUM(L35:M35)</f>
        <v>400000</v>
      </c>
      <c r="O35" s="220">
        <f t="shared" si="2"/>
        <v>100</v>
      </c>
      <c r="P35" s="86"/>
      <c r="Q35" s="30"/>
    </row>
    <row r="36" spans="2:18" s="1" customFormat="1" ht="12.95" customHeight="1" x14ac:dyDescent="0.2">
      <c r="B36" s="11"/>
      <c r="C36" s="7"/>
      <c r="D36" s="19"/>
      <c r="E36" s="19"/>
      <c r="F36" s="62">
        <v>615100</v>
      </c>
      <c r="G36" s="73" t="s">
        <v>194</v>
      </c>
      <c r="H36" s="155" t="s">
        <v>159</v>
      </c>
      <c r="I36" s="98">
        <v>150000</v>
      </c>
      <c r="J36" s="98">
        <v>150000</v>
      </c>
      <c r="K36" s="98">
        <v>150000</v>
      </c>
      <c r="L36" s="114">
        <v>87557</v>
      </c>
      <c r="M36" s="98">
        <v>62443</v>
      </c>
      <c r="N36" s="193">
        <f t="shared" ref="N36" si="19">SUM(L36:M36)</f>
        <v>150000</v>
      </c>
      <c r="O36" s="220">
        <f t="shared" si="2"/>
        <v>100</v>
      </c>
      <c r="P36" s="86"/>
      <c r="Q36" s="30"/>
    </row>
    <row r="37" spans="2:18" ht="12.95" customHeight="1" x14ac:dyDescent="0.2">
      <c r="B37" s="9"/>
      <c r="C37" s="10"/>
      <c r="D37" s="10"/>
      <c r="E37" s="10"/>
      <c r="F37" s="62"/>
      <c r="G37" s="73"/>
      <c r="H37" s="18"/>
      <c r="I37" s="95"/>
      <c r="J37" s="95"/>
      <c r="K37" s="95"/>
      <c r="L37" s="113"/>
      <c r="M37" s="95"/>
      <c r="N37" s="188"/>
      <c r="O37" s="220" t="str">
        <f t="shared" si="2"/>
        <v/>
      </c>
      <c r="P37" s="86" t="str">
        <f t="shared" si="3"/>
        <v/>
      </c>
      <c r="Q37" s="30"/>
    </row>
    <row r="38" spans="2:18" s="1" customFormat="1" ht="12.95" customHeight="1" x14ac:dyDescent="0.25">
      <c r="B38" s="11"/>
      <c r="C38" s="7"/>
      <c r="D38" s="7"/>
      <c r="E38" s="7"/>
      <c r="F38" s="61">
        <v>821000</v>
      </c>
      <c r="G38" s="72"/>
      <c r="H38" s="19" t="s">
        <v>12</v>
      </c>
      <c r="I38" s="97">
        <f t="shared" ref="I38:N38" si="20">SUM(I39:I41)</f>
        <v>48000</v>
      </c>
      <c r="J38" s="97">
        <f t="shared" ref="J38" si="21">SUM(J39:J41)</f>
        <v>48000</v>
      </c>
      <c r="K38" s="97">
        <f>SUM(K39:K41)</f>
        <v>14751</v>
      </c>
      <c r="L38" s="170">
        <f t="shared" si="20"/>
        <v>6737</v>
      </c>
      <c r="M38" s="97">
        <f t="shared" si="20"/>
        <v>0</v>
      </c>
      <c r="N38" s="187">
        <f t="shared" si="20"/>
        <v>6737</v>
      </c>
      <c r="O38" s="219">
        <f t="shared" si="2"/>
        <v>14.035416666666666</v>
      </c>
      <c r="P38" s="85">
        <f t="shared" si="3"/>
        <v>45.671479899667823</v>
      </c>
      <c r="Q38" s="30"/>
    </row>
    <row r="39" spans="2:18" ht="12.95" customHeight="1" x14ac:dyDescent="0.2">
      <c r="B39" s="9"/>
      <c r="C39" s="10"/>
      <c r="D39" s="10"/>
      <c r="E39" s="10"/>
      <c r="F39" s="62">
        <v>821200</v>
      </c>
      <c r="G39" s="73"/>
      <c r="H39" s="18" t="s">
        <v>13</v>
      </c>
      <c r="I39" s="95">
        <v>0</v>
      </c>
      <c r="J39" s="95">
        <v>0</v>
      </c>
      <c r="K39" s="95">
        <v>0</v>
      </c>
      <c r="L39" s="113">
        <v>0</v>
      </c>
      <c r="M39" s="95">
        <v>0</v>
      </c>
      <c r="N39" s="193">
        <f t="shared" ref="N39:N40" si="22">SUM(L39:M39)</f>
        <v>0</v>
      </c>
      <c r="O39" s="220" t="str">
        <f t="shared" si="2"/>
        <v/>
      </c>
      <c r="P39" s="86" t="str">
        <f t="shared" si="3"/>
        <v/>
      </c>
      <c r="Q39" s="30"/>
    </row>
    <row r="40" spans="2:18" ht="12.95" customHeight="1" x14ac:dyDescent="0.2">
      <c r="B40" s="9"/>
      <c r="C40" s="10"/>
      <c r="D40" s="10"/>
      <c r="E40" s="10"/>
      <c r="F40" s="62">
        <v>821300</v>
      </c>
      <c r="G40" s="73"/>
      <c r="H40" s="18" t="s">
        <v>14</v>
      </c>
      <c r="I40" s="95">
        <v>48000</v>
      </c>
      <c r="J40" s="95">
        <v>48000</v>
      </c>
      <c r="K40" s="95">
        <v>14751</v>
      </c>
      <c r="L40" s="113">
        <v>6737</v>
      </c>
      <c r="M40" s="95">
        <v>0</v>
      </c>
      <c r="N40" s="193">
        <f t="shared" si="22"/>
        <v>6737</v>
      </c>
      <c r="O40" s="220">
        <f t="shared" si="2"/>
        <v>14.035416666666666</v>
      </c>
      <c r="P40" s="86">
        <f t="shared" si="3"/>
        <v>45.671479899667823</v>
      </c>
      <c r="Q40" s="30"/>
    </row>
    <row r="41" spans="2:18" ht="12.95" customHeight="1" x14ac:dyDescent="0.2">
      <c r="B41" s="9"/>
      <c r="C41" s="10"/>
      <c r="D41" s="10"/>
      <c r="E41" s="10"/>
      <c r="F41" s="62"/>
      <c r="G41" s="73"/>
      <c r="H41" s="18"/>
      <c r="I41" s="95"/>
      <c r="J41" s="95"/>
      <c r="K41" s="95"/>
      <c r="L41" s="113"/>
      <c r="M41" s="95"/>
      <c r="N41" s="188"/>
      <c r="O41" s="220" t="str">
        <f t="shared" si="2"/>
        <v/>
      </c>
      <c r="P41" s="86" t="str">
        <f t="shared" si="3"/>
        <v/>
      </c>
      <c r="Q41" s="30"/>
    </row>
    <row r="42" spans="2:18" s="1" customFormat="1" ht="12.95" customHeight="1" x14ac:dyDescent="0.25">
      <c r="B42" s="11"/>
      <c r="C42" s="7"/>
      <c r="D42" s="7"/>
      <c r="E42" s="7"/>
      <c r="F42" s="61"/>
      <c r="G42" s="72"/>
      <c r="H42" s="19" t="s">
        <v>15</v>
      </c>
      <c r="I42" s="129" t="s">
        <v>264</v>
      </c>
      <c r="J42" s="129" t="s">
        <v>264</v>
      </c>
      <c r="K42" s="129" t="s">
        <v>285</v>
      </c>
      <c r="L42" s="172">
        <v>29</v>
      </c>
      <c r="M42" s="129"/>
      <c r="N42" s="186"/>
      <c r="O42" s="220"/>
      <c r="P42" s="86"/>
      <c r="Q42" s="30"/>
    </row>
    <row r="43" spans="2:18" s="1" customFormat="1" ht="12.95" customHeight="1" x14ac:dyDescent="0.25">
      <c r="B43" s="11"/>
      <c r="C43" s="7"/>
      <c r="D43" s="7"/>
      <c r="E43" s="7"/>
      <c r="F43" s="61"/>
      <c r="G43" s="72"/>
      <c r="H43" s="7" t="s">
        <v>24</v>
      </c>
      <c r="I43" s="119">
        <f t="shared" ref="I43:N43" si="23">I8+I13+I16+I28+I34+I38</f>
        <v>4444490</v>
      </c>
      <c r="J43" s="13">
        <f t="shared" si="23"/>
        <v>4442790</v>
      </c>
      <c r="K43" s="13">
        <f t="shared" ref="K43" si="24">K8+K13+K16+K28+K34+K38</f>
        <v>4214598</v>
      </c>
      <c r="L43" s="122">
        <f t="shared" si="23"/>
        <v>3643724</v>
      </c>
      <c r="M43" s="13">
        <f t="shared" si="23"/>
        <v>690885</v>
      </c>
      <c r="N43" s="187">
        <f t="shared" si="23"/>
        <v>4334609</v>
      </c>
      <c r="O43" s="219">
        <f>IF(J43=0,"",N43/J43*100)</f>
        <v>97.565021079096695</v>
      </c>
      <c r="P43" s="85">
        <f t="shared" si="3"/>
        <v>102.84750763892548</v>
      </c>
      <c r="Q43" s="30"/>
    </row>
    <row r="44" spans="2:18" s="1" customFormat="1" ht="12.95" customHeight="1" x14ac:dyDescent="0.25">
      <c r="B44" s="11"/>
      <c r="C44" s="7"/>
      <c r="D44" s="7"/>
      <c r="E44" s="7"/>
      <c r="F44" s="61"/>
      <c r="G44" s="72"/>
      <c r="H44" s="7" t="s">
        <v>16</v>
      </c>
      <c r="I44" s="13">
        <f t="shared" ref="I44:J45" si="25">I43</f>
        <v>4444490</v>
      </c>
      <c r="J44" s="13">
        <f t="shared" si="25"/>
        <v>4442790</v>
      </c>
      <c r="K44" s="13">
        <f t="shared" ref="K44" si="26">K43</f>
        <v>4214598</v>
      </c>
      <c r="L44" s="122">
        <f t="shared" ref="L44:N45" si="27">L43</f>
        <v>3643724</v>
      </c>
      <c r="M44" s="13">
        <f t="shared" si="27"/>
        <v>690885</v>
      </c>
      <c r="N44" s="187">
        <f t="shared" si="27"/>
        <v>4334609</v>
      </c>
      <c r="O44" s="219">
        <f>IF(J44=0,"",N44/J44*100)</f>
        <v>97.565021079096695</v>
      </c>
      <c r="P44" s="85">
        <f t="shared" si="3"/>
        <v>102.84750763892548</v>
      </c>
      <c r="Q44" s="30"/>
    </row>
    <row r="45" spans="2:18" s="1" customFormat="1" ht="12.95" customHeight="1" x14ac:dyDescent="0.25">
      <c r="B45" s="11"/>
      <c r="C45" s="7"/>
      <c r="D45" s="7"/>
      <c r="E45" s="7"/>
      <c r="F45" s="61"/>
      <c r="G45" s="72"/>
      <c r="H45" s="7" t="s">
        <v>17</v>
      </c>
      <c r="I45" s="13">
        <f t="shared" si="25"/>
        <v>4444490</v>
      </c>
      <c r="J45" s="13">
        <f t="shared" si="25"/>
        <v>4442790</v>
      </c>
      <c r="K45" s="13">
        <f t="shared" ref="K45" si="28">K44</f>
        <v>4214598</v>
      </c>
      <c r="L45" s="122">
        <f t="shared" si="27"/>
        <v>3643724</v>
      </c>
      <c r="M45" s="13">
        <f t="shared" si="27"/>
        <v>690885</v>
      </c>
      <c r="N45" s="187">
        <f t="shared" si="27"/>
        <v>4334609</v>
      </c>
      <c r="O45" s="219">
        <f>IF(J45=0,"",N45/J45*100)</f>
        <v>97.565021079096695</v>
      </c>
      <c r="P45" s="85">
        <f t="shared" si="3"/>
        <v>102.84750763892548</v>
      </c>
      <c r="Q45" s="30"/>
    </row>
    <row r="46" spans="2:18" ht="12.95" customHeight="1" thickBot="1" x14ac:dyDescent="0.25">
      <c r="B46" s="14"/>
      <c r="C46" s="15"/>
      <c r="D46" s="15"/>
      <c r="E46" s="15"/>
      <c r="F46" s="63"/>
      <c r="G46" s="74"/>
      <c r="H46" s="15"/>
      <c r="I46" s="24"/>
      <c r="J46" s="24"/>
      <c r="K46" s="24"/>
      <c r="L46" s="123"/>
      <c r="M46" s="24"/>
      <c r="N46" s="194"/>
      <c r="O46" s="221"/>
      <c r="P46" s="87" t="str">
        <f t="shared" si="3"/>
        <v/>
      </c>
      <c r="Q46" s="30"/>
    </row>
    <row r="47" spans="2:18" ht="12.95" customHeight="1" x14ac:dyDescent="0.2">
      <c r="F47" s="64"/>
      <c r="G47" s="75"/>
      <c r="L47" s="209"/>
      <c r="N47" s="105"/>
      <c r="P47" s="88" t="str">
        <f t="shared" si="3"/>
        <v/>
      </c>
      <c r="Q47" s="30"/>
    </row>
    <row r="48" spans="2:18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2.95" customHeight="1" x14ac:dyDescent="0.2">
      <c r="F60" s="64"/>
      <c r="G60" s="75"/>
      <c r="N60" s="105"/>
    </row>
    <row r="61" spans="6:17" ht="12.95" customHeight="1" x14ac:dyDescent="0.2">
      <c r="F61" s="64"/>
      <c r="G61" s="75"/>
      <c r="N61" s="105"/>
    </row>
    <row r="62" spans="6:17" ht="12.95" customHeight="1" x14ac:dyDescent="0.2">
      <c r="F62" s="64"/>
      <c r="G62" s="75"/>
      <c r="N62" s="105"/>
    </row>
    <row r="63" spans="6:17" ht="12.95" customHeight="1" x14ac:dyDescent="0.2">
      <c r="F63" s="64"/>
      <c r="G63" s="75"/>
      <c r="N63" s="105"/>
    </row>
    <row r="64" spans="6:17" ht="17.100000000000001" customHeight="1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75"/>
      <c r="N74" s="105"/>
    </row>
    <row r="75" spans="6:14" ht="14.25" x14ac:dyDescent="0.2">
      <c r="F75" s="64"/>
      <c r="G75" s="75"/>
      <c r="N75" s="105"/>
    </row>
    <row r="76" spans="6:14" ht="14.25" x14ac:dyDescent="0.2">
      <c r="F76" s="64"/>
      <c r="G76" s="75"/>
      <c r="N76" s="105"/>
    </row>
    <row r="77" spans="6:14" ht="14.25" x14ac:dyDescent="0.2">
      <c r="F77" s="64"/>
      <c r="G77" s="75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ht="14.25" x14ac:dyDescent="0.2">
      <c r="F91" s="64"/>
      <c r="G91" s="64"/>
      <c r="N91" s="105"/>
    </row>
    <row r="92" spans="6:14" ht="14.25" x14ac:dyDescent="0.2">
      <c r="F92" s="64"/>
      <c r="G92" s="64"/>
      <c r="N92" s="105"/>
    </row>
    <row r="93" spans="6:14" ht="14.25" x14ac:dyDescent="0.2">
      <c r="F93" s="64"/>
      <c r="G93" s="64"/>
      <c r="N93" s="105"/>
    </row>
    <row r="94" spans="6:14" ht="14.25" x14ac:dyDescent="0.2">
      <c r="F94" s="64"/>
      <c r="G94" s="64"/>
      <c r="N94" s="105"/>
    </row>
    <row r="95" spans="6:14" x14ac:dyDescent="0.2">
      <c r="G95" s="64"/>
    </row>
    <row r="96" spans="6:14" x14ac:dyDescent="0.2">
      <c r="G96" s="64"/>
    </row>
    <row r="97" spans="7:7" x14ac:dyDescent="0.2">
      <c r="G97" s="64"/>
    </row>
    <row r="98" spans="7:7" x14ac:dyDescent="0.2">
      <c r="G98" s="64"/>
    </row>
    <row r="99" spans="7:7" x14ac:dyDescent="0.2">
      <c r="G99" s="64"/>
    </row>
    <row r="100" spans="7:7" x14ac:dyDescent="0.2">
      <c r="G100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3"/>
  <dimension ref="B1:R89"/>
  <sheetViews>
    <sheetView topLeftCell="I8" zoomScaleNormal="100" zoomScaleSheetLayoutView="100" workbookViewId="0">
      <selection activeCell="L35" sqref="L35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150</v>
      </c>
      <c r="C2" s="237"/>
      <c r="D2" s="237"/>
      <c r="E2" s="237"/>
      <c r="F2" s="237"/>
      <c r="G2" s="237"/>
      <c r="H2" s="237"/>
      <c r="I2" s="237"/>
      <c r="J2" s="257"/>
      <c r="K2" s="257"/>
      <c r="L2" s="257"/>
      <c r="M2" s="257"/>
      <c r="N2" s="25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108" customFormat="1" ht="11.1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3</v>
      </c>
      <c r="D7" s="6" t="s">
        <v>4</v>
      </c>
      <c r="E7" s="146" t="s">
        <v>181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126">
        <f t="shared" ref="I8" si="0">SUM(I9:I12)</f>
        <v>485670</v>
      </c>
      <c r="J8" s="126">
        <f t="shared" ref="J8" si="1">SUM(J9:J12)</f>
        <v>485170</v>
      </c>
      <c r="K8" s="126">
        <f t="shared" ref="K8" si="2">SUM(K9:K12)</f>
        <v>452191</v>
      </c>
      <c r="L8" s="173">
        <f t="shared" ref="L8" si="3">SUM(L9:L12)</f>
        <v>484873</v>
      </c>
      <c r="M8" s="126">
        <f>SUM(M9:M12)</f>
        <v>0</v>
      </c>
      <c r="N8" s="192">
        <f>SUM(N9:N12)</f>
        <v>484873</v>
      </c>
      <c r="O8" s="219">
        <f t="shared" ref="O8:O46" si="4">IF(J8=0,"",N8/J8*100)</f>
        <v>99.938784343632122</v>
      </c>
      <c r="P8" s="85">
        <f>IF(K8=0,"",N8/K8*100)</f>
        <v>107.22747688476773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6">
        <v>413220</v>
      </c>
      <c r="J9" s="96">
        <v>412720</v>
      </c>
      <c r="K9" s="96">
        <v>374709</v>
      </c>
      <c r="L9" s="115">
        <v>412688</v>
      </c>
      <c r="M9" s="96">
        <v>0</v>
      </c>
      <c r="N9" s="193">
        <f>SUM(L9:M9)</f>
        <v>412688</v>
      </c>
      <c r="O9" s="220">
        <f t="shared" si="4"/>
        <v>99.992246559410731</v>
      </c>
      <c r="P9" s="86">
        <f t="shared" ref="P9:P54" si="5">IF(K9=0,"",N9/K9*100)</f>
        <v>110.13559855781421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6">
        <v>72450</v>
      </c>
      <c r="J10" s="96">
        <v>72450</v>
      </c>
      <c r="K10" s="96">
        <v>77482</v>
      </c>
      <c r="L10" s="115">
        <v>72185</v>
      </c>
      <c r="M10" s="96">
        <v>0</v>
      </c>
      <c r="N10" s="193">
        <f t="shared" ref="N10:N11" si="6">SUM(L10:M10)</f>
        <v>72185</v>
      </c>
      <c r="O10" s="220">
        <f t="shared" si="4"/>
        <v>99.63423050379572</v>
      </c>
      <c r="P10" s="86">
        <f t="shared" si="5"/>
        <v>93.163573475129709</v>
      </c>
      <c r="Q10" s="30"/>
      <c r="R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127">
        <v>0</v>
      </c>
      <c r="J11" s="127">
        <v>0</v>
      </c>
      <c r="K11" s="127">
        <v>0</v>
      </c>
      <c r="L11" s="174">
        <v>0</v>
      </c>
      <c r="M11" s="127">
        <v>0</v>
      </c>
      <c r="N11" s="193">
        <f t="shared" si="6"/>
        <v>0</v>
      </c>
      <c r="O11" s="220" t="str">
        <f t="shared" si="4"/>
        <v/>
      </c>
      <c r="P11" s="86" t="str">
        <f t="shared" si="5"/>
        <v/>
      </c>
      <c r="Q11" s="30"/>
      <c r="R11" s="29"/>
    </row>
    <row r="12" spans="2:18" ht="8.1" customHeight="1" x14ac:dyDescent="0.2">
      <c r="B12" s="9"/>
      <c r="C12" s="10"/>
      <c r="D12" s="10"/>
      <c r="E12" s="10"/>
      <c r="F12" s="62"/>
      <c r="G12" s="73"/>
      <c r="H12" s="18"/>
      <c r="I12" s="96"/>
      <c r="J12" s="96"/>
      <c r="K12" s="96"/>
      <c r="L12" s="115"/>
      <c r="M12" s="96"/>
      <c r="N12" s="193"/>
      <c r="O12" s="220" t="str">
        <f t="shared" si="4"/>
        <v/>
      </c>
      <c r="P12" s="86" t="str">
        <f t="shared" si="5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126">
        <f t="shared" ref="I13:L13" si="7">I14</f>
        <v>43800</v>
      </c>
      <c r="J13" s="126">
        <f t="shared" si="7"/>
        <v>43700</v>
      </c>
      <c r="K13" s="126">
        <f t="shared" si="7"/>
        <v>39462</v>
      </c>
      <c r="L13" s="173">
        <f t="shared" si="7"/>
        <v>43684</v>
      </c>
      <c r="M13" s="126">
        <f>M14</f>
        <v>0</v>
      </c>
      <c r="N13" s="192">
        <f>N14</f>
        <v>43684</v>
      </c>
      <c r="O13" s="219">
        <f t="shared" si="4"/>
        <v>99.963386727688786</v>
      </c>
      <c r="P13" s="85">
        <f t="shared" si="5"/>
        <v>110.69890020779485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6">
        <v>43800</v>
      </c>
      <c r="J14" s="96">
        <v>43700</v>
      </c>
      <c r="K14" s="96">
        <v>39462</v>
      </c>
      <c r="L14" s="115">
        <v>43684</v>
      </c>
      <c r="M14" s="96">
        <v>0</v>
      </c>
      <c r="N14" s="193">
        <f>SUM(L14:M14)</f>
        <v>43684</v>
      </c>
      <c r="O14" s="220">
        <f t="shared" si="4"/>
        <v>99.963386727688786</v>
      </c>
      <c r="P14" s="86">
        <f t="shared" si="5"/>
        <v>110.69890020779485</v>
      </c>
      <c r="Q14" s="30"/>
    </row>
    <row r="15" spans="2:18" ht="8.1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4"/>
        <v/>
      </c>
      <c r="P15" s="86" t="str">
        <f t="shared" si="5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7">
        <f t="shared" ref="I16:J16" si="8">SUM(I17:I29)</f>
        <v>605000</v>
      </c>
      <c r="J16" s="97">
        <f t="shared" si="8"/>
        <v>605000</v>
      </c>
      <c r="K16" s="97">
        <f t="shared" ref="K16" si="9">SUM(K17:K29)</f>
        <v>126926</v>
      </c>
      <c r="L16" s="170">
        <f>SUM(L17:L29)</f>
        <v>586814</v>
      </c>
      <c r="M16" s="97">
        <f>SUM(M17:M29)</f>
        <v>0</v>
      </c>
      <c r="N16" s="187">
        <f>SUM(N17:N29)</f>
        <v>586814</v>
      </c>
      <c r="O16" s="219">
        <f t="shared" si="4"/>
        <v>96.994049586776867</v>
      </c>
      <c r="P16" s="85">
        <f t="shared" si="5"/>
        <v>462.32765548429791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8000</v>
      </c>
      <c r="J17" s="98">
        <v>8000</v>
      </c>
      <c r="K17" s="98">
        <v>6746</v>
      </c>
      <c r="L17" s="114">
        <v>6457</v>
      </c>
      <c r="M17" s="98">
        <v>0</v>
      </c>
      <c r="N17" s="193">
        <f t="shared" ref="N17:N29" si="10">SUM(L17:M17)</f>
        <v>6457</v>
      </c>
      <c r="O17" s="220">
        <f t="shared" si="4"/>
        <v>80.712499999999991</v>
      </c>
      <c r="P17" s="86">
        <f t="shared" si="5"/>
        <v>95.715979839905131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0</v>
      </c>
      <c r="J18" s="98">
        <v>0</v>
      </c>
      <c r="K18" s="98">
        <v>0</v>
      </c>
      <c r="L18" s="114">
        <v>0</v>
      </c>
      <c r="M18" s="98">
        <v>0</v>
      </c>
      <c r="N18" s="193">
        <f t="shared" si="10"/>
        <v>0</v>
      </c>
      <c r="O18" s="220" t="str">
        <f t="shared" si="4"/>
        <v/>
      </c>
      <c r="P18" s="86" t="str">
        <f t="shared" si="5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4000</v>
      </c>
      <c r="J19" s="98">
        <v>4000</v>
      </c>
      <c r="K19" s="98">
        <v>3022</v>
      </c>
      <c r="L19" s="114">
        <v>2840</v>
      </c>
      <c r="M19" s="98">
        <v>0</v>
      </c>
      <c r="N19" s="193">
        <f t="shared" si="10"/>
        <v>2840</v>
      </c>
      <c r="O19" s="220">
        <f t="shared" si="4"/>
        <v>71</v>
      </c>
      <c r="P19" s="86">
        <f t="shared" si="5"/>
        <v>93.977498345466586</v>
      </c>
      <c r="Q19" s="30"/>
    </row>
    <row r="20" spans="2:17" ht="12.7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156700</v>
      </c>
      <c r="J20" s="98">
        <v>156700</v>
      </c>
      <c r="K20" s="98">
        <v>21907</v>
      </c>
      <c r="L20" s="114">
        <v>152966</v>
      </c>
      <c r="M20" s="98">
        <v>0</v>
      </c>
      <c r="N20" s="193">
        <f t="shared" si="10"/>
        <v>152966</v>
      </c>
      <c r="O20" s="220">
        <f t="shared" si="4"/>
        <v>97.617102744096997</v>
      </c>
      <c r="P20" s="86">
        <f t="shared" si="5"/>
        <v>698.25170036974487</v>
      </c>
      <c r="Q20" s="30"/>
    </row>
    <row r="21" spans="2:17" ht="23.25" customHeight="1" x14ac:dyDescent="0.2">
      <c r="B21" s="9"/>
      <c r="C21" s="10"/>
      <c r="D21" s="10"/>
      <c r="E21" s="183" t="s">
        <v>189</v>
      </c>
      <c r="F21" s="65">
        <v>613400</v>
      </c>
      <c r="G21" s="76" t="s">
        <v>230</v>
      </c>
      <c r="H21" s="166" t="s">
        <v>277</v>
      </c>
      <c r="I21" s="135">
        <v>311300</v>
      </c>
      <c r="J21" s="135">
        <v>311300</v>
      </c>
      <c r="K21" s="135">
        <v>0</v>
      </c>
      <c r="L21" s="176">
        <v>306547</v>
      </c>
      <c r="M21" s="135">
        <v>0</v>
      </c>
      <c r="N21" s="207">
        <f t="shared" ref="N21" si="11">SUM(L21:M21)</f>
        <v>306547</v>
      </c>
      <c r="O21" s="220">
        <f t="shared" si="4"/>
        <v>98.47317699967877</v>
      </c>
      <c r="P21" s="86" t="str">
        <f t="shared" si="5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613500</v>
      </c>
      <c r="G22" s="73"/>
      <c r="H22" s="18" t="s">
        <v>8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10"/>
        <v>0</v>
      </c>
      <c r="O22" s="220" t="str">
        <f t="shared" si="4"/>
        <v/>
      </c>
      <c r="P22" s="86" t="str">
        <f t="shared" si="5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613600</v>
      </c>
      <c r="G23" s="73"/>
      <c r="H23" s="18" t="s">
        <v>73</v>
      </c>
      <c r="I23" s="98">
        <v>0</v>
      </c>
      <c r="J23" s="98">
        <v>0</v>
      </c>
      <c r="K23" s="98">
        <v>0</v>
      </c>
      <c r="L23" s="114">
        <v>0</v>
      </c>
      <c r="M23" s="98">
        <v>0</v>
      </c>
      <c r="N23" s="193">
        <f t="shared" si="10"/>
        <v>0</v>
      </c>
      <c r="O23" s="220" t="str">
        <f t="shared" si="4"/>
        <v/>
      </c>
      <c r="P23" s="86" t="str">
        <f t="shared" si="5"/>
        <v/>
      </c>
      <c r="Q23" s="30"/>
    </row>
    <row r="24" spans="2:17" ht="12.95" customHeight="1" x14ac:dyDescent="0.2">
      <c r="B24" s="9"/>
      <c r="C24" s="10"/>
      <c r="D24" s="10"/>
      <c r="E24" s="10"/>
      <c r="F24" s="62">
        <v>613700</v>
      </c>
      <c r="G24" s="73"/>
      <c r="H24" s="18" t="s">
        <v>9</v>
      </c>
      <c r="I24" s="98">
        <v>5000</v>
      </c>
      <c r="J24" s="98">
        <v>5000</v>
      </c>
      <c r="K24" s="98">
        <v>4756</v>
      </c>
      <c r="L24" s="114">
        <v>3625</v>
      </c>
      <c r="M24" s="98">
        <v>0</v>
      </c>
      <c r="N24" s="193">
        <f t="shared" si="10"/>
        <v>3625</v>
      </c>
      <c r="O24" s="220">
        <f t="shared" si="4"/>
        <v>72.5</v>
      </c>
      <c r="P24" s="86">
        <f t="shared" si="5"/>
        <v>76.219512195121951</v>
      </c>
      <c r="Q24" s="30"/>
    </row>
    <row r="25" spans="2:17" ht="12.95" customHeight="1" x14ac:dyDescent="0.2">
      <c r="B25" s="9"/>
      <c r="C25" s="10"/>
      <c r="D25" s="10"/>
      <c r="E25" s="10"/>
      <c r="F25" s="62">
        <v>613800</v>
      </c>
      <c r="G25" s="73"/>
      <c r="H25" s="18" t="s">
        <v>61</v>
      </c>
      <c r="I25" s="98">
        <v>0</v>
      </c>
      <c r="J25" s="98">
        <v>0</v>
      </c>
      <c r="K25" s="98">
        <v>0</v>
      </c>
      <c r="L25" s="114">
        <v>0</v>
      </c>
      <c r="M25" s="98">
        <v>0</v>
      </c>
      <c r="N25" s="193">
        <f t="shared" si="10"/>
        <v>0</v>
      </c>
      <c r="O25" s="220" t="str">
        <f t="shared" si="4"/>
        <v/>
      </c>
      <c r="P25" s="86" t="str">
        <f t="shared" si="5"/>
        <v/>
      </c>
      <c r="Q25" s="30"/>
    </row>
    <row r="26" spans="2:17" ht="12.95" customHeight="1" x14ac:dyDescent="0.2">
      <c r="B26" s="9"/>
      <c r="C26" s="10"/>
      <c r="D26" s="10"/>
      <c r="E26" s="10"/>
      <c r="F26" s="62">
        <v>613800</v>
      </c>
      <c r="G26" s="73"/>
      <c r="H26" s="18" t="s">
        <v>68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10"/>
        <v>0</v>
      </c>
      <c r="O26" s="220" t="str">
        <f t="shared" si="4"/>
        <v/>
      </c>
      <c r="P26" s="86" t="str">
        <f t="shared" si="5"/>
        <v/>
      </c>
      <c r="Q26" s="30"/>
    </row>
    <row r="27" spans="2:17" ht="12.95" customHeight="1" x14ac:dyDescent="0.2">
      <c r="B27" s="9"/>
      <c r="C27" s="10"/>
      <c r="D27" s="10"/>
      <c r="E27" s="10"/>
      <c r="F27" s="62">
        <v>613900</v>
      </c>
      <c r="G27" s="73"/>
      <c r="H27" s="18" t="s">
        <v>62</v>
      </c>
      <c r="I27" s="98">
        <v>65000</v>
      </c>
      <c r="J27" s="98">
        <v>65000</v>
      </c>
      <c r="K27" s="98">
        <v>38840</v>
      </c>
      <c r="L27" s="114">
        <v>63319</v>
      </c>
      <c r="M27" s="98">
        <v>0</v>
      </c>
      <c r="N27" s="193">
        <f t="shared" si="10"/>
        <v>63319</v>
      </c>
      <c r="O27" s="220">
        <f t="shared" si="4"/>
        <v>97.413846153846151</v>
      </c>
      <c r="P27" s="86">
        <f t="shared" si="5"/>
        <v>163.02523171987642</v>
      </c>
      <c r="Q27" s="30"/>
    </row>
    <row r="28" spans="2:17" ht="12.95" customHeight="1" x14ac:dyDescent="0.2">
      <c r="B28" s="9"/>
      <c r="C28" s="10"/>
      <c r="D28" s="10"/>
      <c r="E28" s="10"/>
      <c r="F28" s="62">
        <v>613900</v>
      </c>
      <c r="G28" s="73" t="s">
        <v>117</v>
      </c>
      <c r="H28" s="18" t="s">
        <v>65</v>
      </c>
      <c r="I28" s="98">
        <v>55000</v>
      </c>
      <c r="J28" s="98">
        <v>55000</v>
      </c>
      <c r="K28" s="98">
        <v>51655</v>
      </c>
      <c r="L28" s="114">
        <v>51060</v>
      </c>
      <c r="M28" s="98">
        <v>0</v>
      </c>
      <c r="N28" s="193">
        <f t="shared" si="10"/>
        <v>51060</v>
      </c>
      <c r="O28" s="220">
        <f t="shared" si="4"/>
        <v>92.836363636363643</v>
      </c>
      <c r="P28" s="86">
        <f t="shared" si="5"/>
        <v>98.848126996418557</v>
      </c>
      <c r="Q28" s="30"/>
    </row>
    <row r="29" spans="2:17" ht="12.95" customHeight="1" x14ac:dyDescent="0.2">
      <c r="B29" s="9"/>
      <c r="C29" s="10"/>
      <c r="D29" s="10"/>
      <c r="E29" s="10"/>
      <c r="F29" s="62">
        <v>613900</v>
      </c>
      <c r="G29" s="73"/>
      <c r="H29" s="157" t="s">
        <v>87</v>
      </c>
      <c r="I29" s="98">
        <v>0</v>
      </c>
      <c r="J29" s="98">
        <v>0</v>
      </c>
      <c r="K29" s="98">
        <v>0</v>
      </c>
      <c r="L29" s="114">
        <v>0</v>
      </c>
      <c r="M29" s="98">
        <v>0</v>
      </c>
      <c r="N29" s="193">
        <f t="shared" si="10"/>
        <v>0</v>
      </c>
      <c r="O29" s="220" t="str">
        <f t="shared" si="4"/>
        <v/>
      </c>
      <c r="P29" s="86" t="str">
        <f t="shared" si="5"/>
        <v/>
      </c>
      <c r="Q29" s="30"/>
    </row>
    <row r="30" spans="2:17" ht="8.1" customHeight="1" x14ac:dyDescent="0.2">
      <c r="B30" s="9"/>
      <c r="C30" s="10"/>
      <c r="D30" s="10"/>
      <c r="E30" s="10"/>
      <c r="F30" s="62"/>
      <c r="G30" s="73"/>
      <c r="H30" s="18"/>
      <c r="I30" s="98"/>
      <c r="J30" s="98"/>
      <c r="K30" s="98"/>
      <c r="L30" s="114"/>
      <c r="M30" s="98"/>
      <c r="N30" s="188"/>
      <c r="O30" s="220" t="str">
        <f t="shared" si="4"/>
        <v/>
      </c>
      <c r="P30" s="86" t="str">
        <f t="shared" si="5"/>
        <v/>
      </c>
      <c r="Q30" s="30"/>
    </row>
    <row r="31" spans="2:17" s="1" customFormat="1" ht="12.95" customHeight="1" x14ac:dyDescent="0.25">
      <c r="B31" s="11"/>
      <c r="C31" s="7"/>
      <c r="D31" s="7"/>
      <c r="E31" s="147"/>
      <c r="F31" s="61">
        <v>614000</v>
      </c>
      <c r="G31" s="72"/>
      <c r="H31" s="19" t="s">
        <v>74</v>
      </c>
      <c r="I31" s="97">
        <f>SUM(I32:I41)</f>
        <v>2393850</v>
      </c>
      <c r="J31" s="97">
        <f>SUM(J32:J41)</f>
        <v>2393850</v>
      </c>
      <c r="K31" s="97">
        <f t="shared" ref="K31" si="12">SUM(K32:K41)</f>
        <v>1919277</v>
      </c>
      <c r="L31" s="170">
        <f>SUM(L32:L41)</f>
        <v>2369839</v>
      </c>
      <c r="M31" s="97">
        <f>SUM(M32:M41)</f>
        <v>0</v>
      </c>
      <c r="N31" s="187">
        <f>SUM(N32:N41)</f>
        <v>2369839</v>
      </c>
      <c r="O31" s="219">
        <f t="shared" si="4"/>
        <v>98.996971405894271</v>
      </c>
      <c r="P31" s="85">
        <f t="shared" si="5"/>
        <v>123.47561086805084</v>
      </c>
      <c r="Q31" s="30"/>
    </row>
    <row r="32" spans="2:17" s="43" customFormat="1" ht="12.75" customHeight="1" x14ac:dyDescent="0.2">
      <c r="B32" s="40"/>
      <c r="C32" s="41"/>
      <c r="D32" s="42"/>
      <c r="E32" s="148" t="s">
        <v>182</v>
      </c>
      <c r="F32" s="65">
        <v>614100</v>
      </c>
      <c r="G32" s="76" t="s">
        <v>118</v>
      </c>
      <c r="H32" s="180" t="s">
        <v>208</v>
      </c>
      <c r="I32" s="135">
        <v>155000</v>
      </c>
      <c r="J32" s="135">
        <v>155000</v>
      </c>
      <c r="K32" s="135">
        <v>149427</v>
      </c>
      <c r="L32" s="176">
        <v>154971</v>
      </c>
      <c r="M32" s="135">
        <v>0</v>
      </c>
      <c r="N32" s="193">
        <f t="shared" ref="N32:N39" si="13">SUM(L32:M32)</f>
        <v>154971</v>
      </c>
      <c r="O32" s="220">
        <f t="shared" si="4"/>
        <v>99.981290322580634</v>
      </c>
      <c r="P32" s="86">
        <f t="shared" si="5"/>
        <v>103.71017286032644</v>
      </c>
      <c r="Q32" s="30"/>
    </row>
    <row r="33" spans="2:17" ht="12.75" customHeight="1" x14ac:dyDescent="0.2">
      <c r="B33" s="9"/>
      <c r="C33" s="10"/>
      <c r="D33" s="10"/>
      <c r="E33" s="149"/>
      <c r="F33" s="66">
        <v>614100</v>
      </c>
      <c r="G33" s="77" t="s">
        <v>119</v>
      </c>
      <c r="H33" s="164" t="s">
        <v>219</v>
      </c>
      <c r="I33" s="98">
        <v>402000</v>
      </c>
      <c r="J33" s="98">
        <v>402000</v>
      </c>
      <c r="K33" s="98">
        <v>337450</v>
      </c>
      <c r="L33" s="114">
        <v>400515</v>
      </c>
      <c r="M33" s="98">
        <v>0</v>
      </c>
      <c r="N33" s="193">
        <f t="shared" si="13"/>
        <v>400515</v>
      </c>
      <c r="O33" s="220">
        <f t="shared" si="4"/>
        <v>99.630597014925371</v>
      </c>
      <c r="P33" s="86"/>
      <c r="Q33" s="30"/>
    </row>
    <row r="34" spans="2:17" ht="12.95" customHeight="1" x14ac:dyDescent="0.2">
      <c r="B34" s="9"/>
      <c r="C34" s="10"/>
      <c r="D34" s="10"/>
      <c r="E34" s="150" t="s">
        <v>182</v>
      </c>
      <c r="F34" s="62">
        <v>614200</v>
      </c>
      <c r="G34" s="73" t="s">
        <v>120</v>
      </c>
      <c r="H34" s="164" t="s">
        <v>23</v>
      </c>
      <c r="I34" s="98">
        <v>170000</v>
      </c>
      <c r="J34" s="98">
        <v>170000</v>
      </c>
      <c r="K34" s="98">
        <v>152400</v>
      </c>
      <c r="L34" s="114">
        <v>170000</v>
      </c>
      <c r="M34" s="98">
        <v>0</v>
      </c>
      <c r="N34" s="193">
        <f t="shared" si="13"/>
        <v>170000</v>
      </c>
      <c r="O34" s="220">
        <f t="shared" si="4"/>
        <v>100</v>
      </c>
      <c r="P34" s="86">
        <f t="shared" si="5"/>
        <v>111.54855643044618</v>
      </c>
      <c r="Q34" s="30"/>
    </row>
    <row r="35" spans="2:17" s="43" customFormat="1" ht="27.75" customHeight="1" x14ac:dyDescent="0.2">
      <c r="B35" s="40"/>
      <c r="C35" s="41"/>
      <c r="D35" s="41"/>
      <c r="E35" s="151" t="s">
        <v>185</v>
      </c>
      <c r="F35" s="65">
        <v>614200</v>
      </c>
      <c r="G35" s="76" t="s">
        <v>121</v>
      </c>
      <c r="H35" s="181" t="s">
        <v>254</v>
      </c>
      <c r="I35" s="135">
        <v>0</v>
      </c>
      <c r="J35" s="135">
        <v>0</v>
      </c>
      <c r="K35" s="135">
        <v>10000</v>
      </c>
      <c r="L35" s="176">
        <v>0</v>
      </c>
      <c r="M35" s="135">
        <v>0</v>
      </c>
      <c r="N35" s="207">
        <f t="shared" si="13"/>
        <v>0</v>
      </c>
      <c r="O35" s="220" t="str">
        <f t="shared" si="4"/>
        <v/>
      </c>
      <c r="P35" s="86"/>
      <c r="Q35" s="30"/>
    </row>
    <row r="36" spans="2:17" s="43" customFormat="1" ht="25.5" customHeight="1" x14ac:dyDescent="0.2">
      <c r="B36" s="40"/>
      <c r="C36" s="41"/>
      <c r="D36" s="41"/>
      <c r="E36" s="151" t="s">
        <v>185</v>
      </c>
      <c r="F36" s="65">
        <v>614200</v>
      </c>
      <c r="G36" s="76" t="s">
        <v>249</v>
      </c>
      <c r="H36" s="181" t="s">
        <v>248</v>
      </c>
      <c r="I36" s="135">
        <v>45000</v>
      </c>
      <c r="J36" s="135">
        <v>45000</v>
      </c>
      <c r="K36" s="135">
        <v>0</v>
      </c>
      <c r="L36" s="176">
        <v>26400</v>
      </c>
      <c r="M36" s="135">
        <v>0</v>
      </c>
      <c r="N36" s="207">
        <f t="shared" ref="N36" si="14">SUM(L36:M36)</f>
        <v>26400</v>
      </c>
      <c r="O36" s="220">
        <f t="shared" si="4"/>
        <v>58.666666666666664</v>
      </c>
      <c r="P36" s="86"/>
      <c r="Q36" s="30"/>
    </row>
    <row r="37" spans="2:17" ht="12.95" customHeight="1" x14ac:dyDescent="0.2">
      <c r="B37" s="9"/>
      <c r="C37" s="10"/>
      <c r="D37" s="10"/>
      <c r="E37" s="150" t="s">
        <v>189</v>
      </c>
      <c r="F37" s="62">
        <v>614200</v>
      </c>
      <c r="G37" s="73" t="s">
        <v>247</v>
      </c>
      <c r="H37" s="164" t="s">
        <v>243</v>
      </c>
      <c r="I37" s="98">
        <v>261850</v>
      </c>
      <c r="J37" s="98">
        <v>261850</v>
      </c>
      <c r="K37" s="98">
        <v>0</v>
      </c>
      <c r="L37" s="114">
        <v>260450</v>
      </c>
      <c r="M37" s="98">
        <v>0</v>
      </c>
      <c r="N37" s="193">
        <f t="shared" ref="N37" si="15">SUM(L37:M37)</f>
        <v>260450</v>
      </c>
      <c r="O37" s="220">
        <f t="shared" si="4"/>
        <v>99.465342753484819</v>
      </c>
      <c r="P37" s="86" t="str">
        <f t="shared" si="5"/>
        <v/>
      </c>
      <c r="Q37" s="30"/>
    </row>
    <row r="38" spans="2:17" ht="12.95" customHeight="1" x14ac:dyDescent="0.2">
      <c r="B38" s="9"/>
      <c r="C38" s="10"/>
      <c r="D38" s="10"/>
      <c r="E38" s="150" t="s">
        <v>186</v>
      </c>
      <c r="F38" s="62">
        <v>614300</v>
      </c>
      <c r="G38" s="73" t="s">
        <v>122</v>
      </c>
      <c r="H38" s="164" t="s">
        <v>209</v>
      </c>
      <c r="I38" s="98">
        <v>410000</v>
      </c>
      <c r="J38" s="98">
        <v>410000</v>
      </c>
      <c r="K38" s="98">
        <v>370000</v>
      </c>
      <c r="L38" s="114">
        <v>408240</v>
      </c>
      <c r="M38" s="98">
        <v>0</v>
      </c>
      <c r="N38" s="193">
        <f t="shared" si="13"/>
        <v>408240</v>
      </c>
      <c r="O38" s="220">
        <f t="shared" si="4"/>
        <v>99.570731707317066</v>
      </c>
      <c r="P38" s="86">
        <f t="shared" si="5"/>
        <v>110.33513513513513</v>
      </c>
      <c r="Q38" s="30"/>
    </row>
    <row r="39" spans="2:17" ht="12.95" customHeight="1" x14ac:dyDescent="0.2">
      <c r="B39" s="9"/>
      <c r="C39" s="10"/>
      <c r="D39" s="10"/>
      <c r="E39" s="150" t="s">
        <v>187</v>
      </c>
      <c r="F39" s="62">
        <v>614300</v>
      </c>
      <c r="G39" s="73" t="s">
        <v>123</v>
      </c>
      <c r="H39" s="164" t="s">
        <v>210</v>
      </c>
      <c r="I39" s="98">
        <v>380000</v>
      </c>
      <c r="J39" s="98">
        <v>380000</v>
      </c>
      <c r="K39" s="98">
        <v>390000</v>
      </c>
      <c r="L39" s="114">
        <v>379413</v>
      </c>
      <c r="M39" s="98">
        <v>0</v>
      </c>
      <c r="N39" s="193">
        <f t="shared" si="13"/>
        <v>379413</v>
      </c>
      <c r="O39" s="220">
        <f t="shared" si="4"/>
        <v>99.845526315789485</v>
      </c>
      <c r="P39" s="86">
        <f t="shared" si="5"/>
        <v>97.285384615384615</v>
      </c>
      <c r="Q39" s="30"/>
    </row>
    <row r="40" spans="2:17" ht="12.95" customHeight="1" x14ac:dyDescent="0.2">
      <c r="B40" s="9"/>
      <c r="C40" s="10"/>
      <c r="D40" s="10"/>
      <c r="E40" s="149" t="s">
        <v>184</v>
      </c>
      <c r="F40" s="66">
        <v>614300</v>
      </c>
      <c r="G40" s="77" t="s">
        <v>132</v>
      </c>
      <c r="H40" s="182" t="s">
        <v>211</v>
      </c>
      <c r="I40" s="98">
        <v>420000</v>
      </c>
      <c r="J40" s="98">
        <v>420000</v>
      </c>
      <c r="K40" s="98">
        <v>350000</v>
      </c>
      <c r="L40" s="114">
        <v>419850</v>
      </c>
      <c r="M40" s="98">
        <v>0</v>
      </c>
      <c r="N40" s="193">
        <f t="shared" ref="N40:N41" si="16">SUM(L40:M40)</f>
        <v>419850</v>
      </c>
      <c r="O40" s="220">
        <f t="shared" si="4"/>
        <v>99.964285714285722</v>
      </c>
      <c r="P40" s="86">
        <f t="shared" si="5"/>
        <v>119.95714285714286</v>
      </c>
      <c r="Q40" s="30"/>
    </row>
    <row r="41" spans="2:17" ht="12.95" customHeight="1" x14ac:dyDescent="0.2">
      <c r="B41" s="9"/>
      <c r="C41" s="10"/>
      <c r="D41" s="10"/>
      <c r="E41" s="149" t="s">
        <v>183</v>
      </c>
      <c r="F41" s="66">
        <v>614300</v>
      </c>
      <c r="G41" s="77" t="s">
        <v>133</v>
      </c>
      <c r="H41" s="182" t="s">
        <v>212</v>
      </c>
      <c r="I41" s="98">
        <v>150000</v>
      </c>
      <c r="J41" s="98">
        <v>150000</v>
      </c>
      <c r="K41" s="98">
        <v>160000</v>
      </c>
      <c r="L41" s="114">
        <v>150000</v>
      </c>
      <c r="M41" s="98">
        <v>0</v>
      </c>
      <c r="N41" s="193">
        <f t="shared" si="16"/>
        <v>150000</v>
      </c>
      <c r="O41" s="220">
        <f t="shared" si="4"/>
        <v>100</v>
      </c>
      <c r="P41" s="86">
        <f t="shared" si="5"/>
        <v>93.75</v>
      </c>
      <c r="Q41" s="30"/>
    </row>
    <row r="42" spans="2:17" ht="8.1" customHeight="1" x14ac:dyDescent="0.2">
      <c r="B42" s="9"/>
      <c r="C42" s="10"/>
      <c r="D42" s="10"/>
      <c r="E42" s="150"/>
      <c r="F42" s="62"/>
      <c r="G42" s="73"/>
      <c r="H42" s="164"/>
      <c r="I42" s="98"/>
      <c r="J42" s="98"/>
      <c r="K42" s="98"/>
      <c r="L42" s="114"/>
      <c r="M42" s="98"/>
      <c r="N42" s="188"/>
      <c r="O42" s="220" t="str">
        <f t="shared" si="4"/>
        <v/>
      </c>
      <c r="P42" s="86" t="str">
        <f t="shared" si="5"/>
        <v/>
      </c>
      <c r="Q42" s="30"/>
    </row>
    <row r="43" spans="2:17" s="1" customFormat="1" ht="12.95" customHeight="1" x14ac:dyDescent="0.25">
      <c r="B43" s="11"/>
      <c r="C43" s="7"/>
      <c r="D43" s="7"/>
      <c r="E43" s="147"/>
      <c r="F43" s="61">
        <v>821000</v>
      </c>
      <c r="G43" s="72"/>
      <c r="H43" s="19" t="s">
        <v>12</v>
      </c>
      <c r="I43" s="97">
        <f t="shared" ref="I43" si="17">SUM(I44:I45)</f>
        <v>392180</v>
      </c>
      <c r="J43" s="97">
        <f t="shared" ref="J43" si="18">SUM(J44:J45)</f>
        <v>392180</v>
      </c>
      <c r="K43" s="97">
        <f t="shared" ref="K43" si="19">SUM(K44:K45)</f>
        <v>521332</v>
      </c>
      <c r="L43" s="170">
        <f>SUM(L44:L45)</f>
        <v>53186</v>
      </c>
      <c r="M43" s="97">
        <f>SUM(M44:M45)</f>
        <v>338422</v>
      </c>
      <c r="N43" s="187">
        <f>SUM(N44:N45)</f>
        <v>391608</v>
      </c>
      <c r="O43" s="219">
        <f t="shared" si="4"/>
        <v>99.854148605232297</v>
      </c>
      <c r="P43" s="85">
        <f t="shared" si="5"/>
        <v>75.11681615554005</v>
      </c>
      <c r="Q43" s="30"/>
    </row>
    <row r="44" spans="2:17" ht="12.95" customHeight="1" x14ac:dyDescent="0.2">
      <c r="B44" s="9"/>
      <c r="C44" s="10"/>
      <c r="D44" s="10"/>
      <c r="E44" s="150"/>
      <c r="F44" s="62">
        <v>821200</v>
      </c>
      <c r="G44" s="73"/>
      <c r="H44" s="18" t="s">
        <v>13</v>
      </c>
      <c r="I44" s="95">
        <v>347280</v>
      </c>
      <c r="J44" s="95">
        <v>347280</v>
      </c>
      <c r="K44" s="95">
        <v>468586</v>
      </c>
      <c r="L44" s="113">
        <f>347116-338422</f>
        <v>8694</v>
      </c>
      <c r="M44" s="95">
        <v>338422</v>
      </c>
      <c r="N44" s="193">
        <f t="shared" ref="N44:N45" si="20">SUM(L44:M44)</f>
        <v>347116</v>
      </c>
      <c r="O44" s="220">
        <f t="shared" si="4"/>
        <v>99.952775858097212</v>
      </c>
      <c r="P44" s="86">
        <f t="shared" si="5"/>
        <v>74.077330522038636</v>
      </c>
      <c r="Q44" s="30"/>
    </row>
    <row r="45" spans="2:17" ht="12.95" customHeight="1" x14ac:dyDescent="0.2">
      <c r="B45" s="9"/>
      <c r="C45" s="10"/>
      <c r="D45" s="10"/>
      <c r="E45" s="150"/>
      <c r="F45" s="62">
        <v>821300</v>
      </c>
      <c r="G45" s="73"/>
      <c r="H45" s="18" t="s">
        <v>14</v>
      </c>
      <c r="I45" s="98">
        <v>44900</v>
      </c>
      <c r="J45" s="98">
        <v>44900</v>
      </c>
      <c r="K45" s="98">
        <v>52746</v>
      </c>
      <c r="L45" s="114">
        <v>44492</v>
      </c>
      <c r="M45" s="98">
        <v>0</v>
      </c>
      <c r="N45" s="193">
        <f t="shared" si="20"/>
        <v>44492</v>
      </c>
      <c r="O45" s="220">
        <f t="shared" si="4"/>
        <v>99.091314031180403</v>
      </c>
      <c r="P45" s="86">
        <f t="shared" si="5"/>
        <v>84.351420012891978</v>
      </c>
      <c r="Q45" s="30"/>
    </row>
    <row r="46" spans="2:17" ht="8.1" customHeight="1" x14ac:dyDescent="0.2">
      <c r="B46" s="9"/>
      <c r="C46" s="10"/>
      <c r="D46" s="10"/>
      <c r="E46" s="10"/>
      <c r="F46" s="62"/>
      <c r="G46" s="73"/>
      <c r="H46" s="18"/>
      <c r="I46" s="95"/>
      <c r="J46" s="95"/>
      <c r="K46" s="95"/>
      <c r="L46" s="113"/>
      <c r="M46" s="95"/>
      <c r="N46" s="188"/>
      <c r="O46" s="220" t="str">
        <f t="shared" si="4"/>
        <v/>
      </c>
      <c r="P46" s="86" t="str">
        <f t="shared" si="5"/>
        <v/>
      </c>
      <c r="Q46" s="30"/>
    </row>
    <row r="47" spans="2:17" s="1" customFormat="1" ht="12.95" customHeight="1" x14ac:dyDescent="0.25">
      <c r="B47" s="11"/>
      <c r="C47" s="7"/>
      <c r="D47" s="7"/>
      <c r="E47" s="7"/>
      <c r="F47" s="61"/>
      <c r="G47" s="72"/>
      <c r="H47" s="19" t="s">
        <v>15</v>
      </c>
      <c r="I47" s="129" t="s">
        <v>226</v>
      </c>
      <c r="J47" s="129" t="s">
        <v>226</v>
      </c>
      <c r="K47" s="129" t="s">
        <v>286</v>
      </c>
      <c r="L47" s="172">
        <v>14</v>
      </c>
      <c r="M47" s="97"/>
      <c r="N47" s="186"/>
      <c r="O47" s="220"/>
      <c r="P47" s="86"/>
      <c r="Q47" s="30"/>
    </row>
    <row r="48" spans="2:17" s="1" customFormat="1" ht="12.95" customHeight="1" x14ac:dyDescent="0.25">
      <c r="B48" s="11"/>
      <c r="C48" s="7"/>
      <c r="D48" s="7"/>
      <c r="E48" s="7"/>
      <c r="F48" s="61"/>
      <c r="G48" s="72"/>
      <c r="H48" s="7" t="s">
        <v>24</v>
      </c>
      <c r="I48" s="119">
        <f t="shared" ref="I48:N48" si="21">I8+I13+I16+I31+I43</f>
        <v>3920500</v>
      </c>
      <c r="J48" s="13">
        <f t="shared" si="21"/>
        <v>3919900</v>
      </c>
      <c r="K48" s="13">
        <f t="shared" ref="K48" si="22">K8+K13+K16+K31+K43</f>
        <v>3059188</v>
      </c>
      <c r="L48" s="122">
        <f t="shared" si="21"/>
        <v>3538396</v>
      </c>
      <c r="M48" s="13">
        <f t="shared" si="21"/>
        <v>338422</v>
      </c>
      <c r="N48" s="187">
        <f t="shared" si="21"/>
        <v>3876818</v>
      </c>
      <c r="O48" s="219">
        <f>IF(J48=0,"",N48/J48*100)</f>
        <v>98.900941350544656</v>
      </c>
      <c r="P48" s="85">
        <f t="shared" si="5"/>
        <v>126.72702691040891</v>
      </c>
      <c r="Q48" s="30"/>
    </row>
    <row r="49" spans="2:17" s="1" customFormat="1" ht="12.95" customHeight="1" x14ac:dyDescent="0.2">
      <c r="B49" s="11"/>
      <c r="C49" s="7"/>
      <c r="D49" s="7"/>
      <c r="E49" s="7"/>
      <c r="F49" s="61"/>
      <c r="G49" s="72"/>
      <c r="H49" s="7" t="s">
        <v>16</v>
      </c>
      <c r="I49" s="10"/>
      <c r="J49" s="10"/>
      <c r="K49" s="10"/>
      <c r="L49" s="9"/>
      <c r="M49" s="10"/>
      <c r="N49" s="200"/>
      <c r="O49" s="220"/>
      <c r="P49" s="86" t="str">
        <f t="shared" si="5"/>
        <v/>
      </c>
      <c r="Q49" s="30"/>
    </row>
    <row r="50" spans="2:17" s="1" customFormat="1" ht="12.95" customHeight="1" x14ac:dyDescent="0.2">
      <c r="B50" s="11"/>
      <c r="C50" s="7"/>
      <c r="D50" s="7"/>
      <c r="E50" s="7"/>
      <c r="F50" s="61"/>
      <c r="G50" s="72"/>
      <c r="H50" s="7" t="s">
        <v>17</v>
      </c>
      <c r="I50" s="10"/>
      <c r="J50" s="10"/>
      <c r="K50" s="10"/>
      <c r="L50" s="9"/>
      <c r="M50" s="10"/>
      <c r="N50" s="200"/>
      <c r="O50" s="220"/>
      <c r="P50" s="86" t="str">
        <f t="shared" si="5"/>
        <v/>
      </c>
      <c r="Q50" s="30"/>
    </row>
    <row r="51" spans="2:17" ht="8.1" customHeight="1" thickBot="1" x14ac:dyDescent="0.25">
      <c r="B51" s="14"/>
      <c r="C51" s="15"/>
      <c r="D51" s="15"/>
      <c r="E51" s="15"/>
      <c r="F51" s="63"/>
      <c r="G51" s="74"/>
      <c r="H51" s="15"/>
      <c r="I51" s="15"/>
      <c r="J51" s="15"/>
      <c r="K51" s="15"/>
      <c r="L51" s="14"/>
      <c r="M51" s="15"/>
      <c r="N51" s="189"/>
      <c r="O51" s="221"/>
      <c r="P51" s="87" t="str">
        <f t="shared" si="5"/>
        <v/>
      </c>
      <c r="Q51" s="30"/>
    </row>
    <row r="52" spans="2:17" ht="12.95" customHeight="1" x14ac:dyDescent="0.2">
      <c r="F52" s="64"/>
      <c r="G52" s="75"/>
      <c r="L52" s="209"/>
      <c r="N52" s="105"/>
      <c r="P52" s="88" t="str">
        <f t="shared" si="5"/>
        <v/>
      </c>
      <c r="Q52" s="30"/>
    </row>
    <row r="53" spans="2:17" ht="17.100000000000001" customHeight="1" x14ac:dyDescent="0.2">
      <c r="F53" s="64"/>
      <c r="G53" s="75"/>
      <c r="L53" s="138"/>
      <c r="N53" s="105"/>
      <c r="P53" s="88" t="str">
        <f t="shared" si="5"/>
        <v/>
      </c>
    </row>
    <row r="54" spans="2:17" ht="17.100000000000001" customHeight="1" x14ac:dyDescent="0.2">
      <c r="F54" s="64"/>
      <c r="G54" s="75"/>
      <c r="N54" s="105"/>
      <c r="P54" s="88" t="str">
        <f t="shared" si="5"/>
        <v/>
      </c>
    </row>
    <row r="55" spans="2:17" ht="17.100000000000001" customHeight="1" x14ac:dyDescent="0.2">
      <c r="F55" s="64"/>
      <c r="G55" s="75"/>
      <c r="N55" s="105"/>
    </row>
    <row r="56" spans="2:17" ht="14.25" x14ac:dyDescent="0.2">
      <c r="F56" s="64"/>
      <c r="G56" s="75"/>
      <c r="N56" s="105"/>
    </row>
    <row r="57" spans="2:17" ht="14.25" x14ac:dyDescent="0.2">
      <c r="F57" s="64"/>
      <c r="G57" s="75"/>
      <c r="N57" s="105"/>
    </row>
    <row r="58" spans="2:17" ht="14.25" x14ac:dyDescent="0.2">
      <c r="F58" s="64"/>
      <c r="G58" s="75"/>
      <c r="N58" s="105"/>
    </row>
    <row r="59" spans="2:17" ht="14.25" x14ac:dyDescent="0.2">
      <c r="F59" s="64"/>
      <c r="G59" s="75"/>
      <c r="N59" s="105"/>
    </row>
    <row r="60" spans="2:17" ht="14.25" x14ac:dyDescent="0.2">
      <c r="F60" s="64"/>
      <c r="G60" s="75"/>
      <c r="N60" s="105"/>
    </row>
    <row r="61" spans="2:17" ht="14.25" x14ac:dyDescent="0.2">
      <c r="F61" s="64"/>
      <c r="G61" s="75"/>
      <c r="N61" s="105"/>
    </row>
    <row r="62" spans="2:17" ht="14.25" x14ac:dyDescent="0.2">
      <c r="F62" s="64"/>
      <c r="G62" s="75"/>
      <c r="N62" s="105"/>
    </row>
    <row r="63" spans="2:17" ht="14.25" x14ac:dyDescent="0.2">
      <c r="F63" s="64"/>
      <c r="G63" s="75"/>
      <c r="N63" s="105"/>
    </row>
    <row r="64" spans="2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64"/>
      <c r="N67" s="105"/>
    </row>
    <row r="68" spans="6:14" ht="14.25" x14ac:dyDescent="0.2">
      <c r="F68" s="64"/>
      <c r="G68" s="64"/>
      <c r="N68" s="105"/>
    </row>
    <row r="69" spans="6:14" ht="14.25" x14ac:dyDescent="0.2">
      <c r="F69" s="64"/>
      <c r="G69" s="64"/>
      <c r="N69" s="105"/>
    </row>
    <row r="70" spans="6:14" ht="14.25" x14ac:dyDescent="0.2">
      <c r="F70" s="64"/>
      <c r="G70" s="64"/>
      <c r="N70" s="105"/>
    </row>
    <row r="71" spans="6:14" ht="14.25" x14ac:dyDescent="0.2">
      <c r="F71" s="64"/>
      <c r="G71" s="64"/>
      <c r="N71" s="105"/>
    </row>
    <row r="72" spans="6:14" ht="14.25" x14ac:dyDescent="0.2">
      <c r="F72" s="64"/>
      <c r="G72" s="64"/>
      <c r="N72" s="105"/>
    </row>
    <row r="73" spans="6:14" ht="14.25" x14ac:dyDescent="0.2">
      <c r="F73" s="64"/>
      <c r="G73" s="64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x14ac:dyDescent="0.2">
      <c r="G84" s="64"/>
    </row>
    <row r="85" spans="6:14" x14ac:dyDescent="0.2">
      <c r="G85" s="64"/>
    </row>
    <row r="86" spans="6:14" x14ac:dyDescent="0.2">
      <c r="G86" s="64"/>
    </row>
    <row r="87" spans="6:14" x14ac:dyDescent="0.2">
      <c r="G87" s="64"/>
    </row>
    <row r="88" spans="6:14" x14ac:dyDescent="0.2">
      <c r="G88" s="64"/>
    </row>
    <row r="89" spans="6:14" x14ac:dyDescent="0.2">
      <c r="G89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/>
  <dimension ref="B1:T96"/>
  <sheetViews>
    <sheetView topLeftCell="H1" zoomScaleNormal="100" zoomScaleSheetLayoutView="100" workbookViewId="0">
      <selection activeCell="M32" sqref="M32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7" width="9.140625" style="8"/>
    <col min="18" max="18" width="10.140625" style="8" bestFit="1" customWidth="1"/>
    <col min="19" max="16384" width="9.140625" style="8"/>
  </cols>
  <sheetData>
    <row r="1" spans="2:20" ht="13.5" thickBot="1" x14ac:dyDescent="0.25"/>
    <row r="2" spans="2:20" s="43" customFormat="1" ht="20.100000000000001" customHeight="1" thickTop="1" thickBot="1" x14ac:dyDescent="0.25">
      <c r="B2" s="236" t="s">
        <v>163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38"/>
    </row>
    <row r="3" spans="2:20" s="1" customFormat="1" ht="8.1" customHeight="1" thickTop="1" thickBo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20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63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20" s="1" customFormat="1" ht="27" customHeight="1" x14ac:dyDescent="0.2">
      <c r="B5" s="244"/>
      <c r="C5" s="246"/>
      <c r="D5" s="246"/>
      <c r="E5" s="248"/>
      <c r="F5" s="250"/>
      <c r="G5" s="248"/>
      <c r="H5" s="250"/>
      <c r="I5" s="26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20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20" s="2" customFormat="1" ht="12.95" customHeight="1" x14ac:dyDescent="0.25">
      <c r="B7" s="5" t="s">
        <v>45</v>
      </c>
      <c r="C7" s="6" t="s">
        <v>38</v>
      </c>
      <c r="D7" s="6" t="s">
        <v>27</v>
      </c>
      <c r="E7" s="146" t="s">
        <v>188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20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1333530</v>
      </c>
      <c r="J8" s="97">
        <f t="shared" ref="J8" si="1">SUM(J9:J12)</f>
        <v>1339330</v>
      </c>
      <c r="K8" s="97">
        <f>SUM(K9:K12)</f>
        <v>1266235</v>
      </c>
      <c r="L8" s="170">
        <f t="shared" si="0"/>
        <v>1339135</v>
      </c>
      <c r="M8" s="97">
        <f t="shared" si="0"/>
        <v>0</v>
      </c>
      <c r="N8" s="192">
        <f t="shared" si="0"/>
        <v>1339135</v>
      </c>
      <c r="O8" s="219">
        <f t="shared" ref="O8:O31" si="2">IF(J8=0,"",N8/J8*100)</f>
        <v>99.98544048143475</v>
      </c>
      <c r="P8" s="85">
        <f>IF(K8=0,"",N8/K8*100)</f>
        <v>105.75722515962678</v>
      </c>
      <c r="R8" s="31"/>
      <c r="S8" s="31"/>
    </row>
    <row r="9" spans="2:20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1104830</v>
      </c>
      <c r="J9" s="98">
        <v>1108030</v>
      </c>
      <c r="K9" s="98">
        <v>1022464</v>
      </c>
      <c r="L9" s="114">
        <v>1107977</v>
      </c>
      <c r="M9" s="98">
        <v>0</v>
      </c>
      <c r="N9" s="193">
        <f>SUM(L9:M9)</f>
        <v>1107977</v>
      </c>
      <c r="O9" s="220">
        <f t="shared" si="2"/>
        <v>99.995216736008956</v>
      </c>
      <c r="P9" s="86">
        <f t="shared" ref="P9:P54" si="3">IF(K9=0,"",N9/K9*100)</f>
        <v>108.36342404231347</v>
      </c>
      <c r="Q9" s="30"/>
      <c r="R9" s="30"/>
    </row>
    <row r="10" spans="2:20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228700</v>
      </c>
      <c r="J10" s="98">
        <v>231300</v>
      </c>
      <c r="K10" s="98">
        <v>243771</v>
      </c>
      <c r="L10" s="114">
        <v>231158</v>
      </c>
      <c r="M10" s="98">
        <v>0</v>
      </c>
      <c r="N10" s="193">
        <f t="shared" ref="N10:N11" si="4">SUM(L10:M10)</f>
        <v>231158</v>
      </c>
      <c r="O10" s="220">
        <f t="shared" si="2"/>
        <v>99.938607868568965</v>
      </c>
      <c r="P10" s="86">
        <f t="shared" si="3"/>
        <v>94.825881667630682</v>
      </c>
      <c r="Q10" s="30"/>
      <c r="R10" s="30"/>
      <c r="T10" s="138"/>
    </row>
    <row r="11" spans="2:20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20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2"/>
        <v/>
      </c>
      <c r="P12" s="86" t="str">
        <f t="shared" si="3"/>
        <v/>
      </c>
      <c r="Q12" s="30"/>
    </row>
    <row r="13" spans="2:20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118490</v>
      </c>
      <c r="J13" s="97">
        <f t="shared" si="5"/>
        <v>117890</v>
      </c>
      <c r="K13" s="97">
        <f>K14</f>
        <v>114194</v>
      </c>
      <c r="L13" s="170">
        <f t="shared" si="5"/>
        <v>117848</v>
      </c>
      <c r="M13" s="97">
        <f t="shared" si="5"/>
        <v>0</v>
      </c>
      <c r="N13" s="192">
        <f t="shared" si="5"/>
        <v>117848</v>
      </c>
      <c r="O13" s="219">
        <f t="shared" si="2"/>
        <v>99.964373568580882</v>
      </c>
      <c r="P13" s="85">
        <f t="shared" si="3"/>
        <v>103.1998178538277</v>
      </c>
      <c r="Q13" s="30"/>
    </row>
    <row r="14" spans="2:20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118490</v>
      </c>
      <c r="J14" s="98">
        <v>117890</v>
      </c>
      <c r="K14" s="98">
        <v>114194</v>
      </c>
      <c r="L14" s="114">
        <v>117848</v>
      </c>
      <c r="M14" s="98">
        <v>0</v>
      </c>
      <c r="N14" s="193">
        <f>SUM(L14:M14)</f>
        <v>117848</v>
      </c>
      <c r="O14" s="220">
        <f t="shared" si="2"/>
        <v>99.964373568580882</v>
      </c>
      <c r="P14" s="86">
        <f t="shared" si="3"/>
        <v>103.1998178538277</v>
      </c>
      <c r="Q14" s="30"/>
      <c r="R14" s="30"/>
    </row>
    <row r="15" spans="2:20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20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>SUM(I17:I26)</f>
        <v>185580</v>
      </c>
      <c r="J16" s="99">
        <f>SUM(J17:J26)</f>
        <v>183080</v>
      </c>
      <c r="K16" s="99">
        <f>SUM(K17:K26)</f>
        <v>150750</v>
      </c>
      <c r="L16" s="171">
        <f>SUM(L17:L26)</f>
        <v>160226</v>
      </c>
      <c r="M16" s="99">
        <f>SUM(M17:M27)</f>
        <v>0</v>
      </c>
      <c r="N16" s="187">
        <f>SUM(N17:N26)</f>
        <v>160226</v>
      </c>
      <c r="O16" s="219">
        <f t="shared" si="2"/>
        <v>87.516932488529605</v>
      </c>
      <c r="P16" s="85">
        <f t="shared" si="3"/>
        <v>106.28590381426201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5500</v>
      </c>
      <c r="J17" s="98">
        <v>5500</v>
      </c>
      <c r="K17" s="98">
        <v>4915</v>
      </c>
      <c r="L17" s="114">
        <v>5477</v>
      </c>
      <c r="M17" s="98">
        <v>0</v>
      </c>
      <c r="N17" s="193">
        <f t="shared" ref="N17:N26" si="6">SUM(L17:M17)</f>
        <v>5477</v>
      </c>
      <c r="O17" s="220">
        <f t="shared" si="2"/>
        <v>99.581818181818178</v>
      </c>
      <c r="P17" s="86">
        <f t="shared" si="3"/>
        <v>111.43438453713124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90000</v>
      </c>
      <c r="J18" s="98">
        <v>90000</v>
      </c>
      <c r="K18" s="98">
        <v>59842</v>
      </c>
      <c r="L18" s="114">
        <v>75722</v>
      </c>
      <c r="M18" s="98">
        <v>0</v>
      </c>
      <c r="N18" s="193">
        <f t="shared" si="6"/>
        <v>75722</v>
      </c>
      <c r="O18" s="220">
        <f t="shared" si="2"/>
        <v>84.135555555555555</v>
      </c>
      <c r="P18" s="86">
        <f t="shared" si="3"/>
        <v>126.53654623842785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9000</v>
      </c>
      <c r="J19" s="98">
        <v>11200</v>
      </c>
      <c r="K19" s="98">
        <v>7857</v>
      </c>
      <c r="L19" s="114">
        <v>11065</v>
      </c>
      <c r="M19" s="98">
        <v>0</v>
      </c>
      <c r="N19" s="193">
        <f t="shared" si="6"/>
        <v>11065</v>
      </c>
      <c r="O19" s="220">
        <f t="shared" si="2"/>
        <v>98.794642857142861</v>
      </c>
      <c r="P19" s="86">
        <f t="shared" si="3"/>
        <v>140.8298332696958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24000</v>
      </c>
      <c r="J20" s="98">
        <v>24000</v>
      </c>
      <c r="K20" s="98">
        <v>22597</v>
      </c>
      <c r="L20" s="114">
        <v>16986</v>
      </c>
      <c r="M20" s="98">
        <v>0</v>
      </c>
      <c r="N20" s="193">
        <f t="shared" si="6"/>
        <v>16986</v>
      </c>
      <c r="O20" s="220">
        <f t="shared" si="2"/>
        <v>70.775000000000006</v>
      </c>
      <c r="P20" s="86">
        <f t="shared" si="3"/>
        <v>75.16927025711378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4000</v>
      </c>
      <c r="J21" s="98">
        <v>1100</v>
      </c>
      <c r="K21" s="98">
        <v>1034</v>
      </c>
      <c r="L21" s="114">
        <v>775</v>
      </c>
      <c r="M21" s="98">
        <v>0</v>
      </c>
      <c r="N21" s="193">
        <f t="shared" si="6"/>
        <v>775</v>
      </c>
      <c r="O21" s="220">
        <f t="shared" si="2"/>
        <v>70.454545454545453</v>
      </c>
      <c r="P21" s="86">
        <f t="shared" si="3"/>
        <v>74.951644100580268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6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24000</v>
      </c>
      <c r="J23" s="98">
        <v>25700</v>
      </c>
      <c r="K23" s="98">
        <v>26721</v>
      </c>
      <c r="L23" s="114">
        <v>25021</v>
      </c>
      <c r="M23" s="98">
        <v>0</v>
      </c>
      <c r="N23" s="193">
        <f t="shared" si="6"/>
        <v>25021</v>
      </c>
      <c r="O23" s="220">
        <f t="shared" si="2"/>
        <v>97.357976653696497</v>
      </c>
      <c r="P23" s="86">
        <f t="shared" si="3"/>
        <v>93.637962651098377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1580</v>
      </c>
      <c r="J24" s="98">
        <v>1580</v>
      </c>
      <c r="K24" s="98">
        <v>775</v>
      </c>
      <c r="L24" s="114">
        <v>1269</v>
      </c>
      <c r="M24" s="98">
        <v>0</v>
      </c>
      <c r="N24" s="193">
        <f t="shared" si="6"/>
        <v>1269</v>
      </c>
      <c r="O24" s="220">
        <f t="shared" si="2"/>
        <v>80.316455696202524</v>
      </c>
      <c r="P24" s="86">
        <f t="shared" si="3"/>
        <v>163.74193548387098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27500</v>
      </c>
      <c r="J25" s="98">
        <v>24000</v>
      </c>
      <c r="K25" s="98">
        <v>27009</v>
      </c>
      <c r="L25" s="114">
        <v>23911</v>
      </c>
      <c r="M25" s="98">
        <v>0</v>
      </c>
      <c r="N25" s="193">
        <f t="shared" si="6"/>
        <v>23911</v>
      </c>
      <c r="O25" s="220">
        <f t="shared" si="2"/>
        <v>99.629166666666663</v>
      </c>
      <c r="P25" s="86">
        <f t="shared" si="3"/>
        <v>88.529749342811655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N26" s="193">
        <f t="shared" si="6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5">
        <v>0</v>
      </c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7">SUM(I29:I31)</f>
        <v>88840</v>
      </c>
      <c r="J28" s="97">
        <f t="shared" ref="J28" si="8">SUM(J29:J31)</f>
        <v>88840</v>
      </c>
      <c r="K28" s="97">
        <f>SUM(K29:K31)</f>
        <v>94492</v>
      </c>
      <c r="L28" s="170">
        <f t="shared" si="7"/>
        <v>83482</v>
      </c>
      <c r="M28" s="97">
        <f t="shared" si="7"/>
        <v>0</v>
      </c>
      <c r="N28" s="187">
        <f t="shared" si="7"/>
        <v>83482</v>
      </c>
      <c r="O28" s="219">
        <f t="shared" si="2"/>
        <v>93.968932913102208</v>
      </c>
      <c r="P28" s="85">
        <f t="shared" si="3"/>
        <v>88.348219955128485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15850</v>
      </c>
      <c r="J29" s="98">
        <v>15850</v>
      </c>
      <c r="K29" s="98">
        <v>66091</v>
      </c>
      <c r="L29" s="114">
        <v>15161</v>
      </c>
      <c r="M29" s="98">
        <v>0</v>
      </c>
      <c r="N29" s="193">
        <f t="shared" ref="N29:N30" si="9">SUM(L29:M29)</f>
        <v>15161</v>
      </c>
      <c r="O29" s="220">
        <f t="shared" si="2"/>
        <v>95.652996845425861</v>
      </c>
      <c r="P29" s="86">
        <f t="shared" si="3"/>
        <v>22.93958330181114</v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72990</v>
      </c>
      <c r="J30" s="98">
        <v>72990</v>
      </c>
      <c r="K30" s="98">
        <v>28401</v>
      </c>
      <c r="L30" s="114">
        <v>68321</v>
      </c>
      <c r="M30" s="98">
        <v>0</v>
      </c>
      <c r="N30" s="193">
        <f t="shared" si="9"/>
        <v>68321</v>
      </c>
      <c r="O30" s="220">
        <f t="shared" si="2"/>
        <v>93.603233319632835</v>
      </c>
      <c r="P30" s="86">
        <f t="shared" si="3"/>
        <v>240.5584310411605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278</v>
      </c>
      <c r="J32" s="129" t="s">
        <v>278</v>
      </c>
      <c r="K32" s="129" t="s">
        <v>287</v>
      </c>
      <c r="L32" s="172">
        <v>46</v>
      </c>
      <c r="M32" s="129"/>
      <c r="N32" s="186"/>
      <c r="O32" s="220"/>
      <c r="P32" s="86"/>
      <c r="Q32" s="30"/>
    </row>
    <row r="33" spans="2:19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0">I8+I13+I16+I28</f>
        <v>1726440</v>
      </c>
      <c r="J33" s="13">
        <f t="shared" si="10"/>
        <v>1729140</v>
      </c>
      <c r="K33" s="13">
        <f t="shared" ref="K33" si="11">K8+K13+K16+K28</f>
        <v>1625671</v>
      </c>
      <c r="L33" s="122">
        <f>L8+L13+L16+L28</f>
        <v>1700691</v>
      </c>
      <c r="M33" s="13">
        <f>M8+M13+M16+M28</f>
        <v>0</v>
      </c>
      <c r="N33" s="187">
        <f>N8+N13+N16+N28</f>
        <v>1700691</v>
      </c>
      <c r="O33" s="219">
        <f>IF(J33=0,"",N33/J33*100)</f>
        <v>98.354731253686793</v>
      </c>
      <c r="P33" s="85">
        <f t="shared" si="3"/>
        <v>104.61470986441905</v>
      </c>
      <c r="Q33" s="30"/>
    </row>
    <row r="34" spans="2:19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3"/>
        <v/>
      </c>
      <c r="Q34" s="30"/>
      <c r="S34" s="1" t="s">
        <v>63</v>
      </c>
    </row>
    <row r="35" spans="2:19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124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30"/>
    </row>
    <row r="36" spans="2:19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9" ht="12.95" customHeight="1" x14ac:dyDescent="0.2">
      <c r="F37" s="64"/>
      <c r="G37" s="75"/>
      <c r="L37" s="168"/>
      <c r="N37" s="106"/>
      <c r="P37" s="88" t="str">
        <f t="shared" si="3"/>
        <v/>
      </c>
      <c r="Q37" s="30"/>
    </row>
    <row r="38" spans="2:19" ht="12.95" customHeight="1" x14ac:dyDescent="0.2">
      <c r="F38" s="64"/>
      <c r="G38" s="75"/>
      <c r="L38" s="168"/>
      <c r="N38" s="106"/>
      <c r="P38" s="88" t="str">
        <f t="shared" si="3"/>
        <v/>
      </c>
      <c r="Q38" s="30"/>
    </row>
    <row r="39" spans="2:19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9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9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9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9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9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9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9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9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9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4">
    <mergeCell ref="P4:P5"/>
    <mergeCell ref="B2:P2"/>
    <mergeCell ref="O4:O5"/>
    <mergeCell ref="H4:H5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4"/>
  <dimension ref="B1:R96"/>
  <sheetViews>
    <sheetView topLeftCell="H4" zoomScaleNormal="100" zoomScaleSheetLayoutView="100" workbookViewId="0">
      <selection activeCell="L32" sqref="L32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162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38</v>
      </c>
      <c r="D7" s="6" t="s">
        <v>32</v>
      </c>
      <c r="E7" s="146" t="s">
        <v>188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J8" si="0">SUM(I9:I12)</f>
        <v>1182640</v>
      </c>
      <c r="J8" s="97">
        <f t="shared" si="0"/>
        <v>1180940</v>
      </c>
      <c r="K8" s="97">
        <f>SUM(K9:K12)</f>
        <v>1133942</v>
      </c>
      <c r="L8" s="170">
        <f t="shared" ref="L8" si="1">SUM(L9:L12)</f>
        <v>1175685</v>
      </c>
      <c r="M8" s="97">
        <f t="shared" ref="M8:N8" si="2">SUM(M9:M12)</f>
        <v>0</v>
      </c>
      <c r="N8" s="192">
        <f t="shared" si="2"/>
        <v>1175685</v>
      </c>
      <c r="O8" s="219">
        <f t="shared" ref="O8:O31" si="3">IF(J8=0,"",N8/J8*100)</f>
        <v>99.55501549613021</v>
      </c>
      <c r="P8" s="85">
        <f>IF(K8=0,"",N8/K8*100)</f>
        <v>103.68122884591982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984130</v>
      </c>
      <c r="J9" s="98">
        <v>982430</v>
      </c>
      <c r="K9" s="98">
        <v>912868</v>
      </c>
      <c r="L9" s="114">
        <v>982395</v>
      </c>
      <c r="M9" s="98">
        <v>0</v>
      </c>
      <c r="N9" s="193">
        <f>SUM(L9:M9)</f>
        <v>982395</v>
      </c>
      <c r="O9" s="220">
        <f t="shared" si="3"/>
        <v>99.99643740520952</v>
      </c>
      <c r="P9" s="86">
        <f t="shared" ref="P9:P54" si="4">IF(K9=0,"",N9/K9*100)</f>
        <v>107.61632569002309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198510</v>
      </c>
      <c r="J10" s="98">
        <v>198510</v>
      </c>
      <c r="K10" s="98">
        <v>221074</v>
      </c>
      <c r="L10" s="114">
        <v>193290</v>
      </c>
      <c r="M10" s="98">
        <v>0</v>
      </c>
      <c r="N10" s="193">
        <f t="shared" ref="N10:N11" si="5">SUM(L10:M10)</f>
        <v>193290</v>
      </c>
      <c r="O10" s="220">
        <f t="shared" si="3"/>
        <v>97.370409551156115</v>
      </c>
      <c r="P10" s="86">
        <f t="shared" si="4"/>
        <v>87.432262500339249</v>
      </c>
      <c r="Q10" s="30"/>
      <c r="R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5"/>
        <v>0</v>
      </c>
      <c r="O11" s="220" t="str">
        <f t="shared" si="3"/>
        <v/>
      </c>
      <c r="P11" s="86" t="str">
        <f t="shared" si="4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3"/>
        <v/>
      </c>
      <c r="P12" s="86" t="str">
        <f t="shared" si="4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L13" si="6">I14</f>
        <v>108240</v>
      </c>
      <c r="J13" s="97">
        <f t="shared" si="6"/>
        <v>107290</v>
      </c>
      <c r="K13" s="97">
        <f>K14</f>
        <v>97713</v>
      </c>
      <c r="L13" s="170">
        <f t="shared" si="6"/>
        <v>107279</v>
      </c>
      <c r="M13" s="97">
        <f t="shared" ref="M13:N13" si="7">M14</f>
        <v>0</v>
      </c>
      <c r="N13" s="192">
        <f t="shared" si="7"/>
        <v>107279</v>
      </c>
      <c r="O13" s="219">
        <f t="shared" si="3"/>
        <v>99.989747413552053</v>
      </c>
      <c r="P13" s="85">
        <f t="shared" si="4"/>
        <v>109.78989489627789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108240</v>
      </c>
      <c r="J14" s="98">
        <v>107290</v>
      </c>
      <c r="K14" s="98">
        <v>97713</v>
      </c>
      <c r="L14" s="114">
        <v>107279</v>
      </c>
      <c r="M14" s="98">
        <v>0</v>
      </c>
      <c r="N14" s="193">
        <f>SUM(L14:M14)</f>
        <v>107279</v>
      </c>
      <c r="O14" s="220">
        <f t="shared" si="3"/>
        <v>99.989747413552053</v>
      </c>
      <c r="P14" s="86">
        <f t="shared" si="4"/>
        <v>109.78989489627789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3"/>
        <v/>
      </c>
      <c r="P15" s="86" t="str">
        <f t="shared" si="4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J16" si="8">SUM(I17:I26)</f>
        <v>215030</v>
      </c>
      <c r="J16" s="99">
        <f t="shared" si="8"/>
        <v>215030</v>
      </c>
      <c r="K16" s="99">
        <f>SUM(K17:K26)</f>
        <v>158086</v>
      </c>
      <c r="L16" s="171">
        <f t="shared" ref="L16:N16" si="9">SUM(L17:L26)</f>
        <v>184636</v>
      </c>
      <c r="M16" s="99">
        <f t="shared" si="9"/>
        <v>0</v>
      </c>
      <c r="N16" s="187">
        <f t="shared" si="9"/>
        <v>184636</v>
      </c>
      <c r="O16" s="219">
        <f t="shared" si="3"/>
        <v>85.865228107705903</v>
      </c>
      <c r="P16" s="85">
        <f t="shared" si="4"/>
        <v>116.79465607327657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7500</v>
      </c>
      <c r="J17" s="98">
        <v>7500</v>
      </c>
      <c r="K17" s="98">
        <v>6751</v>
      </c>
      <c r="L17" s="114">
        <v>6494</v>
      </c>
      <c r="M17" s="98">
        <v>0</v>
      </c>
      <c r="N17" s="193">
        <f t="shared" ref="N17:N26" si="10">SUM(L17:M17)</f>
        <v>6494</v>
      </c>
      <c r="O17" s="220">
        <f t="shared" si="3"/>
        <v>86.586666666666673</v>
      </c>
      <c r="P17" s="86">
        <f t="shared" si="4"/>
        <v>96.193156569397132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110000</v>
      </c>
      <c r="J18" s="98">
        <v>110000</v>
      </c>
      <c r="K18" s="98">
        <v>58138</v>
      </c>
      <c r="L18" s="114">
        <v>93045</v>
      </c>
      <c r="M18" s="98">
        <v>0</v>
      </c>
      <c r="N18" s="193">
        <f t="shared" si="10"/>
        <v>93045</v>
      </c>
      <c r="O18" s="220">
        <f t="shared" si="3"/>
        <v>84.586363636363643</v>
      </c>
      <c r="P18" s="86">
        <f t="shared" si="4"/>
        <v>160.04162509890261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18000</v>
      </c>
      <c r="J19" s="98">
        <v>18000</v>
      </c>
      <c r="K19" s="98">
        <v>15180</v>
      </c>
      <c r="L19" s="114">
        <v>17743</v>
      </c>
      <c r="M19" s="98">
        <v>0</v>
      </c>
      <c r="N19" s="193">
        <f t="shared" si="10"/>
        <v>17743</v>
      </c>
      <c r="O19" s="220">
        <f t="shared" si="3"/>
        <v>98.572222222222223</v>
      </c>
      <c r="P19" s="86">
        <f t="shared" si="4"/>
        <v>116.88405797101449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25000</v>
      </c>
      <c r="J20" s="98">
        <v>25000</v>
      </c>
      <c r="K20" s="98">
        <v>22835</v>
      </c>
      <c r="L20" s="114">
        <v>18613</v>
      </c>
      <c r="M20" s="98">
        <v>0</v>
      </c>
      <c r="N20" s="193">
        <f t="shared" si="10"/>
        <v>18613</v>
      </c>
      <c r="O20" s="220">
        <f t="shared" si="3"/>
        <v>74.451999999999998</v>
      </c>
      <c r="P20" s="86">
        <f t="shared" si="4"/>
        <v>81.510838624917895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500</v>
      </c>
      <c r="J21" s="98">
        <v>500</v>
      </c>
      <c r="K21" s="98">
        <v>470</v>
      </c>
      <c r="L21" s="114">
        <v>429</v>
      </c>
      <c r="M21" s="98">
        <v>0</v>
      </c>
      <c r="N21" s="193">
        <f t="shared" si="10"/>
        <v>429</v>
      </c>
      <c r="O21" s="220">
        <f t="shared" si="3"/>
        <v>85.8</v>
      </c>
      <c r="P21" s="86">
        <f t="shared" si="4"/>
        <v>91.276595744680861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10"/>
        <v>0</v>
      </c>
      <c r="O22" s="220" t="str">
        <f t="shared" si="3"/>
        <v/>
      </c>
      <c r="P22" s="86" t="str">
        <f t="shared" si="4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31000</v>
      </c>
      <c r="J23" s="98">
        <v>30700</v>
      </c>
      <c r="K23" s="98">
        <v>30227</v>
      </c>
      <c r="L23" s="114">
        <v>25212</v>
      </c>
      <c r="M23" s="98">
        <v>0</v>
      </c>
      <c r="N23" s="193">
        <f t="shared" si="10"/>
        <v>25212</v>
      </c>
      <c r="O23" s="220">
        <f t="shared" si="3"/>
        <v>82.123778501628664</v>
      </c>
      <c r="P23" s="86">
        <f t="shared" si="4"/>
        <v>83.408872862010782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1030</v>
      </c>
      <c r="J24" s="98">
        <v>1030</v>
      </c>
      <c r="K24" s="98">
        <v>0</v>
      </c>
      <c r="L24" s="114">
        <v>840</v>
      </c>
      <c r="M24" s="98">
        <v>0</v>
      </c>
      <c r="N24" s="193">
        <f t="shared" si="10"/>
        <v>840</v>
      </c>
      <c r="O24" s="220">
        <f t="shared" si="3"/>
        <v>81.553398058252426</v>
      </c>
      <c r="P24" s="86" t="str">
        <f t="shared" si="4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22000</v>
      </c>
      <c r="J25" s="98">
        <v>22300</v>
      </c>
      <c r="K25" s="98">
        <v>24485</v>
      </c>
      <c r="L25" s="114">
        <v>22260</v>
      </c>
      <c r="M25" s="98">
        <v>0</v>
      </c>
      <c r="N25" s="193">
        <f t="shared" si="10"/>
        <v>22260</v>
      </c>
      <c r="O25" s="220">
        <f t="shared" si="3"/>
        <v>99.820627802690581</v>
      </c>
      <c r="P25" s="86">
        <f t="shared" si="4"/>
        <v>90.9128037574025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10"/>
        <v>0</v>
      </c>
      <c r="O26" s="220" t="str">
        <f t="shared" si="3"/>
        <v/>
      </c>
      <c r="P26" s="86" t="str">
        <f t="shared" si="4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3"/>
        <v/>
      </c>
      <c r="P27" s="86" t="str">
        <f t="shared" si="4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J28" si="11">SUM(I29:I30)</f>
        <v>37030</v>
      </c>
      <c r="J28" s="97">
        <f t="shared" si="11"/>
        <v>37030</v>
      </c>
      <c r="K28" s="97">
        <f>SUM(K29:K30)</f>
        <v>46651</v>
      </c>
      <c r="L28" s="170">
        <f t="shared" ref="L28:N28" si="12">SUM(L29:L30)</f>
        <v>36636</v>
      </c>
      <c r="M28" s="97">
        <f t="shared" si="12"/>
        <v>0</v>
      </c>
      <c r="N28" s="187">
        <f t="shared" si="12"/>
        <v>36636</v>
      </c>
      <c r="O28" s="219">
        <f t="shared" si="3"/>
        <v>98.935997839589518</v>
      </c>
      <c r="P28" s="85">
        <f t="shared" si="4"/>
        <v>78.532078626396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27020</v>
      </c>
      <c r="J29" s="98">
        <v>27020</v>
      </c>
      <c r="K29" s="98">
        <v>16946</v>
      </c>
      <c r="L29" s="114">
        <v>26636</v>
      </c>
      <c r="M29" s="98">
        <v>0</v>
      </c>
      <c r="N29" s="193">
        <f t="shared" ref="N29:N30" si="13">SUM(L29:M29)</f>
        <v>26636</v>
      </c>
      <c r="O29" s="220">
        <f t="shared" si="3"/>
        <v>98.578830495928941</v>
      </c>
      <c r="P29" s="86">
        <f t="shared" si="4"/>
        <v>157.18163578425589</v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10010</v>
      </c>
      <c r="J30" s="98">
        <v>10010</v>
      </c>
      <c r="K30" s="98">
        <v>29705</v>
      </c>
      <c r="L30" s="114">
        <v>10000</v>
      </c>
      <c r="M30" s="98">
        <v>0</v>
      </c>
      <c r="N30" s="193">
        <f t="shared" si="13"/>
        <v>10000</v>
      </c>
      <c r="O30" s="220">
        <f t="shared" si="3"/>
        <v>99.900099900099903</v>
      </c>
      <c r="P30" s="86">
        <f t="shared" si="4"/>
        <v>33.664366268305002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3"/>
        <v/>
      </c>
      <c r="P31" s="86" t="str">
        <f t="shared" si="4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263</v>
      </c>
      <c r="J32" s="129" t="s">
        <v>263</v>
      </c>
      <c r="K32" s="129" t="s">
        <v>287</v>
      </c>
      <c r="L32" s="172">
        <v>43</v>
      </c>
      <c r="M32" s="129"/>
      <c r="N32" s="186"/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4">I8+I13+I16+I28</f>
        <v>1542940</v>
      </c>
      <c r="J33" s="13">
        <f t="shared" si="14"/>
        <v>1540290</v>
      </c>
      <c r="K33" s="13">
        <f t="shared" ref="K33" si="15">K8+K13+K16+K28</f>
        <v>1436392</v>
      </c>
      <c r="L33" s="122">
        <f>L8+L13+L16+L28</f>
        <v>1504236</v>
      </c>
      <c r="M33" s="13">
        <f>M8+M13+M16+M28</f>
        <v>0</v>
      </c>
      <c r="N33" s="187">
        <f>N8+N13+N16+N28</f>
        <v>1504236</v>
      </c>
      <c r="O33" s="219">
        <f>IF(J33=0,"",N33/J33*100)</f>
        <v>97.659271955281142</v>
      </c>
      <c r="P33" s="85">
        <f t="shared" si="4"/>
        <v>104.72322318698517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3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4"/>
        <v/>
      </c>
      <c r="Q34" s="30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22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L37" s="209"/>
      <c r="N37" s="105"/>
      <c r="P37" s="88" t="str">
        <f t="shared" si="4"/>
        <v/>
      </c>
      <c r="Q37" s="30"/>
    </row>
    <row r="38" spans="2:17" ht="12.95" customHeight="1" x14ac:dyDescent="0.2">
      <c r="F38" s="64"/>
      <c r="G38" s="75"/>
      <c r="N38" s="105"/>
      <c r="P38" s="88" t="str">
        <f t="shared" si="4"/>
        <v/>
      </c>
      <c r="Q38" s="30"/>
    </row>
    <row r="39" spans="2:17" ht="12.95" customHeight="1" x14ac:dyDescent="0.2">
      <c r="F39" s="64"/>
      <c r="G39" s="75"/>
      <c r="N39" s="105"/>
      <c r="P39" s="88" t="str">
        <f t="shared" si="4"/>
        <v/>
      </c>
      <c r="Q39" s="30"/>
    </row>
    <row r="40" spans="2:17" ht="12.95" customHeight="1" x14ac:dyDescent="0.2">
      <c r="F40" s="64"/>
      <c r="G40" s="75"/>
      <c r="N40" s="105"/>
      <c r="P40" s="88" t="str">
        <f t="shared" si="4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4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4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4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4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4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4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4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4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4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4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4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4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4"/>
        <v/>
      </c>
    </row>
    <row r="54" spans="6:17" ht="12.95" customHeight="1" x14ac:dyDescent="0.2">
      <c r="F54" s="64"/>
      <c r="G54" s="75"/>
      <c r="N54" s="105"/>
      <c r="P54" s="88" t="str">
        <f t="shared" si="4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7.100000000000001" customHeight="1" x14ac:dyDescent="0.2">
      <c r="F60" s="64"/>
      <c r="G60" s="75"/>
      <c r="N60" s="105"/>
    </row>
    <row r="61" spans="6:17" ht="14.25" x14ac:dyDescent="0.2">
      <c r="F61" s="64"/>
      <c r="G61" s="75"/>
      <c r="N61" s="105"/>
    </row>
    <row r="62" spans="6:17" ht="14.25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3"/>
  <dimension ref="B1:R95"/>
  <sheetViews>
    <sheetView topLeftCell="H9" zoomScaleNormal="100" zoomScaleSheetLayoutView="100" workbookViewId="0">
      <selection activeCell="M30" sqref="M30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7" width="9.140625" style="8"/>
    <col min="18" max="18" width="9.5703125" style="8" bestFit="1" customWidth="1"/>
    <col min="19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161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38</v>
      </c>
      <c r="D7" s="6" t="s">
        <v>33</v>
      </c>
      <c r="E7" s="146" t="s">
        <v>188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1139150</v>
      </c>
      <c r="J8" s="97">
        <f t="shared" ref="J8" si="1">SUM(J9:J12)</f>
        <v>1139500</v>
      </c>
      <c r="K8" s="97">
        <f>SUM(K9:K12)</f>
        <v>1034257</v>
      </c>
      <c r="L8" s="170">
        <f t="shared" si="0"/>
        <v>1130149</v>
      </c>
      <c r="M8" s="97">
        <f t="shared" si="0"/>
        <v>0</v>
      </c>
      <c r="N8" s="192">
        <f t="shared" si="0"/>
        <v>1130149</v>
      </c>
      <c r="O8" s="219">
        <f t="shared" ref="O8:O31" si="2">IF(J8=0,"",N8/J8*100)</f>
        <v>99.179376919701625</v>
      </c>
      <c r="P8" s="85">
        <f>IF(K8=0,"",N8/K8*100)</f>
        <v>109.27158336854379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945430</v>
      </c>
      <c r="J9" s="98">
        <v>943930</v>
      </c>
      <c r="K9" s="98">
        <v>841323</v>
      </c>
      <c r="L9" s="114">
        <v>934603</v>
      </c>
      <c r="M9" s="98">
        <v>0</v>
      </c>
      <c r="N9" s="193">
        <f>SUM(L9:M9)</f>
        <v>934603</v>
      </c>
      <c r="O9" s="220">
        <f t="shared" si="2"/>
        <v>99.011897068638561</v>
      </c>
      <c r="P9" s="86">
        <f t="shared" ref="P9:P54" si="3">IF(K9=0,"",N9/K9*100)</f>
        <v>111.087299408194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193720</v>
      </c>
      <c r="J10" s="98">
        <v>195570</v>
      </c>
      <c r="K10" s="98">
        <v>192934</v>
      </c>
      <c r="L10" s="114">
        <v>195546</v>
      </c>
      <c r="M10" s="98">
        <v>0</v>
      </c>
      <c r="N10" s="193">
        <f t="shared" ref="N10:N11" si="4">SUM(L10:M10)</f>
        <v>195546</v>
      </c>
      <c r="O10" s="220">
        <f t="shared" si="2"/>
        <v>99.987728179168585</v>
      </c>
      <c r="P10" s="86">
        <f t="shared" si="3"/>
        <v>101.35383084370821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99750</v>
      </c>
      <c r="J13" s="97">
        <f t="shared" si="5"/>
        <v>99450</v>
      </c>
      <c r="K13" s="97">
        <f>K14</f>
        <v>89554</v>
      </c>
      <c r="L13" s="170">
        <f t="shared" si="5"/>
        <v>99447</v>
      </c>
      <c r="M13" s="97">
        <f t="shared" si="5"/>
        <v>0</v>
      </c>
      <c r="N13" s="192">
        <f t="shared" si="5"/>
        <v>99447</v>
      </c>
      <c r="O13" s="219">
        <f t="shared" si="2"/>
        <v>99.996983408748122</v>
      </c>
      <c r="P13" s="85">
        <f t="shared" si="3"/>
        <v>111.04696607633385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99750</v>
      </c>
      <c r="J14" s="98">
        <v>99450</v>
      </c>
      <c r="K14" s="98">
        <v>89554</v>
      </c>
      <c r="L14" s="114">
        <v>99447</v>
      </c>
      <c r="M14" s="98">
        <v>0</v>
      </c>
      <c r="N14" s="193">
        <f>SUM(L14:M14)</f>
        <v>99447</v>
      </c>
      <c r="O14" s="220">
        <f t="shared" si="2"/>
        <v>99.996983408748122</v>
      </c>
      <c r="P14" s="86">
        <f t="shared" si="3"/>
        <v>111.04696607633385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J16" si="6">SUM(I17:I26)</f>
        <v>186000</v>
      </c>
      <c r="J16" s="99">
        <f t="shared" si="6"/>
        <v>176240</v>
      </c>
      <c r="K16" s="99">
        <f t="shared" ref="K16" si="7">SUM(K17:K26)</f>
        <v>150475</v>
      </c>
      <c r="L16" s="171">
        <f t="shared" ref="L16:N16" si="8">SUM(L17:L26)</f>
        <v>155713</v>
      </c>
      <c r="M16" s="99">
        <f t="shared" si="8"/>
        <v>0</v>
      </c>
      <c r="N16" s="187">
        <f t="shared" si="8"/>
        <v>155713</v>
      </c>
      <c r="O16" s="219">
        <f t="shared" si="2"/>
        <v>88.352814344076265</v>
      </c>
      <c r="P16" s="85">
        <f t="shared" si="3"/>
        <v>103.48097690646287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5500</v>
      </c>
      <c r="J17" s="98">
        <v>5500</v>
      </c>
      <c r="K17" s="98">
        <v>4336</v>
      </c>
      <c r="L17" s="114">
        <v>4736</v>
      </c>
      <c r="M17" s="98">
        <v>0</v>
      </c>
      <c r="N17" s="193">
        <f t="shared" ref="N17:N26" si="9">SUM(L17:M17)</f>
        <v>4736</v>
      </c>
      <c r="O17" s="220">
        <f t="shared" si="2"/>
        <v>86.109090909090909</v>
      </c>
      <c r="P17" s="86">
        <f t="shared" si="3"/>
        <v>109.22509225092251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70000</v>
      </c>
      <c r="J18" s="98">
        <v>60000</v>
      </c>
      <c r="K18" s="98">
        <v>58459</v>
      </c>
      <c r="L18" s="114">
        <v>48163</v>
      </c>
      <c r="M18" s="98">
        <v>0</v>
      </c>
      <c r="N18" s="193">
        <f t="shared" si="9"/>
        <v>48163</v>
      </c>
      <c r="O18" s="220">
        <f t="shared" si="2"/>
        <v>80.271666666666661</v>
      </c>
      <c r="P18" s="86">
        <f t="shared" si="3"/>
        <v>82.387656306129088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9000</v>
      </c>
      <c r="J19" s="98">
        <v>9000</v>
      </c>
      <c r="K19" s="98">
        <v>6330</v>
      </c>
      <c r="L19" s="114">
        <v>7117</v>
      </c>
      <c r="M19" s="98">
        <v>0</v>
      </c>
      <c r="N19" s="193">
        <f t="shared" si="9"/>
        <v>7117</v>
      </c>
      <c r="O19" s="220">
        <f t="shared" si="2"/>
        <v>79.077777777777783</v>
      </c>
      <c r="P19" s="86">
        <f t="shared" si="3"/>
        <v>112.43285939968403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21000</v>
      </c>
      <c r="J20" s="98">
        <v>21000</v>
      </c>
      <c r="K20" s="98">
        <v>19267</v>
      </c>
      <c r="L20" s="114">
        <v>19107</v>
      </c>
      <c r="M20" s="98">
        <v>0</v>
      </c>
      <c r="N20" s="193">
        <f t="shared" si="9"/>
        <v>19107</v>
      </c>
      <c r="O20" s="220">
        <f t="shared" si="2"/>
        <v>90.98571428571428</v>
      </c>
      <c r="P20" s="86">
        <f t="shared" si="3"/>
        <v>99.169564540405872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4000</v>
      </c>
      <c r="J21" s="98">
        <v>4000</v>
      </c>
      <c r="K21" s="98">
        <v>2773</v>
      </c>
      <c r="L21" s="114">
        <v>2597</v>
      </c>
      <c r="M21" s="98">
        <v>0</v>
      </c>
      <c r="N21" s="193">
        <f t="shared" si="9"/>
        <v>2597</v>
      </c>
      <c r="O21" s="220">
        <f t="shared" si="2"/>
        <v>64.924999999999997</v>
      </c>
      <c r="P21" s="86">
        <f t="shared" si="3"/>
        <v>93.653083303281647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9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20000</v>
      </c>
      <c r="J23" s="98">
        <v>16500</v>
      </c>
      <c r="K23" s="98">
        <v>20162</v>
      </c>
      <c r="L23" s="114">
        <v>14608</v>
      </c>
      <c r="M23" s="98">
        <v>0</v>
      </c>
      <c r="N23" s="193">
        <f t="shared" si="9"/>
        <v>14608</v>
      </c>
      <c r="O23" s="220">
        <f t="shared" si="2"/>
        <v>88.533333333333331</v>
      </c>
      <c r="P23" s="86">
        <f t="shared" si="3"/>
        <v>72.453129649836328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1500</v>
      </c>
      <c r="J24" s="98">
        <v>1500</v>
      </c>
      <c r="K24" s="98">
        <v>449</v>
      </c>
      <c r="L24" s="114">
        <v>722</v>
      </c>
      <c r="M24" s="98">
        <v>0</v>
      </c>
      <c r="N24" s="193">
        <f t="shared" si="9"/>
        <v>722</v>
      </c>
      <c r="O24" s="220">
        <f t="shared" si="2"/>
        <v>48.133333333333333</v>
      </c>
      <c r="P24" s="86">
        <f t="shared" si="3"/>
        <v>160.80178173719378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55000</v>
      </c>
      <c r="J25" s="98">
        <v>58740</v>
      </c>
      <c r="K25" s="98">
        <v>38699</v>
      </c>
      <c r="L25" s="115">
        <v>58663</v>
      </c>
      <c r="M25" s="96">
        <v>0</v>
      </c>
      <c r="N25" s="193">
        <f t="shared" si="9"/>
        <v>58663</v>
      </c>
      <c r="O25" s="220">
        <f t="shared" si="2"/>
        <v>99.868913857677896</v>
      </c>
      <c r="P25" s="86">
        <f t="shared" si="3"/>
        <v>151.58789632807051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9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10">SUM(I29:I30)</f>
        <v>33000</v>
      </c>
      <c r="J28" s="97">
        <f t="shared" ref="J28" si="11">SUM(J29:J30)</f>
        <v>33000</v>
      </c>
      <c r="K28" s="97">
        <f>SUM(K29:K30)</f>
        <v>26586</v>
      </c>
      <c r="L28" s="170">
        <f t="shared" si="10"/>
        <v>29594</v>
      </c>
      <c r="M28" s="97">
        <f t="shared" si="10"/>
        <v>0</v>
      </c>
      <c r="N28" s="187">
        <f t="shared" si="10"/>
        <v>29594</v>
      </c>
      <c r="O28" s="219">
        <f t="shared" si="2"/>
        <v>89.678787878787887</v>
      </c>
      <c r="P28" s="85">
        <f t="shared" si="3"/>
        <v>111.314225532235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0</v>
      </c>
      <c r="J29" s="98">
        <v>0</v>
      </c>
      <c r="K29" s="98">
        <v>0</v>
      </c>
      <c r="L29" s="114">
        <v>0</v>
      </c>
      <c r="M29" s="98">
        <v>0</v>
      </c>
      <c r="N29" s="193">
        <f t="shared" ref="N29:N30" si="12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33000</v>
      </c>
      <c r="J30" s="98">
        <v>33000</v>
      </c>
      <c r="K30" s="98">
        <v>26586</v>
      </c>
      <c r="L30" s="114">
        <v>29594</v>
      </c>
      <c r="M30" s="98">
        <v>0</v>
      </c>
      <c r="N30" s="193">
        <f t="shared" si="12"/>
        <v>29594</v>
      </c>
      <c r="O30" s="220">
        <f t="shared" si="2"/>
        <v>89.678787878787887</v>
      </c>
      <c r="P30" s="86">
        <f t="shared" si="3"/>
        <v>111.314225532235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279</v>
      </c>
      <c r="J32" s="129" t="s">
        <v>279</v>
      </c>
      <c r="K32" s="129" t="s">
        <v>288</v>
      </c>
      <c r="L32" s="172">
        <v>42</v>
      </c>
      <c r="M32" s="129"/>
      <c r="N32" s="186"/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3">I8+I13+I16+I28</f>
        <v>1457900</v>
      </c>
      <c r="J33" s="13">
        <f t="shared" si="13"/>
        <v>1448190</v>
      </c>
      <c r="K33" s="13">
        <f t="shared" ref="K33" si="14">K8+K13+K16+K28</f>
        <v>1300872</v>
      </c>
      <c r="L33" s="122">
        <f t="shared" ref="L33:N33" si="15">L8+L13+L16+L28</f>
        <v>1414903</v>
      </c>
      <c r="M33" s="13">
        <f t="shared" si="15"/>
        <v>0</v>
      </c>
      <c r="N33" s="187">
        <f t="shared" si="15"/>
        <v>1414903</v>
      </c>
      <c r="O33" s="219">
        <f>IF(J33=0,"",N33/J33*100)</f>
        <v>97.701475635103137</v>
      </c>
      <c r="P33" s="85">
        <f t="shared" si="3"/>
        <v>108.7657355988906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>
        <f>I33+'22'!I33+'21'!I33</f>
        <v>4727280</v>
      </c>
      <c r="J34" s="13">
        <f>J33+'22'!J33+'21'!J33</f>
        <v>4717620</v>
      </c>
      <c r="K34" s="13">
        <f>K33+'22'!L33+'21'!L33</f>
        <v>4505799</v>
      </c>
      <c r="L34" s="122">
        <f>L33+'22'!L33+'21'!L33</f>
        <v>4619830</v>
      </c>
      <c r="M34" s="13">
        <f>M33+'22'!M33+'21'!M33</f>
        <v>0</v>
      </c>
      <c r="N34" s="187">
        <f>N33+'22'!N33+'21'!N33</f>
        <v>4619830</v>
      </c>
      <c r="O34" s="219">
        <f>IF(J34=0,"",N34/J34*100)</f>
        <v>97.927132749140455</v>
      </c>
      <c r="P34" s="85">
        <f t="shared" si="3"/>
        <v>102.53076091498978</v>
      </c>
      <c r="Q34" s="30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22"/>
      <c r="J35" s="22"/>
      <c r="K35" s="22"/>
      <c r="L35" s="121"/>
      <c r="M35" s="22"/>
      <c r="N35" s="188"/>
      <c r="O35" s="220"/>
      <c r="P35" s="86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5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5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5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5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7.100000000000001" customHeight="1" x14ac:dyDescent="0.2">
      <c r="F59" s="64"/>
      <c r="G59" s="75"/>
      <c r="N59" s="105"/>
    </row>
    <row r="60" spans="6:17" ht="14.25" x14ac:dyDescent="0.2">
      <c r="F60" s="64"/>
      <c r="G60" s="75"/>
      <c r="N60" s="105"/>
    </row>
    <row r="61" spans="6:17" ht="14.25" x14ac:dyDescent="0.2">
      <c r="F61" s="64"/>
      <c r="G61" s="75"/>
      <c r="N61" s="105"/>
    </row>
    <row r="62" spans="6:17" ht="14.25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64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x14ac:dyDescent="0.2">
      <c r="G90" s="64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6"/>
  <dimension ref="B1:R96"/>
  <sheetViews>
    <sheetView topLeftCell="I4" zoomScaleNormal="100" zoomScaleSheetLayoutView="100" workbookViewId="0">
      <selection activeCell="N33" sqref="N3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155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46</v>
      </c>
      <c r="D7" s="6" t="s">
        <v>4</v>
      </c>
      <c r="E7" s="146" t="s">
        <v>189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1518900</v>
      </c>
      <c r="J8" s="97">
        <f t="shared" ref="J8" si="1">SUM(J9:J12)</f>
        <v>1510100</v>
      </c>
      <c r="K8" s="97">
        <f>SUM(K9:K12)</f>
        <v>1357932</v>
      </c>
      <c r="L8" s="170">
        <f t="shared" si="0"/>
        <v>1500788</v>
      </c>
      <c r="M8" s="97">
        <f t="shared" si="0"/>
        <v>0</v>
      </c>
      <c r="N8" s="192">
        <f t="shared" si="0"/>
        <v>1500788</v>
      </c>
      <c r="O8" s="219">
        <f t="shared" ref="O8:O31" si="2">IF(J8=0,"",N8/J8*100)</f>
        <v>99.383352095887687</v>
      </c>
      <c r="P8" s="85">
        <f>IF(K8=0,"",N8/K8*100)</f>
        <v>110.5201144092635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1285000</v>
      </c>
      <c r="J9" s="98">
        <v>1276200</v>
      </c>
      <c r="K9" s="98">
        <v>1102176</v>
      </c>
      <c r="L9" s="114">
        <v>1275083</v>
      </c>
      <c r="M9" s="98">
        <v>0</v>
      </c>
      <c r="N9" s="193">
        <f>SUM(L9:M9)</f>
        <v>1275083</v>
      </c>
      <c r="O9" s="220">
        <f t="shared" si="2"/>
        <v>99.912474533772127</v>
      </c>
      <c r="P9" s="86">
        <f t="shared" ref="P9:P54" si="3">IF(K9=0,"",N9/K9*100)</f>
        <v>115.6877848909793</v>
      </c>
      <c r="Q9" s="231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233900</v>
      </c>
      <c r="J10" s="98">
        <v>233900</v>
      </c>
      <c r="K10" s="98">
        <v>255756</v>
      </c>
      <c r="L10" s="114">
        <v>225705</v>
      </c>
      <c r="M10" s="98">
        <v>0</v>
      </c>
      <c r="N10" s="193">
        <f t="shared" ref="N10:N11" si="4">SUM(L10:M10)</f>
        <v>225705</v>
      </c>
      <c r="O10" s="220">
        <f t="shared" si="2"/>
        <v>96.496365968362554</v>
      </c>
      <c r="P10" s="86">
        <f t="shared" si="3"/>
        <v>88.25012902923099</v>
      </c>
      <c r="Q10" s="231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231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2"/>
        <v/>
      </c>
      <c r="P12" s="86" t="str">
        <f t="shared" si="3"/>
        <v/>
      </c>
      <c r="Q12" s="231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138540</v>
      </c>
      <c r="J13" s="97">
        <f t="shared" si="5"/>
        <v>136840</v>
      </c>
      <c r="K13" s="97">
        <f>K14</f>
        <v>118733</v>
      </c>
      <c r="L13" s="170">
        <f t="shared" si="5"/>
        <v>136798</v>
      </c>
      <c r="M13" s="97">
        <f t="shared" si="5"/>
        <v>0</v>
      </c>
      <c r="N13" s="192">
        <f t="shared" si="5"/>
        <v>136798</v>
      </c>
      <c r="O13" s="219">
        <f t="shared" si="2"/>
        <v>99.969307220111077</v>
      </c>
      <c r="P13" s="85">
        <f t="shared" si="3"/>
        <v>115.21480969907272</v>
      </c>
      <c r="Q13" s="231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138540</v>
      </c>
      <c r="J14" s="98">
        <v>136840</v>
      </c>
      <c r="K14" s="98">
        <v>118733</v>
      </c>
      <c r="L14" s="114">
        <v>136798</v>
      </c>
      <c r="M14" s="98">
        <v>0</v>
      </c>
      <c r="N14" s="193">
        <f>SUM(L14:M14)</f>
        <v>136798</v>
      </c>
      <c r="O14" s="220">
        <f t="shared" si="2"/>
        <v>99.969307220111077</v>
      </c>
      <c r="P14" s="86">
        <f t="shared" si="3"/>
        <v>115.21480969907272</v>
      </c>
      <c r="Q14" s="231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231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175500</v>
      </c>
      <c r="J16" s="99">
        <f t="shared" ref="J16" si="7">SUM(J17:J26)</f>
        <v>153500</v>
      </c>
      <c r="K16" s="99">
        <f>SUM(K17:K26)</f>
        <v>131922</v>
      </c>
      <c r="L16" s="171">
        <f t="shared" si="6"/>
        <v>145048</v>
      </c>
      <c r="M16" s="99">
        <f t="shared" si="6"/>
        <v>0</v>
      </c>
      <c r="N16" s="187">
        <f t="shared" si="6"/>
        <v>145048</v>
      </c>
      <c r="O16" s="219">
        <f t="shared" si="2"/>
        <v>94.493811074918568</v>
      </c>
      <c r="P16" s="85">
        <f t="shared" si="3"/>
        <v>109.94981883234031</v>
      </c>
      <c r="Q16" s="231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6000</v>
      </c>
      <c r="J17" s="98">
        <v>6000</v>
      </c>
      <c r="K17" s="98">
        <v>3731</v>
      </c>
      <c r="L17" s="114">
        <v>4222</v>
      </c>
      <c r="M17" s="98">
        <v>0</v>
      </c>
      <c r="N17" s="193">
        <f t="shared" ref="N17:N26" si="8">SUM(L17:M17)</f>
        <v>4222</v>
      </c>
      <c r="O17" s="220">
        <f t="shared" si="2"/>
        <v>70.36666666666666</v>
      </c>
      <c r="P17" s="86">
        <f t="shared" si="3"/>
        <v>113.16001072098634</v>
      </c>
      <c r="Q17" s="231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60000</v>
      </c>
      <c r="J18" s="98">
        <v>38000</v>
      </c>
      <c r="K18" s="98">
        <v>47502</v>
      </c>
      <c r="L18" s="114">
        <v>37919</v>
      </c>
      <c r="M18" s="98">
        <v>0</v>
      </c>
      <c r="N18" s="193">
        <f t="shared" si="8"/>
        <v>37919</v>
      </c>
      <c r="O18" s="220">
        <f t="shared" si="2"/>
        <v>99.786842105263162</v>
      </c>
      <c r="P18" s="86">
        <f t="shared" si="3"/>
        <v>79.826112584733281</v>
      </c>
      <c r="Q18" s="231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8000</v>
      </c>
      <c r="J19" s="98">
        <v>8000</v>
      </c>
      <c r="K19" s="98">
        <v>6148</v>
      </c>
      <c r="L19" s="114">
        <v>7077</v>
      </c>
      <c r="M19" s="98">
        <v>0</v>
      </c>
      <c r="N19" s="193">
        <f t="shared" si="8"/>
        <v>7077</v>
      </c>
      <c r="O19" s="220">
        <f t="shared" si="2"/>
        <v>88.462500000000006</v>
      </c>
      <c r="P19" s="86">
        <f t="shared" si="3"/>
        <v>115.11060507482107</v>
      </c>
      <c r="Q19" s="231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17000</v>
      </c>
      <c r="J20" s="98">
        <v>17000</v>
      </c>
      <c r="K20" s="98">
        <v>11507</v>
      </c>
      <c r="L20" s="114">
        <v>14389</v>
      </c>
      <c r="M20" s="98">
        <v>0</v>
      </c>
      <c r="N20" s="193">
        <f t="shared" si="8"/>
        <v>14389</v>
      </c>
      <c r="O20" s="220">
        <f t="shared" si="2"/>
        <v>84.641176470588235</v>
      </c>
      <c r="P20" s="86">
        <f t="shared" si="3"/>
        <v>125.0456244025376</v>
      </c>
      <c r="Q20" s="231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500</v>
      </c>
      <c r="J21" s="98">
        <v>500</v>
      </c>
      <c r="K21" s="98">
        <v>116</v>
      </c>
      <c r="L21" s="114">
        <v>191</v>
      </c>
      <c r="M21" s="98">
        <v>0</v>
      </c>
      <c r="N21" s="193">
        <f t="shared" si="8"/>
        <v>191</v>
      </c>
      <c r="O21" s="220">
        <f t="shared" si="2"/>
        <v>38.200000000000003</v>
      </c>
      <c r="P21" s="86">
        <f t="shared" si="3"/>
        <v>164.65517241379311</v>
      </c>
      <c r="Q21" s="231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231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10000</v>
      </c>
      <c r="J23" s="98">
        <v>10000</v>
      </c>
      <c r="K23" s="98">
        <v>6347</v>
      </c>
      <c r="L23" s="114">
        <v>8705</v>
      </c>
      <c r="M23" s="98">
        <v>0</v>
      </c>
      <c r="N23" s="193">
        <f t="shared" si="8"/>
        <v>8705</v>
      </c>
      <c r="O23" s="220">
        <f t="shared" si="2"/>
        <v>87.050000000000011</v>
      </c>
      <c r="P23" s="86">
        <f t="shared" si="3"/>
        <v>137.15141011501498</v>
      </c>
      <c r="Q23" s="231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1500</v>
      </c>
      <c r="J24" s="98">
        <v>1500</v>
      </c>
      <c r="K24" s="98">
        <v>864</v>
      </c>
      <c r="L24" s="114">
        <v>1332</v>
      </c>
      <c r="M24" s="98">
        <v>0</v>
      </c>
      <c r="N24" s="193">
        <f t="shared" si="8"/>
        <v>1332</v>
      </c>
      <c r="O24" s="220">
        <f t="shared" si="2"/>
        <v>88.8</v>
      </c>
      <c r="P24" s="86">
        <f t="shared" si="3"/>
        <v>154.16666666666669</v>
      </c>
      <c r="Q24" s="231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72500</v>
      </c>
      <c r="J25" s="98">
        <v>72500</v>
      </c>
      <c r="K25" s="98">
        <v>55707</v>
      </c>
      <c r="L25" s="114">
        <v>71213</v>
      </c>
      <c r="M25" s="98">
        <v>0</v>
      </c>
      <c r="N25" s="193">
        <f t="shared" si="8"/>
        <v>71213</v>
      </c>
      <c r="O25" s="220">
        <f t="shared" si="2"/>
        <v>98.224827586206899</v>
      </c>
      <c r="P25" s="86">
        <f t="shared" si="3"/>
        <v>127.83492200262086</v>
      </c>
      <c r="Q25" s="231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231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63"/>
      <c r="O27" s="220" t="str">
        <f t="shared" si="2"/>
        <v/>
      </c>
      <c r="P27" s="86" t="str">
        <f t="shared" si="3"/>
        <v/>
      </c>
      <c r="Q27" s="231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54596</v>
      </c>
      <c r="J28" s="97">
        <f t="shared" ref="J28" si="10">SUM(J29:J30)</f>
        <v>54596</v>
      </c>
      <c r="K28" s="97">
        <f>SUM(K29:K30)</f>
        <v>14574</v>
      </c>
      <c r="L28" s="170">
        <f t="shared" si="9"/>
        <v>23838</v>
      </c>
      <c r="M28" s="97">
        <f t="shared" si="9"/>
        <v>17596</v>
      </c>
      <c r="N28" s="187">
        <f t="shared" si="9"/>
        <v>41434</v>
      </c>
      <c r="O28" s="219">
        <f t="shared" si="2"/>
        <v>75.892006740420541</v>
      </c>
      <c r="P28" s="228">
        <f t="shared" si="3"/>
        <v>284.3008096610402</v>
      </c>
      <c r="Q28" s="231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15000</v>
      </c>
      <c r="J29" s="98">
        <v>14990</v>
      </c>
      <c r="K29" s="98">
        <v>4868</v>
      </c>
      <c r="L29" s="114">
        <v>2400</v>
      </c>
      <c r="M29" s="98">
        <v>0</v>
      </c>
      <c r="N29" s="193">
        <f t="shared" ref="N29:N30" si="11">SUM(L29:M29)</f>
        <v>2400</v>
      </c>
      <c r="O29" s="220">
        <f t="shared" si="2"/>
        <v>16.010673782521682</v>
      </c>
      <c r="P29" s="229">
        <f t="shared" si="3"/>
        <v>49.301561216105178</v>
      </c>
      <c r="Q29" s="231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39596</v>
      </c>
      <c r="J30" s="98">
        <v>39606</v>
      </c>
      <c r="K30" s="98">
        <v>9706</v>
      </c>
      <c r="L30" s="114">
        <v>21438</v>
      </c>
      <c r="M30" s="98">
        <v>17596</v>
      </c>
      <c r="N30" s="193">
        <f t="shared" si="11"/>
        <v>39034</v>
      </c>
      <c r="O30" s="220">
        <f t="shared" si="2"/>
        <v>98.555774377619557</v>
      </c>
      <c r="P30" s="229">
        <f t="shared" si="3"/>
        <v>402.16361013805891</v>
      </c>
      <c r="Q30" s="231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231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280</v>
      </c>
      <c r="J32" s="129" t="s">
        <v>280</v>
      </c>
      <c r="K32" s="129" t="s">
        <v>289</v>
      </c>
      <c r="L32" s="172">
        <v>55</v>
      </c>
      <c r="M32" s="129"/>
      <c r="N32" s="186"/>
      <c r="O32" s="220"/>
      <c r="P32" s="86"/>
      <c r="Q32" s="231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1887536</v>
      </c>
      <c r="J33" s="13">
        <f t="shared" si="12"/>
        <v>1855036</v>
      </c>
      <c r="K33" s="13">
        <f t="shared" ref="K33" si="13">K8+K13+K16+K28</f>
        <v>1623161</v>
      </c>
      <c r="L33" s="122">
        <f>L8+L13+L16+L28</f>
        <v>1806472</v>
      </c>
      <c r="M33" s="13">
        <f>M8+M13+M16+M28</f>
        <v>17596</v>
      </c>
      <c r="N33" s="187">
        <f>N8+N13+N16+N28</f>
        <v>1824068</v>
      </c>
      <c r="O33" s="219">
        <f>IF(J33=0,"",N33/J33*100)</f>
        <v>98.330598435825493</v>
      </c>
      <c r="P33" s="85">
        <f t="shared" si="3"/>
        <v>112.37751523108305</v>
      </c>
      <c r="Q33" s="231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3"/>
        <v/>
      </c>
      <c r="Q34" s="231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22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231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231"/>
    </row>
    <row r="37" spans="2:17" ht="12.95" customHeight="1" x14ac:dyDescent="0.2">
      <c r="F37" s="64"/>
      <c r="G37" s="75"/>
      <c r="L37" s="212"/>
      <c r="N37" s="106"/>
      <c r="P37" s="88" t="str">
        <f t="shared" si="3"/>
        <v/>
      </c>
      <c r="Q37" s="231"/>
    </row>
    <row r="38" spans="2:17" ht="12.95" customHeight="1" x14ac:dyDescent="0.2">
      <c r="F38" s="64"/>
      <c r="G38" s="75"/>
      <c r="L38" s="168"/>
      <c r="N38" s="106"/>
      <c r="P38" s="88" t="str">
        <f t="shared" si="3"/>
        <v/>
      </c>
      <c r="Q38" s="231"/>
    </row>
    <row r="39" spans="2:17" ht="12.95" customHeight="1" x14ac:dyDescent="0.2">
      <c r="F39" s="64"/>
      <c r="G39" s="75"/>
      <c r="L39" s="168"/>
      <c r="N39" s="106"/>
      <c r="P39" s="88" t="str">
        <f t="shared" si="3"/>
        <v/>
      </c>
      <c r="Q39" s="231"/>
    </row>
    <row r="40" spans="2:17" ht="12.95" customHeight="1" x14ac:dyDescent="0.2">
      <c r="F40" s="64"/>
      <c r="G40" s="75"/>
      <c r="L40" s="168"/>
      <c r="N40" s="106"/>
      <c r="P40" s="88" t="str">
        <f t="shared" si="3"/>
        <v/>
      </c>
      <c r="Q40" s="231"/>
    </row>
    <row r="41" spans="2:17" ht="12.95" customHeight="1" x14ac:dyDescent="0.2">
      <c r="F41" s="64"/>
      <c r="G41" s="75"/>
      <c r="L41" s="168"/>
      <c r="N41" s="106"/>
      <c r="P41" s="88" t="str">
        <f t="shared" si="3"/>
        <v/>
      </c>
      <c r="Q41" s="231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231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231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231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231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231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231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231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231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231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231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231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7"/>
  <dimension ref="B1:R96"/>
  <sheetViews>
    <sheetView topLeftCell="I1" zoomScaleNormal="100" workbookViewId="0">
      <selection activeCell="N19" sqref="N19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164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46</v>
      </c>
      <c r="D7" s="6" t="s">
        <v>27</v>
      </c>
      <c r="E7" s="146" t="s">
        <v>189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3139990</v>
      </c>
      <c r="J8" s="97">
        <f t="shared" ref="J8" si="1">SUM(J9:J12)</f>
        <v>3137340</v>
      </c>
      <c r="K8" s="97">
        <f>SUM(K9:K12)</f>
        <v>2811011</v>
      </c>
      <c r="L8" s="170">
        <f t="shared" si="0"/>
        <v>3137275</v>
      </c>
      <c r="M8" s="97">
        <f t="shared" si="0"/>
        <v>0</v>
      </c>
      <c r="N8" s="192">
        <f t="shared" si="0"/>
        <v>3137275</v>
      </c>
      <c r="O8" s="219">
        <f t="shared" ref="O8:O31" si="2">IF(J8=0,"",N8/J8*100)</f>
        <v>99.997928181198077</v>
      </c>
      <c r="P8" s="85">
        <f>IF(K8=0,"",N8/K8*100)</f>
        <v>111.60664259229154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2621930</v>
      </c>
      <c r="J9" s="95">
        <v>2616630</v>
      </c>
      <c r="K9" s="95">
        <v>2286558</v>
      </c>
      <c r="L9" s="113">
        <v>2616592</v>
      </c>
      <c r="M9" s="95">
        <v>0</v>
      </c>
      <c r="N9" s="193">
        <f>SUM(L9:M9)</f>
        <v>2616592</v>
      </c>
      <c r="O9" s="220">
        <f t="shared" si="2"/>
        <v>99.998547750350639</v>
      </c>
      <c r="P9" s="86">
        <f t="shared" ref="P9:P54" si="3">IF(K9=0,"",N9/K9*100)</f>
        <v>114.43365967537234</v>
      </c>
      <c r="Q9" s="30"/>
      <c r="R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518060</v>
      </c>
      <c r="J10" s="95">
        <v>520710</v>
      </c>
      <c r="K10" s="95">
        <v>524453</v>
      </c>
      <c r="L10" s="113">
        <v>520683</v>
      </c>
      <c r="M10" s="95">
        <v>0</v>
      </c>
      <c r="N10" s="193">
        <f t="shared" ref="N10:N11" si="4">SUM(L10:M10)</f>
        <v>520683</v>
      </c>
      <c r="O10" s="220">
        <f t="shared" si="2"/>
        <v>99.994814772138042</v>
      </c>
      <c r="P10" s="86">
        <f t="shared" si="3"/>
        <v>99.281155794704205</v>
      </c>
      <c r="Q10" s="30"/>
      <c r="R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279300</v>
      </c>
      <c r="J13" s="97">
        <f t="shared" si="5"/>
        <v>276500</v>
      </c>
      <c r="K13" s="97">
        <f>K14</f>
        <v>244017</v>
      </c>
      <c r="L13" s="170">
        <f t="shared" si="5"/>
        <v>276462</v>
      </c>
      <c r="M13" s="97">
        <f t="shared" si="5"/>
        <v>0</v>
      </c>
      <c r="N13" s="192">
        <f t="shared" si="5"/>
        <v>276462</v>
      </c>
      <c r="O13" s="219">
        <f t="shared" si="2"/>
        <v>99.986256781193489</v>
      </c>
      <c r="P13" s="85">
        <f t="shared" si="3"/>
        <v>113.2962047726183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279300</v>
      </c>
      <c r="J14" s="95">
        <v>276500</v>
      </c>
      <c r="K14" s="95">
        <v>244017</v>
      </c>
      <c r="L14" s="113">
        <v>276462</v>
      </c>
      <c r="M14" s="95">
        <v>0</v>
      </c>
      <c r="N14" s="193">
        <f>SUM(L14:M14)</f>
        <v>276462</v>
      </c>
      <c r="O14" s="220">
        <f t="shared" si="2"/>
        <v>99.986256781193489</v>
      </c>
      <c r="P14" s="86">
        <f t="shared" si="3"/>
        <v>113.2962047726183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267000</v>
      </c>
      <c r="J16" s="99">
        <f t="shared" ref="J16" si="7">SUM(J17:J26)</f>
        <v>267000</v>
      </c>
      <c r="K16" s="99">
        <f>SUM(K17:K26)</f>
        <v>239151</v>
      </c>
      <c r="L16" s="171">
        <f t="shared" si="6"/>
        <v>226530</v>
      </c>
      <c r="M16" s="99">
        <f t="shared" si="6"/>
        <v>0</v>
      </c>
      <c r="N16" s="187">
        <f t="shared" si="6"/>
        <v>226530</v>
      </c>
      <c r="O16" s="219">
        <f t="shared" si="2"/>
        <v>84.842696629213492</v>
      </c>
      <c r="P16" s="85">
        <f t="shared" si="3"/>
        <v>94.722581130750029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10000</v>
      </c>
      <c r="J17" s="95">
        <v>10000</v>
      </c>
      <c r="K17" s="95">
        <v>4550</v>
      </c>
      <c r="L17" s="113">
        <v>8667</v>
      </c>
      <c r="M17" s="95">
        <v>0</v>
      </c>
      <c r="N17" s="193">
        <f t="shared" ref="N17:N26" si="8">SUM(L17:M17)</f>
        <v>8667</v>
      </c>
      <c r="O17" s="220">
        <f t="shared" si="2"/>
        <v>86.67</v>
      </c>
      <c r="P17" s="86">
        <f t="shared" si="3"/>
        <v>190.4835164835165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105000</v>
      </c>
      <c r="J18" s="95">
        <v>105000</v>
      </c>
      <c r="K18" s="95">
        <v>96722</v>
      </c>
      <c r="L18" s="113">
        <v>85427</v>
      </c>
      <c r="M18" s="95">
        <v>0</v>
      </c>
      <c r="N18" s="193">
        <f t="shared" si="8"/>
        <v>85427</v>
      </c>
      <c r="O18" s="220">
        <f t="shared" si="2"/>
        <v>81.359047619047615</v>
      </c>
      <c r="P18" s="86">
        <f t="shared" si="3"/>
        <v>88.322201774156866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14000</v>
      </c>
      <c r="J19" s="95">
        <v>15000</v>
      </c>
      <c r="K19" s="95">
        <v>12053</v>
      </c>
      <c r="L19" s="113">
        <v>14494</v>
      </c>
      <c r="M19" s="95">
        <v>0</v>
      </c>
      <c r="N19" s="193">
        <f t="shared" si="8"/>
        <v>14494</v>
      </c>
      <c r="O19" s="220">
        <f t="shared" si="2"/>
        <v>96.626666666666665</v>
      </c>
      <c r="P19" s="86">
        <f t="shared" si="3"/>
        <v>120.25221936447356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27000</v>
      </c>
      <c r="J20" s="95">
        <v>26000</v>
      </c>
      <c r="K20" s="95">
        <v>19894</v>
      </c>
      <c r="L20" s="113">
        <v>15740</v>
      </c>
      <c r="M20" s="95">
        <v>0</v>
      </c>
      <c r="N20" s="193">
        <f t="shared" si="8"/>
        <v>15740</v>
      </c>
      <c r="O20" s="220">
        <f t="shared" si="2"/>
        <v>60.53846153846154</v>
      </c>
      <c r="P20" s="86">
        <f t="shared" si="3"/>
        <v>79.11933246204886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2500</v>
      </c>
      <c r="J21" s="95">
        <v>2500</v>
      </c>
      <c r="K21" s="95">
        <v>1464</v>
      </c>
      <c r="L21" s="113">
        <v>2147</v>
      </c>
      <c r="M21" s="95">
        <v>0</v>
      </c>
      <c r="N21" s="193">
        <f t="shared" si="8"/>
        <v>2147</v>
      </c>
      <c r="O21" s="220">
        <f t="shared" si="2"/>
        <v>85.88</v>
      </c>
      <c r="P21" s="86">
        <f t="shared" si="3"/>
        <v>146.65300546448088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36000</v>
      </c>
      <c r="J23" s="95">
        <v>36000</v>
      </c>
      <c r="K23" s="95">
        <v>34027</v>
      </c>
      <c r="L23" s="113">
        <v>29303</v>
      </c>
      <c r="M23" s="95">
        <v>0</v>
      </c>
      <c r="N23" s="193">
        <f t="shared" si="8"/>
        <v>29303</v>
      </c>
      <c r="O23" s="220">
        <f t="shared" si="2"/>
        <v>81.397222222222226</v>
      </c>
      <c r="P23" s="86">
        <f t="shared" si="3"/>
        <v>86.116907161959617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3000</v>
      </c>
      <c r="J24" s="95">
        <v>3000</v>
      </c>
      <c r="K24" s="95">
        <v>1687</v>
      </c>
      <c r="L24" s="113">
        <v>1276</v>
      </c>
      <c r="M24" s="95">
        <v>0</v>
      </c>
      <c r="N24" s="193">
        <f t="shared" si="8"/>
        <v>1276</v>
      </c>
      <c r="O24" s="220">
        <f t="shared" si="2"/>
        <v>42.533333333333331</v>
      </c>
      <c r="P24" s="86">
        <f t="shared" si="3"/>
        <v>75.637225844694726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69500</v>
      </c>
      <c r="J25" s="95">
        <v>69500</v>
      </c>
      <c r="K25" s="95">
        <v>68754</v>
      </c>
      <c r="L25" s="113">
        <v>69476</v>
      </c>
      <c r="M25" s="95">
        <v>0</v>
      </c>
      <c r="N25" s="193">
        <f t="shared" si="8"/>
        <v>69476</v>
      </c>
      <c r="O25" s="220">
        <f t="shared" si="2"/>
        <v>99.965467625899279</v>
      </c>
      <c r="P25" s="86">
        <f t="shared" si="3"/>
        <v>101.050120720249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5"/>
      <c r="J27" s="95"/>
      <c r="K27" s="95"/>
      <c r="L27" s="113"/>
      <c r="M27" s="95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SUM(I29:I31)</f>
        <v>42000</v>
      </c>
      <c r="J28" s="97">
        <f t="shared" ref="J28" si="10">SUM(J29:J31)</f>
        <v>42000</v>
      </c>
      <c r="K28" s="97">
        <f>SUM(K29:K31)</f>
        <v>41949</v>
      </c>
      <c r="L28" s="170">
        <f t="shared" si="9"/>
        <v>36969</v>
      </c>
      <c r="M28" s="97">
        <f t="shared" si="9"/>
        <v>0</v>
      </c>
      <c r="N28" s="187">
        <f t="shared" si="9"/>
        <v>36969</v>
      </c>
      <c r="O28" s="219">
        <f t="shared" si="2"/>
        <v>88.021428571428572</v>
      </c>
      <c r="P28" s="85">
        <f t="shared" si="3"/>
        <v>88.128441679181861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5">
        <v>20000</v>
      </c>
      <c r="J29" s="95">
        <v>20000</v>
      </c>
      <c r="K29" s="95">
        <v>19757</v>
      </c>
      <c r="L29" s="113">
        <v>19518</v>
      </c>
      <c r="M29" s="95">
        <v>0</v>
      </c>
      <c r="N29" s="193">
        <f t="shared" ref="N29:N30" si="11">SUM(L29:M29)</f>
        <v>19518</v>
      </c>
      <c r="O29" s="220">
        <f t="shared" si="2"/>
        <v>97.59</v>
      </c>
      <c r="P29" s="86">
        <f t="shared" si="3"/>
        <v>98.790302171382294</v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5">
        <v>22000</v>
      </c>
      <c r="J30" s="95">
        <v>22000</v>
      </c>
      <c r="K30" s="95">
        <v>22192</v>
      </c>
      <c r="L30" s="113">
        <v>17451</v>
      </c>
      <c r="M30" s="95">
        <v>0</v>
      </c>
      <c r="N30" s="193">
        <f t="shared" si="11"/>
        <v>17451</v>
      </c>
      <c r="O30" s="220">
        <f t="shared" si="2"/>
        <v>79.322727272727278</v>
      </c>
      <c r="P30" s="86">
        <f t="shared" si="3"/>
        <v>78.636445565969709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5"/>
      <c r="J31" s="95"/>
      <c r="K31" s="95"/>
      <c r="L31" s="113"/>
      <c r="M31" s="95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281</v>
      </c>
      <c r="J32" s="129" t="s">
        <v>281</v>
      </c>
      <c r="K32" s="129" t="s">
        <v>290</v>
      </c>
      <c r="L32" s="172">
        <v>107</v>
      </c>
      <c r="M32" s="129"/>
      <c r="N32" s="186"/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3728290</v>
      </c>
      <c r="J33" s="13">
        <f t="shared" si="12"/>
        <v>3722840</v>
      </c>
      <c r="K33" s="13">
        <f t="shared" ref="K33" si="13">K8+K13+K16+K28</f>
        <v>3336128</v>
      </c>
      <c r="L33" s="122">
        <f>L8+L13+L16+L28</f>
        <v>3677236</v>
      </c>
      <c r="M33" s="13">
        <f>M8+M13+M16+M28</f>
        <v>0</v>
      </c>
      <c r="N33" s="187">
        <f>N8+N13+N16+N28</f>
        <v>3677236</v>
      </c>
      <c r="O33" s="219">
        <f>IF(J33=0,"",N33/J33*100)</f>
        <v>98.775021220358653</v>
      </c>
      <c r="P33" s="85">
        <f t="shared" si="3"/>
        <v>110.22466763865175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3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3"/>
        <v/>
      </c>
      <c r="Q34" s="30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22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15"/>
      <c r="J36" s="15"/>
      <c r="K36" s="15"/>
      <c r="L36" s="14"/>
      <c r="M36" s="15"/>
      <c r="N36" s="189"/>
      <c r="O36" s="221"/>
      <c r="P36" s="87"/>
      <c r="Q36" s="30"/>
    </row>
    <row r="37" spans="2:17" ht="12.95" customHeight="1" x14ac:dyDescent="0.2">
      <c r="F37" s="64"/>
      <c r="G37" s="75"/>
      <c r="L37" s="209"/>
      <c r="M37" s="178"/>
      <c r="N37" s="105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5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5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5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7.100000000000001" customHeight="1" x14ac:dyDescent="0.2">
      <c r="F60" s="64"/>
      <c r="G60" s="75"/>
      <c r="N60" s="105"/>
    </row>
    <row r="61" spans="6:17" ht="14.25" x14ac:dyDescent="0.2">
      <c r="F61" s="64"/>
      <c r="G61" s="75"/>
      <c r="N61" s="105"/>
    </row>
    <row r="62" spans="6:17" ht="14.25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8"/>
  <dimension ref="B1:R96"/>
  <sheetViews>
    <sheetView topLeftCell="I16" zoomScaleNormal="100" workbookViewId="0">
      <selection activeCell="P19" sqref="P19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166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46</v>
      </c>
      <c r="D7" s="6" t="s">
        <v>32</v>
      </c>
      <c r="E7" s="146" t="s">
        <v>189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829290</v>
      </c>
      <c r="J8" s="97">
        <f t="shared" ref="J8" si="1">SUM(J9:J12)</f>
        <v>826470</v>
      </c>
      <c r="K8" s="97">
        <f>SUM(K9:K12)</f>
        <v>767682</v>
      </c>
      <c r="L8" s="170">
        <f t="shared" si="0"/>
        <v>818490</v>
      </c>
      <c r="M8" s="97">
        <f t="shared" si="0"/>
        <v>0</v>
      </c>
      <c r="N8" s="192">
        <f t="shared" si="0"/>
        <v>818490</v>
      </c>
      <c r="O8" s="219">
        <f t="shared" ref="O8:O31" si="2">IF(J8=0,"",N8/J8*100)</f>
        <v>99.03444771135068</v>
      </c>
      <c r="P8" s="85">
        <f>IF(K8=0,"",N8/K8*100)</f>
        <v>106.61836541693044</v>
      </c>
      <c r="R8" s="31"/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704230</v>
      </c>
      <c r="J9" s="98">
        <v>700930</v>
      </c>
      <c r="K9" s="98">
        <v>642419</v>
      </c>
      <c r="L9" s="114">
        <v>692967</v>
      </c>
      <c r="M9" s="98">
        <v>0</v>
      </c>
      <c r="N9" s="193">
        <f>SUM(L9:M9)</f>
        <v>692967</v>
      </c>
      <c r="O9" s="220">
        <f t="shared" si="2"/>
        <v>98.863937911061015</v>
      </c>
      <c r="P9" s="86">
        <f t="shared" ref="P9:P54" si="3">IF(K9=0,"",N9/K9*100)</f>
        <v>107.8683849637075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125060</v>
      </c>
      <c r="J10" s="98">
        <v>125540</v>
      </c>
      <c r="K10" s="98">
        <v>125263</v>
      </c>
      <c r="L10" s="114">
        <v>125523</v>
      </c>
      <c r="M10" s="98">
        <v>0</v>
      </c>
      <c r="N10" s="193">
        <f t="shared" ref="N10:N11" si="4">SUM(L10:M10)</f>
        <v>125523</v>
      </c>
      <c r="O10" s="220">
        <f t="shared" si="2"/>
        <v>99.986458499283088</v>
      </c>
      <c r="P10" s="86">
        <f t="shared" si="3"/>
        <v>100.20756328684448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8"/>
      <c r="J12" s="98"/>
      <c r="K12" s="98"/>
      <c r="L12" s="114"/>
      <c r="M12" s="98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76230</v>
      </c>
      <c r="J13" s="97">
        <f t="shared" si="5"/>
        <v>74930</v>
      </c>
      <c r="K13" s="97">
        <f>K14</f>
        <v>68534</v>
      </c>
      <c r="L13" s="170">
        <f t="shared" si="5"/>
        <v>74851</v>
      </c>
      <c r="M13" s="97">
        <f t="shared" si="5"/>
        <v>0</v>
      </c>
      <c r="N13" s="192">
        <f t="shared" si="5"/>
        <v>74851</v>
      </c>
      <c r="O13" s="219">
        <f t="shared" si="2"/>
        <v>99.894568263712799</v>
      </c>
      <c r="P13" s="85">
        <f t="shared" si="3"/>
        <v>109.21732278868883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76230</v>
      </c>
      <c r="J14" s="98">
        <v>74930</v>
      </c>
      <c r="K14" s="98">
        <v>68534</v>
      </c>
      <c r="L14" s="114">
        <v>74851</v>
      </c>
      <c r="M14" s="98">
        <v>0</v>
      </c>
      <c r="N14" s="193">
        <f>SUM(L14:M14)</f>
        <v>74851</v>
      </c>
      <c r="O14" s="220">
        <f t="shared" si="2"/>
        <v>99.894568263712799</v>
      </c>
      <c r="P14" s="86">
        <f t="shared" si="3"/>
        <v>109.21732278868883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76750</v>
      </c>
      <c r="J16" s="99">
        <f t="shared" ref="J16" si="7">SUM(J17:J26)</f>
        <v>76750</v>
      </c>
      <c r="K16" s="99">
        <f>SUM(K17:K26)</f>
        <v>65514</v>
      </c>
      <c r="L16" s="171">
        <f t="shared" si="6"/>
        <v>73041</v>
      </c>
      <c r="M16" s="99">
        <f t="shared" si="6"/>
        <v>0</v>
      </c>
      <c r="N16" s="187">
        <f t="shared" si="6"/>
        <v>73041</v>
      </c>
      <c r="O16" s="219">
        <f t="shared" si="2"/>
        <v>95.167426710097729</v>
      </c>
      <c r="P16" s="85">
        <f t="shared" si="3"/>
        <v>111.48914735781665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3000</v>
      </c>
      <c r="J17" s="98">
        <v>3000</v>
      </c>
      <c r="K17" s="98">
        <v>3374</v>
      </c>
      <c r="L17" s="114">
        <v>2847</v>
      </c>
      <c r="M17" s="98">
        <v>0</v>
      </c>
      <c r="N17" s="193">
        <f t="shared" ref="N17:N26" si="8">SUM(L17:M17)</f>
        <v>2847</v>
      </c>
      <c r="O17" s="220">
        <f t="shared" si="2"/>
        <v>94.899999999999991</v>
      </c>
      <c r="P17" s="86">
        <f t="shared" si="3"/>
        <v>84.380557202133971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25000</v>
      </c>
      <c r="J18" s="98">
        <v>24990</v>
      </c>
      <c r="K18" s="98">
        <v>23896</v>
      </c>
      <c r="L18" s="114">
        <v>23763</v>
      </c>
      <c r="M18" s="98">
        <v>0</v>
      </c>
      <c r="N18" s="193">
        <f t="shared" si="8"/>
        <v>23763</v>
      </c>
      <c r="O18" s="220">
        <f t="shared" si="2"/>
        <v>95.090036014405769</v>
      </c>
      <c r="P18" s="86">
        <f t="shared" si="3"/>
        <v>99.443421493136924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4000</v>
      </c>
      <c r="J19" s="98">
        <v>4000</v>
      </c>
      <c r="K19" s="98">
        <v>3236</v>
      </c>
      <c r="L19" s="114">
        <v>3459</v>
      </c>
      <c r="M19" s="98">
        <v>0</v>
      </c>
      <c r="N19" s="193">
        <f t="shared" si="8"/>
        <v>3459</v>
      </c>
      <c r="O19" s="220">
        <f t="shared" si="2"/>
        <v>86.475000000000009</v>
      </c>
      <c r="P19" s="86">
        <f t="shared" si="3"/>
        <v>106.8912237330037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12000</v>
      </c>
      <c r="J20" s="98">
        <v>12000</v>
      </c>
      <c r="K20" s="98">
        <v>11906</v>
      </c>
      <c r="L20" s="114">
        <v>11897</v>
      </c>
      <c r="M20" s="98">
        <v>0</v>
      </c>
      <c r="N20" s="193">
        <f t="shared" si="8"/>
        <v>11897</v>
      </c>
      <c r="O20" s="220">
        <f t="shared" si="2"/>
        <v>99.141666666666666</v>
      </c>
      <c r="P20" s="86">
        <f t="shared" si="3"/>
        <v>99.924407861582395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350</v>
      </c>
      <c r="J21" s="98">
        <v>360</v>
      </c>
      <c r="K21" s="98">
        <v>345</v>
      </c>
      <c r="L21" s="114">
        <v>356</v>
      </c>
      <c r="M21" s="98">
        <v>0</v>
      </c>
      <c r="N21" s="193">
        <f t="shared" si="8"/>
        <v>356</v>
      </c>
      <c r="O21" s="220">
        <f t="shared" si="2"/>
        <v>98.888888888888886</v>
      </c>
      <c r="P21" s="86">
        <f t="shared" si="3"/>
        <v>103.18840579710144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13000</v>
      </c>
      <c r="J23" s="98">
        <v>13000</v>
      </c>
      <c r="K23" s="98">
        <v>11974</v>
      </c>
      <c r="L23" s="114">
        <v>12989</v>
      </c>
      <c r="M23" s="98">
        <v>0</v>
      </c>
      <c r="N23" s="193">
        <f t="shared" si="8"/>
        <v>12989</v>
      </c>
      <c r="O23" s="220">
        <f t="shared" si="2"/>
        <v>99.91538461538461</v>
      </c>
      <c r="P23" s="86">
        <f t="shared" si="3"/>
        <v>108.47669951561718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900</v>
      </c>
      <c r="J24" s="98">
        <v>900</v>
      </c>
      <c r="K24" s="98">
        <v>240</v>
      </c>
      <c r="L24" s="114">
        <v>707</v>
      </c>
      <c r="M24" s="98">
        <v>0</v>
      </c>
      <c r="N24" s="193">
        <f t="shared" si="8"/>
        <v>707</v>
      </c>
      <c r="O24" s="220">
        <f t="shared" si="2"/>
        <v>78.555555555555557</v>
      </c>
      <c r="P24" s="86">
        <f t="shared" si="3"/>
        <v>294.58333333333331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18500</v>
      </c>
      <c r="J25" s="98">
        <v>18500</v>
      </c>
      <c r="K25" s="98">
        <v>10543</v>
      </c>
      <c r="L25" s="114">
        <v>17023</v>
      </c>
      <c r="M25" s="98">
        <v>0</v>
      </c>
      <c r="N25" s="193">
        <f t="shared" si="8"/>
        <v>17023</v>
      </c>
      <c r="O25" s="220">
        <f t="shared" si="2"/>
        <v>92.016216216216222</v>
      </c>
      <c r="P25" s="86">
        <f t="shared" si="3"/>
        <v>161.4625818078346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21500</v>
      </c>
      <c r="J28" s="97">
        <f t="shared" ref="J28" si="10">SUM(J29:J30)</f>
        <v>21500</v>
      </c>
      <c r="K28" s="97">
        <f>SUM(K29:K30)</f>
        <v>14959</v>
      </c>
      <c r="L28" s="170">
        <f t="shared" si="9"/>
        <v>21401</v>
      </c>
      <c r="M28" s="97">
        <f t="shared" si="9"/>
        <v>0</v>
      </c>
      <c r="N28" s="187">
        <f t="shared" si="9"/>
        <v>21401</v>
      </c>
      <c r="O28" s="219">
        <f t="shared" si="2"/>
        <v>99.539534883720933</v>
      </c>
      <c r="P28" s="85">
        <f t="shared" si="3"/>
        <v>143.06437596095995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18500</v>
      </c>
      <c r="J29" s="98">
        <v>18500</v>
      </c>
      <c r="K29" s="98">
        <v>11982</v>
      </c>
      <c r="L29" s="114">
        <v>18486</v>
      </c>
      <c r="M29" s="98">
        <v>0</v>
      </c>
      <c r="N29" s="193">
        <f t="shared" ref="N29:N30" si="11">SUM(L29:M29)</f>
        <v>18486</v>
      </c>
      <c r="O29" s="220">
        <f t="shared" si="2"/>
        <v>99.924324324324317</v>
      </c>
      <c r="P29" s="86">
        <f t="shared" si="3"/>
        <v>154.28142213319978</v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3000</v>
      </c>
      <c r="J30" s="98">
        <v>3000</v>
      </c>
      <c r="K30" s="98">
        <v>2977</v>
      </c>
      <c r="L30" s="114">
        <v>2915</v>
      </c>
      <c r="M30" s="98">
        <v>0</v>
      </c>
      <c r="N30" s="193">
        <f t="shared" si="11"/>
        <v>2915</v>
      </c>
      <c r="O30" s="220">
        <f t="shared" si="2"/>
        <v>97.166666666666671</v>
      </c>
      <c r="P30" s="86">
        <f t="shared" si="3"/>
        <v>97.917366476318449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259</v>
      </c>
      <c r="J32" s="129" t="s">
        <v>259</v>
      </c>
      <c r="K32" s="129" t="s">
        <v>261</v>
      </c>
      <c r="L32" s="172">
        <v>28</v>
      </c>
      <c r="M32" s="129"/>
      <c r="N32" s="186"/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1003770</v>
      </c>
      <c r="J33" s="13">
        <f t="shared" si="12"/>
        <v>999650</v>
      </c>
      <c r="K33" s="13">
        <f t="shared" ref="K33" si="13">K8+K13+K16+K28</f>
        <v>916689</v>
      </c>
      <c r="L33" s="122">
        <f>L8+L13+L16+L28</f>
        <v>987783</v>
      </c>
      <c r="M33" s="13">
        <f>M8+M13+M16+M28</f>
        <v>0</v>
      </c>
      <c r="N33" s="187">
        <f>N8+N13+N16+N28</f>
        <v>987783</v>
      </c>
      <c r="O33" s="219">
        <f>IF(J33=0,"",N33/J33*100)</f>
        <v>98.812884509578353</v>
      </c>
      <c r="P33" s="85">
        <f t="shared" si="3"/>
        <v>107.75552013823663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3"/>
        <v/>
      </c>
      <c r="Q34" s="30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22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29"/>
  <dimension ref="B1:R96"/>
  <sheetViews>
    <sheetView topLeftCell="I13" zoomScaleNormal="100" workbookViewId="0">
      <selection activeCell="O40" sqref="O40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169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46</v>
      </c>
      <c r="D7" s="6" t="s">
        <v>33</v>
      </c>
      <c r="E7" s="146" t="s">
        <v>189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1009220</v>
      </c>
      <c r="J8" s="97">
        <f t="shared" ref="J8" si="1">SUM(J9:J11)</f>
        <v>1001420</v>
      </c>
      <c r="K8" s="97">
        <f>SUM(K9:K11)</f>
        <v>866326</v>
      </c>
      <c r="L8" s="170">
        <f t="shared" si="0"/>
        <v>997714</v>
      </c>
      <c r="M8" s="97">
        <f t="shared" si="0"/>
        <v>0</v>
      </c>
      <c r="N8" s="192">
        <f t="shared" si="0"/>
        <v>997714</v>
      </c>
      <c r="O8" s="219">
        <f t="shared" ref="O8:O31" si="2">IF(J8=0,"",N8/J8*100)</f>
        <v>99.629925505781785</v>
      </c>
      <c r="P8" s="85">
        <f>IF(K8=0,"",N8/K8*100)</f>
        <v>115.16611529608947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864050</v>
      </c>
      <c r="J9" s="98">
        <v>856250</v>
      </c>
      <c r="K9" s="98">
        <v>720985</v>
      </c>
      <c r="L9" s="114">
        <v>853759</v>
      </c>
      <c r="M9" s="98">
        <v>0</v>
      </c>
      <c r="N9" s="193">
        <f>SUM(L9:M9)</f>
        <v>853759</v>
      </c>
      <c r="O9" s="220">
        <f t="shared" si="2"/>
        <v>99.709080291970793</v>
      </c>
      <c r="P9" s="86">
        <f t="shared" ref="P9:P54" si="3">IF(K9=0,"",N9/K9*100)</f>
        <v>118.41563971511198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145170</v>
      </c>
      <c r="J10" s="98">
        <v>145170</v>
      </c>
      <c r="K10" s="98">
        <v>145341</v>
      </c>
      <c r="L10" s="114">
        <v>143955</v>
      </c>
      <c r="M10" s="98">
        <v>0</v>
      </c>
      <c r="N10" s="193">
        <f t="shared" ref="N10:N11" si="4">SUM(L10:M10)</f>
        <v>143955</v>
      </c>
      <c r="O10" s="220">
        <f t="shared" si="2"/>
        <v>99.163050216986974</v>
      </c>
      <c r="P10" s="86">
        <f t="shared" si="3"/>
        <v>99.046380580840918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93420</v>
      </c>
      <c r="J13" s="97">
        <f t="shared" si="5"/>
        <v>92240</v>
      </c>
      <c r="K13" s="97">
        <f>K14</f>
        <v>76538</v>
      </c>
      <c r="L13" s="170">
        <f t="shared" si="5"/>
        <v>92211</v>
      </c>
      <c r="M13" s="97">
        <f t="shared" si="5"/>
        <v>0</v>
      </c>
      <c r="N13" s="192">
        <f t="shared" si="5"/>
        <v>92211</v>
      </c>
      <c r="O13" s="219">
        <f t="shared" si="2"/>
        <v>99.968560277536852</v>
      </c>
      <c r="P13" s="85">
        <f t="shared" si="3"/>
        <v>120.47740991402964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93420</v>
      </c>
      <c r="J14" s="98">
        <v>92240</v>
      </c>
      <c r="K14" s="98">
        <v>76538</v>
      </c>
      <c r="L14" s="114">
        <v>92211</v>
      </c>
      <c r="M14" s="98">
        <v>0</v>
      </c>
      <c r="N14" s="193">
        <f>SUM(L14:M14)</f>
        <v>92211</v>
      </c>
      <c r="O14" s="220">
        <f t="shared" si="2"/>
        <v>99.968560277536852</v>
      </c>
      <c r="P14" s="86">
        <f t="shared" si="3"/>
        <v>120.47740991402964</v>
      </c>
      <c r="Q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7"/>
      <c r="J15" s="97"/>
      <c r="K15" s="97"/>
      <c r="L15" s="170"/>
      <c r="M15" s="97"/>
      <c r="N15" s="187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131920</v>
      </c>
      <c r="J16" s="99">
        <f t="shared" ref="J16" si="7">SUM(J17:J26)</f>
        <v>131920</v>
      </c>
      <c r="K16" s="99">
        <f>SUM(K17:K26)</f>
        <v>106909</v>
      </c>
      <c r="L16" s="171">
        <f t="shared" si="6"/>
        <v>127791</v>
      </c>
      <c r="M16" s="99">
        <f t="shared" si="6"/>
        <v>0</v>
      </c>
      <c r="N16" s="187">
        <f t="shared" si="6"/>
        <v>127791</v>
      </c>
      <c r="O16" s="219">
        <f t="shared" si="2"/>
        <v>96.870072771376599</v>
      </c>
      <c r="P16" s="85">
        <f t="shared" si="3"/>
        <v>119.53249960246566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4000</v>
      </c>
      <c r="J17" s="98">
        <v>4000</v>
      </c>
      <c r="K17" s="98">
        <v>3593</v>
      </c>
      <c r="L17" s="114">
        <v>3545</v>
      </c>
      <c r="M17" s="98">
        <v>0</v>
      </c>
      <c r="N17" s="193">
        <f t="shared" ref="N17:N26" si="8">SUM(L17:M17)</f>
        <v>3545</v>
      </c>
      <c r="O17" s="220">
        <f t="shared" si="2"/>
        <v>88.625</v>
      </c>
      <c r="P17" s="86">
        <f t="shared" si="3"/>
        <v>98.664069023100481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50000</v>
      </c>
      <c r="J18" s="98">
        <v>48500</v>
      </c>
      <c r="K18" s="98">
        <v>54777</v>
      </c>
      <c r="L18" s="114">
        <v>48053</v>
      </c>
      <c r="M18" s="98">
        <v>0</v>
      </c>
      <c r="N18" s="193">
        <f t="shared" si="8"/>
        <v>48053</v>
      </c>
      <c r="O18" s="220">
        <f t="shared" si="2"/>
        <v>99.078350515463924</v>
      </c>
      <c r="P18" s="86">
        <f t="shared" si="3"/>
        <v>87.724774996805237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3000</v>
      </c>
      <c r="J19" s="98">
        <v>3000</v>
      </c>
      <c r="K19" s="98">
        <v>2248</v>
      </c>
      <c r="L19" s="114">
        <v>2461</v>
      </c>
      <c r="M19" s="98">
        <v>0</v>
      </c>
      <c r="N19" s="193">
        <f t="shared" si="8"/>
        <v>2461</v>
      </c>
      <c r="O19" s="220">
        <f t="shared" si="2"/>
        <v>82.033333333333331</v>
      </c>
      <c r="P19" s="86">
        <f t="shared" si="3"/>
        <v>109.47508896797153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32000</v>
      </c>
      <c r="J20" s="98">
        <v>32000</v>
      </c>
      <c r="K20" s="98">
        <v>12499</v>
      </c>
      <c r="L20" s="114">
        <v>31367</v>
      </c>
      <c r="M20" s="98">
        <v>0</v>
      </c>
      <c r="N20" s="193">
        <f t="shared" si="8"/>
        <v>31367</v>
      </c>
      <c r="O20" s="220">
        <f t="shared" si="2"/>
        <v>98.021875000000009</v>
      </c>
      <c r="P20" s="86">
        <f t="shared" si="3"/>
        <v>250.95607648611892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500</v>
      </c>
      <c r="J21" s="98">
        <v>500</v>
      </c>
      <c r="K21" s="98">
        <v>150</v>
      </c>
      <c r="L21" s="114">
        <v>451</v>
      </c>
      <c r="M21" s="98">
        <v>0</v>
      </c>
      <c r="N21" s="193">
        <f t="shared" si="8"/>
        <v>451</v>
      </c>
      <c r="O21" s="220">
        <f t="shared" si="2"/>
        <v>90.2</v>
      </c>
      <c r="P21" s="86">
        <f t="shared" si="3"/>
        <v>300.66666666666669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16000</v>
      </c>
      <c r="J23" s="98">
        <v>13500</v>
      </c>
      <c r="K23" s="98">
        <v>12299</v>
      </c>
      <c r="L23" s="114">
        <v>12675</v>
      </c>
      <c r="M23" s="98">
        <v>0</v>
      </c>
      <c r="N23" s="193">
        <f t="shared" si="8"/>
        <v>12675</v>
      </c>
      <c r="O23" s="220">
        <f t="shared" si="2"/>
        <v>93.888888888888886</v>
      </c>
      <c r="P23" s="86">
        <f t="shared" si="3"/>
        <v>103.05715911862754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920</v>
      </c>
      <c r="J24" s="98">
        <v>920</v>
      </c>
      <c r="K24" s="98">
        <v>448</v>
      </c>
      <c r="L24" s="114">
        <v>744</v>
      </c>
      <c r="M24" s="98">
        <v>0</v>
      </c>
      <c r="N24" s="193">
        <f t="shared" si="8"/>
        <v>744</v>
      </c>
      <c r="O24" s="220">
        <f t="shared" si="2"/>
        <v>80.869565217391298</v>
      </c>
      <c r="P24" s="86">
        <f t="shared" si="3"/>
        <v>166.07142857142858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25500</v>
      </c>
      <c r="J25" s="98">
        <v>29500</v>
      </c>
      <c r="K25" s="98">
        <v>20895</v>
      </c>
      <c r="L25" s="114">
        <v>28495</v>
      </c>
      <c r="M25" s="98">
        <v>0</v>
      </c>
      <c r="N25" s="193">
        <f t="shared" si="8"/>
        <v>28495</v>
      </c>
      <c r="O25" s="220">
        <f t="shared" si="2"/>
        <v>96.593220338983059</v>
      </c>
      <c r="P25" s="86">
        <f t="shared" si="3"/>
        <v>136.37233787987557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100000</v>
      </c>
      <c r="J28" s="97">
        <f t="shared" ref="J28" si="10">SUM(J29:J30)</f>
        <v>100000</v>
      </c>
      <c r="K28" s="97">
        <f>SUM(K29:K30)</f>
        <v>29403</v>
      </c>
      <c r="L28" s="170">
        <f t="shared" si="9"/>
        <v>26054</v>
      </c>
      <c r="M28" s="97">
        <f t="shared" si="9"/>
        <v>73669</v>
      </c>
      <c r="N28" s="187">
        <f t="shared" si="9"/>
        <v>99723</v>
      </c>
      <c r="O28" s="219">
        <f t="shared" si="2"/>
        <v>99.722999999999999</v>
      </c>
      <c r="P28" s="85">
        <f t="shared" si="3"/>
        <v>339.15926946229973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80000</v>
      </c>
      <c r="J29" s="98">
        <v>80000</v>
      </c>
      <c r="K29" s="98">
        <v>11555</v>
      </c>
      <c r="L29" s="114">
        <f>79985-73669</f>
        <v>6316</v>
      </c>
      <c r="M29" s="98">
        <v>73669</v>
      </c>
      <c r="N29" s="193">
        <f t="shared" ref="N29:N30" si="11">SUM(L29:M29)</f>
        <v>79985</v>
      </c>
      <c r="O29" s="220">
        <f t="shared" si="2"/>
        <v>99.981250000000003</v>
      </c>
      <c r="P29" s="86">
        <f t="shared" si="3"/>
        <v>692.21116399826917</v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20000</v>
      </c>
      <c r="J30" s="98">
        <v>20000</v>
      </c>
      <c r="K30" s="98">
        <v>17848</v>
      </c>
      <c r="L30" s="114">
        <v>19738</v>
      </c>
      <c r="M30" s="98">
        <v>0</v>
      </c>
      <c r="N30" s="193">
        <f t="shared" si="11"/>
        <v>19738</v>
      </c>
      <c r="O30" s="220">
        <f t="shared" si="2"/>
        <v>98.69</v>
      </c>
      <c r="P30" s="86">
        <f t="shared" si="3"/>
        <v>110.58942178395338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282</v>
      </c>
      <c r="J32" s="129" t="s">
        <v>282</v>
      </c>
      <c r="K32" s="129" t="s">
        <v>291</v>
      </c>
      <c r="L32" s="172">
        <v>36</v>
      </c>
      <c r="M32" s="129"/>
      <c r="N32" s="186"/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1334560</v>
      </c>
      <c r="J33" s="13">
        <f t="shared" si="12"/>
        <v>1325580</v>
      </c>
      <c r="K33" s="13">
        <f t="shared" ref="K33" si="13">K8+K13+K16+K28</f>
        <v>1079176</v>
      </c>
      <c r="L33" s="122">
        <f>L8+L13+L16+L28</f>
        <v>1243770</v>
      </c>
      <c r="M33" s="13">
        <f>M8+M13+M16+M28</f>
        <v>73669</v>
      </c>
      <c r="N33" s="187">
        <f>N8+N13+N16+N28</f>
        <v>1317439</v>
      </c>
      <c r="O33" s="219">
        <f>IF(J33=0,"",N33/J33*100)</f>
        <v>99.385853739495161</v>
      </c>
      <c r="P33" s="85">
        <f t="shared" si="3"/>
        <v>122.07823376353811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3"/>
        <v/>
      </c>
      <c r="Q34" s="30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124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0"/>
  <dimension ref="B1:R96"/>
  <sheetViews>
    <sheetView topLeftCell="I10" zoomScaleNormal="100" workbookViewId="0">
      <selection activeCell="N38" sqref="N38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165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46</v>
      </c>
      <c r="D7" s="6" t="s">
        <v>47</v>
      </c>
      <c r="E7" s="146" t="s">
        <v>189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1178250</v>
      </c>
      <c r="J8" s="97">
        <f t="shared" ref="J8" si="1">SUM(J9:J11)</f>
        <v>1184500</v>
      </c>
      <c r="K8" s="97">
        <f>SUM(K9:K11)</f>
        <v>1083101</v>
      </c>
      <c r="L8" s="170">
        <f t="shared" si="0"/>
        <v>1184259</v>
      </c>
      <c r="M8" s="97">
        <f t="shared" si="0"/>
        <v>0</v>
      </c>
      <c r="N8" s="192">
        <f t="shared" si="0"/>
        <v>1184259</v>
      </c>
      <c r="O8" s="219">
        <f t="shared" ref="O8:O31" si="2">IF(J8=0,"",N8/J8*100)</f>
        <v>99.979653862389199</v>
      </c>
      <c r="P8" s="85">
        <f>IF(K8=0,"",N8/K8*100)</f>
        <v>109.33966453728692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982400</v>
      </c>
      <c r="J9" s="98">
        <v>988150</v>
      </c>
      <c r="K9" s="98">
        <v>871906</v>
      </c>
      <c r="L9" s="114">
        <v>988111</v>
      </c>
      <c r="M9" s="98">
        <v>0</v>
      </c>
      <c r="N9" s="193">
        <f>SUM(L9:M9)</f>
        <v>988111</v>
      </c>
      <c r="O9" s="220">
        <f t="shared" si="2"/>
        <v>99.996053230784796</v>
      </c>
      <c r="P9" s="86">
        <f t="shared" ref="P9:P54" si="3">IF(K9=0,"",N9/K9*100)</f>
        <v>113.32769816929806</v>
      </c>
      <c r="Q9" s="30"/>
      <c r="R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195850</v>
      </c>
      <c r="J10" s="98">
        <v>196350</v>
      </c>
      <c r="K10" s="98">
        <v>211195</v>
      </c>
      <c r="L10" s="114">
        <v>196148</v>
      </c>
      <c r="M10" s="98">
        <v>0</v>
      </c>
      <c r="N10" s="193">
        <f t="shared" ref="N10:N11" si="4">SUM(L10:M10)</f>
        <v>196148</v>
      </c>
      <c r="O10" s="220">
        <f t="shared" si="2"/>
        <v>99.897122485357784</v>
      </c>
      <c r="P10" s="86">
        <f t="shared" si="3"/>
        <v>92.875304813087439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105200</v>
      </c>
      <c r="J13" s="97">
        <f t="shared" si="5"/>
        <v>104420</v>
      </c>
      <c r="K13" s="97">
        <f>K14</f>
        <v>92269</v>
      </c>
      <c r="L13" s="170">
        <f t="shared" si="5"/>
        <v>104395</v>
      </c>
      <c r="M13" s="97">
        <f t="shared" si="5"/>
        <v>0</v>
      </c>
      <c r="N13" s="192">
        <f t="shared" si="5"/>
        <v>104395</v>
      </c>
      <c r="O13" s="219">
        <f t="shared" si="2"/>
        <v>99.97605822639342</v>
      </c>
      <c r="P13" s="85">
        <f t="shared" si="3"/>
        <v>113.14200869197673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105200</v>
      </c>
      <c r="J14" s="98">
        <v>104420</v>
      </c>
      <c r="K14" s="98">
        <v>92269</v>
      </c>
      <c r="L14" s="114">
        <v>104395</v>
      </c>
      <c r="M14" s="98">
        <v>0</v>
      </c>
      <c r="N14" s="193">
        <f>SUM(L14:M14)</f>
        <v>104395</v>
      </c>
      <c r="O14" s="220">
        <f t="shared" si="2"/>
        <v>99.97605822639342</v>
      </c>
      <c r="P14" s="86">
        <f t="shared" si="3"/>
        <v>113.14200869197673</v>
      </c>
      <c r="Q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7"/>
      <c r="J15" s="97"/>
      <c r="K15" s="97"/>
      <c r="L15" s="170"/>
      <c r="M15" s="97"/>
      <c r="N15" s="187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151060</v>
      </c>
      <c r="J16" s="99">
        <f t="shared" ref="J16" si="7">SUM(J17:J26)</f>
        <v>151060</v>
      </c>
      <c r="K16" s="99">
        <f>SUM(K17:K26)</f>
        <v>151584</v>
      </c>
      <c r="L16" s="171">
        <f t="shared" si="6"/>
        <v>148783</v>
      </c>
      <c r="M16" s="99">
        <f t="shared" si="6"/>
        <v>0</v>
      </c>
      <c r="N16" s="187">
        <f t="shared" si="6"/>
        <v>148783</v>
      </c>
      <c r="O16" s="219">
        <f t="shared" si="2"/>
        <v>98.49265192638687</v>
      </c>
      <c r="P16" s="85">
        <f t="shared" si="3"/>
        <v>98.152179649567245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4000</v>
      </c>
      <c r="J17" s="98">
        <v>4000</v>
      </c>
      <c r="K17" s="98">
        <v>3132</v>
      </c>
      <c r="L17" s="114">
        <v>3876</v>
      </c>
      <c r="M17" s="98">
        <v>0</v>
      </c>
      <c r="N17" s="193">
        <f t="shared" ref="N17:N26" si="8">SUM(L17:M17)</f>
        <v>3876</v>
      </c>
      <c r="O17" s="220">
        <f t="shared" si="2"/>
        <v>96.899999999999991</v>
      </c>
      <c r="P17" s="86">
        <f t="shared" si="3"/>
        <v>123.75478927203065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85000</v>
      </c>
      <c r="J18" s="98">
        <v>85000</v>
      </c>
      <c r="K18" s="98">
        <v>88779</v>
      </c>
      <c r="L18" s="114">
        <v>84176</v>
      </c>
      <c r="M18" s="98">
        <v>0</v>
      </c>
      <c r="N18" s="193">
        <f t="shared" si="8"/>
        <v>84176</v>
      </c>
      <c r="O18" s="220">
        <f t="shared" si="2"/>
        <v>99.030588235294118</v>
      </c>
      <c r="P18" s="86">
        <f t="shared" si="3"/>
        <v>94.815215309926899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7000</v>
      </c>
      <c r="J19" s="98">
        <v>6500</v>
      </c>
      <c r="K19" s="98">
        <v>6181</v>
      </c>
      <c r="L19" s="114">
        <v>6314</v>
      </c>
      <c r="M19" s="98">
        <v>0</v>
      </c>
      <c r="N19" s="193">
        <f t="shared" si="8"/>
        <v>6314</v>
      </c>
      <c r="O19" s="220">
        <f t="shared" si="2"/>
        <v>97.138461538461542</v>
      </c>
      <c r="P19" s="86">
        <f t="shared" si="3"/>
        <v>102.15175537938845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14000</v>
      </c>
      <c r="J20" s="98">
        <v>12700</v>
      </c>
      <c r="K20" s="98">
        <v>12798</v>
      </c>
      <c r="L20" s="114">
        <v>11931</v>
      </c>
      <c r="M20" s="98">
        <v>0</v>
      </c>
      <c r="N20" s="193">
        <f t="shared" si="8"/>
        <v>11931</v>
      </c>
      <c r="O20" s="220">
        <f t="shared" si="2"/>
        <v>93.944881889763778</v>
      </c>
      <c r="P20" s="86">
        <f t="shared" si="3"/>
        <v>93.225503984997658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1500</v>
      </c>
      <c r="J21" s="98">
        <v>1100</v>
      </c>
      <c r="K21" s="98">
        <v>1084</v>
      </c>
      <c r="L21" s="114">
        <v>1098</v>
      </c>
      <c r="M21" s="98">
        <v>0</v>
      </c>
      <c r="N21" s="193">
        <f t="shared" si="8"/>
        <v>1098</v>
      </c>
      <c r="O21" s="220">
        <f t="shared" si="2"/>
        <v>99.818181818181813</v>
      </c>
      <c r="P21" s="86">
        <f t="shared" si="3"/>
        <v>101.29151291512915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14000</v>
      </c>
      <c r="J23" s="98">
        <v>15800</v>
      </c>
      <c r="K23" s="98">
        <v>14873</v>
      </c>
      <c r="L23" s="114">
        <v>15672</v>
      </c>
      <c r="M23" s="98">
        <v>0</v>
      </c>
      <c r="N23" s="193">
        <f t="shared" si="8"/>
        <v>15672</v>
      </c>
      <c r="O23" s="220">
        <f t="shared" si="2"/>
        <v>99.189873417721515</v>
      </c>
      <c r="P23" s="86">
        <f t="shared" si="3"/>
        <v>105.37215087742891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2060</v>
      </c>
      <c r="J24" s="98">
        <v>2060</v>
      </c>
      <c r="K24" s="98">
        <v>1867</v>
      </c>
      <c r="L24" s="114">
        <v>2047</v>
      </c>
      <c r="M24" s="98">
        <v>0</v>
      </c>
      <c r="N24" s="193">
        <f t="shared" si="8"/>
        <v>2047</v>
      </c>
      <c r="O24" s="220">
        <f t="shared" si="2"/>
        <v>99.368932038834956</v>
      </c>
      <c r="P24" s="86">
        <f t="shared" si="3"/>
        <v>109.6411355115158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23500</v>
      </c>
      <c r="J25" s="98">
        <v>23900</v>
      </c>
      <c r="K25" s="98">
        <v>22870</v>
      </c>
      <c r="L25" s="114">
        <v>23669</v>
      </c>
      <c r="M25" s="98">
        <v>0</v>
      </c>
      <c r="N25" s="193">
        <f t="shared" si="8"/>
        <v>23669</v>
      </c>
      <c r="O25" s="220">
        <f t="shared" si="2"/>
        <v>99.03347280334728</v>
      </c>
      <c r="P25" s="86">
        <f t="shared" si="3"/>
        <v>103.4936598163533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57570</v>
      </c>
      <c r="J28" s="97">
        <f t="shared" ref="J28" si="10">SUM(J29:J30)</f>
        <v>57570</v>
      </c>
      <c r="K28" s="97">
        <f>SUM(K29:K30)</f>
        <v>20401</v>
      </c>
      <c r="L28" s="170">
        <f t="shared" si="9"/>
        <v>43524</v>
      </c>
      <c r="M28" s="97">
        <f t="shared" si="9"/>
        <v>13647</v>
      </c>
      <c r="N28" s="187">
        <f t="shared" si="9"/>
        <v>57171</v>
      </c>
      <c r="O28" s="219">
        <f t="shared" si="2"/>
        <v>99.306930693069305</v>
      </c>
      <c r="P28" s="85">
        <f t="shared" si="3"/>
        <v>280.23626292828783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24000</v>
      </c>
      <c r="J29" s="98">
        <v>24000</v>
      </c>
      <c r="K29" s="98">
        <v>9904</v>
      </c>
      <c r="L29" s="114">
        <f>23645-13647</f>
        <v>9998</v>
      </c>
      <c r="M29" s="98">
        <v>13647</v>
      </c>
      <c r="N29" s="193">
        <f t="shared" ref="N29:N30" si="11">SUM(L29:M29)</f>
        <v>23645</v>
      </c>
      <c r="O29" s="220">
        <f t="shared" si="2"/>
        <v>98.520833333333329</v>
      </c>
      <c r="P29" s="86">
        <f t="shared" si="3"/>
        <v>238.74192245557347</v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33570</v>
      </c>
      <c r="J30" s="98">
        <v>33570</v>
      </c>
      <c r="K30" s="98">
        <v>10497</v>
      </c>
      <c r="L30" s="114">
        <v>33526</v>
      </c>
      <c r="M30" s="98">
        <v>0</v>
      </c>
      <c r="N30" s="193">
        <f t="shared" si="11"/>
        <v>33526</v>
      </c>
      <c r="O30" s="220">
        <f t="shared" si="2"/>
        <v>99.868930592791187</v>
      </c>
      <c r="P30" s="86">
        <f t="shared" si="3"/>
        <v>319.3864913784891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265</v>
      </c>
      <c r="J32" s="129" t="s">
        <v>265</v>
      </c>
      <c r="K32" s="129" t="s">
        <v>292</v>
      </c>
      <c r="L32" s="172">
        <v>43</v>
      </c>
      <c r="M32" s="129"/>
      <c r="N32" s="186"/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1492080</v>
      </c>
      <c r="J33" s="13">
        <f t="shared" si="12"/>
        <v>1497550</v>
      </c>
      <c r="K33" s="13">
        <f t="shared" ref="K33" si="13">K8+K13+K16+K28</f>
        <v>1347355</v>
      </c>
      <c r="L33" s="122">
        <f>L8+L13+L16+L28</f>
        <v>1480961</v>
      </c>
      <c r="M33" s="13">
        <f>M8+M13+M16+M28</f>
        <v>13647</v>
      </c>
      <c r="N33" s="187">
        <f>N8+N13+N16+N28</f>
        <v>1494608</v>
      </c>
      <c r="O33" s="219">
        <f>IF(J33=0,"",N33/J33*100)</f>
        <v>99.803545791459385</v>
      </c>
      <c r="P33" s="85">
        <f t="shared" si="3"/>
        <v>110.92904245725886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3"/>
        <v/>
      </c>
      <c r="Q34" s="30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22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T94"/>
  <sheetViews>
    <sheetView topLeftCell="I26" zoomScaleNormal="100" workbookViewId="0">
      <selection activeCell="N58" sqref="N58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7.5" customHeight="1" thickBot="1" x14ac:dyDescent="0.25"/>
    <row r="2" spans="2:18" s="43" customFormat="1" ht="20.100000000000001" customHeight="1" thickTop="1" thickBot="1" x14ac:dyDescent="0.25">
      <c r="B2" s="236" t="s">
        <v>28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59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6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1.2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29</v>
      </c>
      <c r="C7" s="6" t="s">
        <v>3</v>
      </c>
      <c r="D7" s="6" t="s">
        <v>4</v>
      </c>
      <c r="E7" s="146" t="s">
        <v>171</v>
      </c>
      <c r="F7" s="4"/>
      <c r="G7" s="4"/>
      <c r="H7" s="4"/>
      <c r="I7" s="35"/>
      <c r="J7" s="118"/>
      <c r="K7" s="118"/>
      <c r="L7" s="3"/>
      <c r="M7" s="35"/>
      <c r="N7" s="195"/>
      <c r="O7" s="218"/>
      <c r="P7" s="84"/>
    </row>
    <row r="8" spans="2:18" s="2" customFormat="1" ht="12.95" customHeight="1" x14ac:dyDescent="0.25">
      <c r="B8" s="5"/>
      <c r="C8" s="6"/>
      <c r="D8" s="6"/>
      <c r="E8" s="6"/>
      <c r="F8" s="61">
        <v>600000</v>
      </c>
      <c r="G8" s="72"/>
      <c r="H8" s="152" t="s">
        <v>30</v>
      </c>
      <c r="I8" s="129">
        <f t="shared" ref="I8:J8" si="0">I9+I10+I11</f>
        <v>645000</v>
      </c>
      <c r="J8" s="129">
        <f t="shared" si="0"/>
        <v>645000</v>
      </c>
      <c r="K8" s="129">
        <f t="shared" ref="K8" si="1">K9+K10+K11</f>
        <v>1072862</v>
      </c>
      <c r="L8" s="172">
        <f t="shared" ref="L8" si="2">L9+L10+L11</f>
        <v>451448</v>
      </c>
      <c r="M8" s="58">
        <f>M9+M10+M11</f>
        <v>180164</v>
      </c>
      <c r="N8" s="196">
        <f>N9+N10+N11</f>
        <v>631612</v>
      </c>
      <c r="O8" s="219">
        <f t="shared" ref="O8:O52" si="3">IF(J8=0,"",N8/J8*100)</f>
        <v>97.924341085271323</v>
      </c>
      <c r="P8" s="85">
        <f>IF(K8=0,"",N8/K8*100)</f>
        <v>58.871690860520744</v>
      </c>
    </row>
    <row r="9" spans="2:18" s="2" customFormat="1" ht="12.95" customHeight="1" x14ac:dyDescent="0.2">
      <c r="B9" s="5"/>
      <c r="C9" s="6"/>
      <c r="D9" s="6"/>
      <c r="E9" s="6"/>
      <c r="F9" s="62">
        <v>600000</v>
      </c>
      <c r="G9" s="73"/>
      <c r="H9" s="153" t="s">
        <v>18</v>
      </c>
      <c r="I9" s="95">
        <v>600000</v>
      </c>
      <c r="J9" s="95">
        <v>600000</v>
      </c>
      <c r="K9" s="95">
        <v>1027912</v>
      </c>
      <c r="L9" s="113">
        <f>586612-M9</f>
        <v>406448</v>
      </c>
      <c r="M9" s="233">
        <v>180164</v>
      </c>
      <c r="N9" s="197">
        <f t="shared" ref="N9:N11" si="4">SUM(L9:M9)</f>
        <v>586612</v>
      </c>
      <c r="O9" s="220">
        <f t="shared" si="3"/>
        <v>97.768666666666675</v>
      </c>
      <c r="P9" s="86">
        <f t="shared" ref="P9:P54" si="5">IF(K9=0,"",N9/K9*100)</f>
        <v>57.068309349438472</v>
      </c>
    </row>
    <row r="10" spans="2:18" s="2" customFormat="1" ht="12.95" customHeight="1" x14ac:dyDescent="0.2">
      <c r="B10" s="5"/>
      <c r="C10" s="6"/>
      <c r="D10" s="6"/>
      <c r="E10" s="6"/>
      <c r="F10" s="62">
        <v>600000</v>
      </c>
      <c r="G10" s="73"/>
      <c r="H10" s="153" t="s">
        <v>19</v>
      </c>
      <c r="I10" s="95">
        <v>30000</v>
      </c>
      <c r="J10" s="95">
        <v>30000</v>
      </c>
      <c r="K10" s="95">
        <v>29950</v>
      </c>
      <c r="L10" s="113">
        <v>30000</v>
      </c>
      <c r="M10" s="55">
        <v>0</v>
      </c>
      <c r="N10" s="197">
        <f t="shared" si="4"/>
        <v>30000</v>
      </c>
      <c r="O10" s="220">
        <f t="shared" si="3"/>
        <v>100</v>
      </c>
      <c r="P10" s="86">
        <f t="shared" si="5"/>
        <v>100.1669449081803</v>
      </c>
    </row>
    <row r="11" spans="2:18" s="2" customFormat="1" ht="12.95" customHeight="1" x14ac:dyDescent="0.2">
      <c r="B11" s="5"/>
      <c r="C11" s="6"/>
      <c r="D11" s="6"/>
      <c r="E11" s="6"/>
      <c r="F11" s="62">
        <v>600000</v>
      </c>
      <c r="G11" s="73"/>
      <c r="H11" s="153" t="s">
        <v>31</v>
      </c>
      <c r="I11" s="95">
        <v>15000</v>
      </c>
      <c r="J11" s="95">
        <v>15000</v>
      </c>
      <c r="K11" s="95">
        <v>15000</v>
      </c>
      <c r="L11" s="113">
        <v>15000</v>
      </c>
      <c r="M11" s="55">
        <v>0</v>
      </c>
      <c r="N11" s="197">
        <f t="shared" si="4"/>
        <v>15000</v>
      </c>
      <c r="O11" s="220">
        <f t="shared" si="3"/>
        <v>100</v>
      </c>
      <c r="P11" s="86">
        <f t="shared" si="5"/>
        <v>100</v>
      </c>
    </row>
    <row r="12" spans="2:18" s="2" customFormat="1" ht="8.1" customHeight="1" x14ac:dyDescent="0.25">
      <c r="B12" s="5"/>
      <c r="C12" s="6"/>
      <c r="D12" s="6"/>
      <c r="E12" s="6"/>
      <c r="F12" s="61"/>
      <c r="G12" s="73"/>
      <c r="H12" s="118"/>
      <c r="I12" s="97"/>
      <c r="J12" s="97"/>
      <c r="K12" s="97"/>
      <c r="L12" s="170"/>
      <c r="M12" s="59"/>
      <c r="N12" s="198"/>
      <c r="O12" s="220" t="str">
        <f t="shared" si="3"/>
        <v/>
      </c>
      <c r="P12" s="86" t="str">
        <f t="shared" si="5"/>
        <v/>
      </c>
    </row>
    <row r="13" spans="2:18" s="1" customFormat="1" ht="12.95" customHeight="1" x14ac:dyDescent="0.25">
      <c r="B13" s="11"/>
      <c r="C13" s="7"/>
      <c r="D13" s="7"/>
      <c r="E13" s="7"/>
      <c r="F13" s="61">
        <v>611000</v>
      </c>
      <c r="G13" s="72"/>
      <c r="H13" s="19" t="s">
        <v>58</v>
      </c>
      <c r="I13" s="97">
        <f t="shared" ref="I13:J13" si="6">SUM(I14:I17)</f>
        <v>282610</v>
      </c>
      <c r="J13" s="97">
        <f t="shared" si="6"/>
        <v>279310</v>
      </c>
      <c r="K13" s="97">
        <f t="shared" ref="K13" si="7">SUM(K14:K17)</f>
        <v>257625</v>
      </c>
      <c r="L13" s="170">
        <f t="shared" ref="L13" si="8">SUM(L14:L17)</f>
        <v>275710</v>
      </c>
      <c r="M13" s="53">
        <f>SUM(M14:M17)</f>
        <v>0</v>
      </c>
      <c r="N13" s="199">
        <f>SUM(N14:N17)</f>
        <v>275710</v>
      </c>
      <c r="O13" s="219">
        <f t="shared" si="3"/>
        <v>98.711109519888296</v>
      </c>
      <c r="P13" s="85">
        <f t="shared" si="5"/>
        <v>107.01989325570112</v>
      </c>
    </row>
    <row r="14" spans="2:18" ht="12.95" customHeight="1" x14ac:dyDescent="0.2">
      <c r="B14" s="9"/>
      <c r="C14" s="10"/>
      <c r="D14" s="10"/>
      <c r="E14" s="10"/>
      <c r="F14" s="62">
        <v>611100</v>
      </c>
      <c r="G14" s="73"/>
      <c r="H14" s="18" t="s">
        <v>70</v>
      </c>
      <c r="I14" s="95">
        <v>215140</v>
      </c>
      <c r="J14" s="95">
        <v>211840</v>
      </c>
      <c r="K14" s="95">
        <v>177691</v>
      </c>
      <c r="L14" s="113">
        <v>211793</v>
      </c>
      <c r="M14" s="52">
        <v>0</v>
      </c>
      <c r="N14" s="197">
        <f t="shared" ref="N14:N16" si="9">SUM(L14:M14)</f>
        <v>211793</v>
      </c>
      <c r="O14" s="220">
        <f t="shared" si="3"/>
        <v>99.977813444108762</v>
      </c>
      <c r="P14" s="86">
        <f t="shared" si="5"/>
        <v>119.191742969537</v>
      </c>
      <c r="Q14" s="30"/>
    </row>
    <row r="15" spans="2:18" ht="12.95" customHeight="1" x14ac:dyDescent="0.2">
      <c r="B15" s="9"/>
      <c r="C15" s="10"/>
      <c r="D15" s="10"/>
      <c r="E15" s="10"/>
      <c r="F15" s="62">
        <v>611200</v>
      </c>
      <c r="G15" s="73"/>
      <c r="H15" s="18" t="s">
        <v>71</v>
      </c>
      <c r="I15" s="95">
        <v>37130</v>
      </c>
      <c r="J15" s="95">
        <v>37130</v>
      </c>
      <c r="K15" s="95">
        <v>33927</v>
      </c>
      <c r="L15" s="113">
        <v>35742</v>
      </c>
      <c r="M15" s="52">
        <v>0</v>
      </c>
      <c r="N15" s="197">
        <f t="shared" si="9"/>
        <v>35742</v>
      </c>
      <c r="O15" s="220">
        <f t="shared" si="3"/>
        <v>96.261782924858608</v>
      </c>
      <c r="P15" s="86">
        <f t="shared" si="5"/>
        <v>105.34972146078346</v>
      </c>
      <c r="Q15" s="30"/>
    </row>
    <row r="16" spans="2:18" ht="12.95" customHeight="1" x14ac:dyDescent="0.2">
      <c r="B16" s="9"/>
      <c r="C16" s="10"/>
      <c r="D16" s="10"/>
      <c r="E16" s="10"/>
      <c r="F16" s="62">
        <v>611200</v>
      </c>
      <c r="G16" s="73" t="s">
        <v>96</v>
      </c>
      <c r="H16" s="232" t="s">
        <v>266</v>
      </c>
      <c r="I16" s="95">
        <v>30340</v>
      </c>
      <c r="J16" s="95">
        <v>30340</v>
      </c>
      <c r="K16" s="95">
        <v>46007</v>
      </c>
      <c r="L16" s="113">
        <v>28175</v>
      </c>
      <c r="M16" s="52">
        <v>0</v>
      </c>
      <c r="N16" s="197">
        <f t="shared" si="9"/>
        <v>28175</v>
      </c>
      <c r="O16" s="220">
        <f t="shared" si="3"/>
        <v>92.864205669083717</v>
      </c>
      <c r="P16" s="86">
        <f t="shared" si="5"/>
        <v>61.240680765970403</v>
      </c>
      <c r="Q16" s="30"/>
      <c r="R16" s="29"/>
    </row>
    <row r="17" spans="2:17" ht="8.1" customHeight="1" x14ac:dyDescent="0.25">
      <c r="B17" s="9"/>
      <c r="C17" s="10"/>
      <c r="D17" s="10"/>
      <c r="E17" s="10"/>
      <c r="F17" s="62"/>
      <c r="G17" s="73"/>
      <c r="H17" s="18"/>
      <c r="I17" s="97"/>
      <c r="J17" s="97"/>
      <c r="K17" s="97"/>
      <c r="L17" s="170"/>
      <c r="M17" s="53"/>
      <c r="N17" s="199"/>
      <c r="O17" s="220" t="str">
        <f t="shared" si="3"/>
        <v/>
      </c>
      <c r="P17" s="86" t="str">
        <f t="shared" si="5"/>
        <v/>
      </c>
      <c r="Q17" s="30"/>
    </row>
    <row r="18" spans="2:17" s="1" customFormat="1" ht="12.95" customHeight="1" x14ac:dyDescent="0.25">
      <c r="B18" s="11"/>
      <c r="C18" s="7"/>
      <c r="D18" s="7"/>
      <c r="E18" s="7"/>
      <c r="F18" s="61">
        <v>612000</v>
      </c>
      <c r="G18" s="73"/>
      <c r="H18" s="19" t="s">
        <v>57</v>
      </c>
      <c r="I18" s="97">
        <f t="shared" ref="I18:J18" si="10">I19+I20</f>
        <v>22720</v>
      </c>
      <c r="J18" s="97">
        <f t="shared" si="10"/>
        <v>22470</v>
      </c>
      <c r="K18" s="97">
        <f t="shared" ref="K18" si="11">K19+K20</f>
        <v>19057</v>
      </c>
      <c r="L18" s="170">
        <f t="shared" ref="L18" si="12">L19+L20</f>
        <v>22426</v>
      </c>
      <c r="M18" s="53">
        <f>M19+M20</f>
        <v>0</v>
      </c>
      <c r="N18" s="199">
        <f>N19+N20</f>
        <v>22426</v>
      </c>
      <c r="O18" s="219">
        <f t="shared" si="3"/>
        <v>99.804183355585224</v>
      </c>
      <c r="P18" s="85">
        <f t="shared" si="5"/>
        <v>117.67854331741616</v>
      </c>
      <c r="Q18" s="30"/>
    </row>
    <row r="19" spans="2:17" ht="12.95" customHeight="1" x14ac:dyDescent="0.2">
      <c r="B19" s="9"/>
      <c r="C19" s="10"/>
      <c r="D19" s="10"/>
      <c r="E19" s="10"/>
      <c r="F19" s="62">
        <v>612100</v>
      </c>
      <c r="G19" s="73"/>
      <c r="H19" s="155" t="s">
        <v>5</v>
      </c>
      <c r="I19" s="95">
        <v>22720</v>
      </c>
      <c r="J19" s="95">
        <v>22470</v>
      </c>
      <c r="K19" s="95">
        <v>19057</v>
      </c>
      <c r="L19" s="113">
        <v>22426</v>
      </c>
      <c r="M19" s="52">
        <v>0</v>
      </c>
      <c r="N19" s="197">
        <f>SUM(L19:M19)</f>
        <v>22426</v>
      </c>
      <c r="O19" s="220">
        <f t="shared" si="3"/>
        <v>99.804183355585224</v>
      </c>
      <c r="P19" s="86">
        <f t="shared" si="5"/>
        <v>117.67854331741616</v>
      </c>
      <c r="Q19" s="30"/>
    </row>
    <row r="20" spans="2:17" ht="8.1" customHeight="1" x14ac:dyDescent="0.2">
      <c r="B20" s="9"/>
      <c r="C20" s="10"/>
      <c r="D20" s="10"/>
      <c r="E20" s="10"/>
      <c r="F20" s="62"/>
      <c r="G20" s="73"/>
      <c r="H20" s="18"/>
      <c r="I20" s="95"/>
      <c r="J20" s="95"/>
      <c r="K20" s="95"/>
      <c r="L20" s="113"/>
      <c r="M20" s="55"/>
      <c r="N20" s="197"/>
      <c r="O20" s="220" t="str">
        <f t="shared" si="3"/>
        <v/>
      </c>
      <c r="P20" s="86" t="str">
        <f t="shared" si="5"/>
        <v/>
      </c>
      <c r="Q20" s="30"/>
    </row>
    <row r="21" spans="2:17" s="1" customFormat="1" ht="12.95" customHeight="1" x14ac:dyDescent="0.25">
      <c r="B21" s="11"/>
      <c r="C21" s="7"/>
      <c r="D21" s="7"/>
      <c r="E21" s="7"/>
      <c r="F21" s="61">
        <v>613000</v>
      </c>
      <c r="G21" s="73"/>
      <c r="H21" s="19" t="s">
        <v>59</v>
      </c>
      <c r="I21" s="97">
        <f t="shared" ref="I21:J21" si="13">SUM(I22:I32)</f>
        <v>310590</v>
      </c>
      <c r="J21" s="97">
        <f t="shared" si="13"/>
        <v>310590</v>
      </c>
      <c r="K21" s="97">
        <f t="shared" ref="K21" si="14">SUM(K22:K32)</f>
        <v>323807</v>
      </c>
      <c r="L21" s="170">
        <f t="shared" ref="L21" si="15">SUM(L22:L32)</f>
        <v>287854</v>
      </c>
      <c r="M21" s="56">
        <f t="shared" ref="M21:N21" si="16">SUM(M22:M32)</f>
        <v>0</v>
      </c>
      <c r="N21" s="198">
        <f t="shared" si="16"/>
        <v>287854</v>
      </c>
      <c r="O21" s="219">
        <f t="shared" si="3"/>
        <v>92.679738562091501</v>
      </c>
      <c r="P21" s="85">
        <f t="shared" si="5"/>
        <v>88.896781107264516</v>
      </c>
      <c r="Q21" s="30"/>
    </row>
    <row r="22" spans="2:17" ht="12.95" customHeight="1" x14ac:dyDescent="0.2">
      <c r="B22" s="9"/>
      <c r="C22" s="10"/>
      <c r="D22" s="10"/>
      <c r="E22" s="10"/>
      <c r="F22" s="62">
        <v>613100</v>
      </c>
      <c r="G22" s="73"/>
      <c r="H22" s="18" t="s">
        <v>6</v>
      </c>
      <c r="I22" s="95">
        <v>7000</v>
      </c>
      <c r="J22" s="95">
        <v>7550</v>
      </c>
      <c r="K22" s="95">
        <v>7625</v>
      </c>
      <c r="L22" s="113">
        <v>7513</v>
      </c>
      <c r="M22" s="55">
        <v>0</v>
      </c>
      <c r="N22" s="197">
        <f t="shared" ref="N22:N32" si="17">SUM(L22:M22)</f>
        <v>7513</v>
      </c>
      <c r="O22" s="220">
        <f t="shared" si="3"/>
        <v>99.509933774834437</v>
      </c>
      <c r="P22" s="86">
        <f t="shared" si="5"/>
        <v>98.531147540983611</v>
      </c>
      <c r="Q22" s="30"/>
    </row>
    <row r="23" spans="2:17" ht="12.95" customHeight="1" x14ac:dyDescent="0.2">
      <c r="B23" s="9"/>
      <c r="C23" s="10"/>
      <c r="D23" s="10"/>
      <c r="E23" s="10"/>
      <c r="F23" s="62">
        <v>613200</v>
      </c>
      <c r="G23" s="73"/>
      <c r="H23" s="18" t="s">
        <v>7</v>
      </c>
      <c r="I23" s="95">
        <v>0</v>
      </c>
      <c r="J23" s="95">
        <v>0</v>
      </c>
      <c r="K23" s="95">
        <v>0</v>
      </c>
      <c r="L23" s="113">
        <v>0</v>
      </c>
      <c r="M23" s="55">
        <v>0</v>
      </c>
      <c r="N23" s="197">
        <f t="shared" si="17"/>
        <v>0</v>
      </c>
      <c r="O23" s="220" t="str">
        <f t="shared" si="3"/>
        <v/>
      </c>
      <c r="P23" s="86" t="str">
        <f t="shared" si="5"/>
        <v/>
      </c>
      <c r="Q23" s="30"/>
    </row>
    <row r="24" spans="2:17" ht="12.95" customHeight="1" x14ac:dyDescent="0.2">
      <c r="B24" s="9"/>
      <c r="C24" s="10"/>
      <c r="D24" s="10"/>
      <c r="E24" s="10"/>
      <c r="F24" s="62">
        <v>613300</v>
      </c>
      <c r="G24" s="73"/>
      <c r="H24" s="18" t="s">
        <v>72</v>
      </c>
      <c r="I24" s="113">
        <v>10080</v>
      </c>
      <c r="J24" s="113">
        <v>9530</v>
      </c>
      <c r="K24" s="95">
        <v>4087</v>
      </c>
      <c r="L24" s="113">
        <v>8672</v>
      </c>
      <c r="M24" s="55">
        <v>0</v>
      </c>
      <c r="N24" s="197">
        <f t="shared" si="17"/>
        <v>8672</v>
      </c>
      <c r="O24" s="220">
        <f t="shared" si="3"/>
        <v>90.996852046169991</v>
      </c>
      <c r="P24" s="86">
        <f t="shared" si="5"/>
        <v>212.18497675556645</v>
      </c>
      <c r="Q24" s="30"/>
    </row>
    <row r="25" spans="2:17" ht="12.95" customHeight="1" x14ac:dyDescent="0.2">
      <c r="B25" s="9"/>
      <c r="C25" s="10"/>
      <c r="D25" s="10"/>
      <c r="E25" s="10"/>
      <c r="F25" s="62">
        <v>613400</v>
      </c>
      <c r="G25" s="73"/>
      <c r="H25" s="18" t="s">
        <v>60</v>
      </c>
      <c r="I25" s="113">
        <v>1500</v>
      </c>
      <c r="J25" s="113">
        <v>1500</v>
      </c>
      <c r="K25" s="95">
        <v>168</v>
      </c>
      <c r="L25" s="113">
        <v>624</v>
      </c>
      <c r="M25" s="55">
        <v>0</v>
      </c>
      <c r="N25" s="197">
        <f t="shared" si="17"/>
        <v>624</v>
      </c>
      <c r="O25" s="220">
        <f t="shared" si="3"/>
        <v>41.6</v>
      </c>
      <c r="P25" s="86">
        <f t="shared" si="5"/>
        <v>371.42857142857144</v>
      </c>
      <c r="Q25" s="30"/>
    </row>
    <row r="26" spans="2:17" ht="12.95" customHeight="1" x14ac:dyDescent="0.2">
      <c r="B26" s="9"/>
      <c r="C26" s="10"/>
      <c r="D26" s="10"/>
      <c r="E26" s="10"/>
      <c r="F26" s="62">
        <v>613500</v>
      </c>
      <c r="G26" s="73"/>
      <c r="H26" s="18" t="s">
        <v>8</v>
      </c>
      <c r="I26" s="114">
        <v>1000</v>
      </c>
      <c r="J26" s="114">
        <v>1000</v>
      </c>
      <c r="K26" s="98">
        <v>217</v>
      </c>
      <c r="L26" s="114">
        <v>20</v>
      </c>
      <c r="M26" s="57">
        <v>0</v>
      </c>
      <c r="N26" s="197">
        <f t="shared" si="17"/>
        <v>20</v>
      </c>
      <c r="O26" s="220">
        <f t="shared" si="3"/>
        <v>2</v>
      </c>
      <c r="P26" s="86">
        <f t="shared" si="5"/>
        <v>9.216589861751153</v>
      </c>
      <c r="Q26" s="30"/>
    </row>
    <row r="27" spans="2:17" ht="12.95" customHeight="1" x14ac:dyDescent="0.2">
      <c r="B27" s="9"/>
      <c r="C27" s="10"/>
      <c r="D27" s="10"/>
      <c r="E27" s="10"/>
      <c r="F27" s="62">
        <v>613600</v>
      </c>
      <c r="G27" s="73"/>
      <c r="H27" s="18" t="s">
        <v>73</v>
      </c>
      <c r="I27" s="113">
        <v>1500</v>
      </c>
      <c r="J27" s="113">
        <v>1500</v>
      </c>
      <c r="K27" s="95">
        <v>0</v>
      </c>
      <c r="L27" s="113">
        <v>1297</v>
      </c>
      <c r="M27" s="55">
        <v>0</v>
      </c>
      <c r="N27" s="197">
        <f t="shared" si="17"/>
        <v>1297</v>
      </c>
      <c r="O27" s="220">
        <f t="shared" si="3"/>
        <v>86.466666666666669</v>
      </c>
      <c r="P27" s="86" t="str">
        <f t="shared" si="5"/>
        <v/>
      </c>
      <c r="Q27" s="30"/>
    </row>
    <row r="28" spans="2:17" ht="12.95" customHeight="1" x14ac:dyDescent="0.2">
      <c r="B28" s="9"/>
      <c r="C28" s="10"/>
      <c r="D28" s="10"/>
      <c r="E28" s="10"/>
      <c r="F28" s="62">
        <v>613700</v>
      </c>
      <c r="G28" s="73"/>
      <c r="H28" s="18" t="s">
        <v>9</v>
      </c>
      <c r="I28" s="113">
        <v>4000</v>
      </c>
      <c r="J28" s="113">
        <v>4000</v>
      </c>
      <c r="K28" s="95">
        <v>5384</v>
      </c>
      <c r="L28" s="113">
        <v>1667</v>
      </c>
      <c r="M28" s="55">
        <v>0</v>
      </c>
      <c r="N28" s="197">
        <f t="shared" si="17"/>
        <v>1667</v>
      </c>
      <c r="O28" s="220">
        <f t="shared" si="3"/>
        <v>41.675000000000004</v>
      </c>
      <c r="P28" s="226">
        <f t="shared" si="5"/>
        <v>30.962109955423479</v>
      </c>
      <c r="Q28" s="30"/>
    </row>
    <row r="29" spans="2:17" ht="12.95" customHeight="1" x14ac:dyDescent="0.2">
      <c r="B29" s="9"/>
      <c r="C29" s="10"/>
      <c r="D29" s="10"/>
      <c r="E29" s="10"/>
      <c r="F29" s="62">
        <v>613800</v>
      </c>
      <c r="G29" s="73"/>
      <c r="H29" s="18" t="s">
        <v>61</v>
      </c>
      <c r="I29" s="113">
        <v>700</v>
      </c>
      <c r="J29" s="113">
        <v>700</v>
      </c>
      <c r="K29" s="95">
        <v>0</v>
      </c>
      <c r="L29" s="113">
        <v>0</v>
      </c>
      <c r="M29" s="55">
        <v>0</v>
      </c>
      <c r="N29" s="197">
        <f t="shared" si="17"/>
        <v>0</v>
      </c>
      <c r="O29" s="220">
        <f t="shared" si="3"/>
        <v>0</v>
      </c>
      <c r="P29" s="86" t="str">
        <f t="shared" si="5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613900</v>
      </c>
      <c r="G30" s="73"/>
      <c r="H30" s="18" t="s">
        <v>62</v>
      </c>
      <c r="I30" s="113">
        <v>180000</v>
      </c>
      <c r="J30" s="113">
        <v>180000</v>
      </c>
      <c r="K30" s="95">
        <v>187798</v>
      </c>
      <c r="L30" s="113">
        <v>164052</v>
      </c>
      <c r="M30" s="55">
        <v>0</v>
      </c>
      <c r="N30" s="197">
        <f t="shared" si="17"/>
        <v>164052</v>
      </c>
      <c r="O30" s="220">
        <f t="shared" si="3"/>
        <v>91.14</v>
      </c>
      <c r="P30" s="86">
        <f t="shared" si="5"/>
        <v>87.355562892043579</v>
      </c>
      <c r="Q30" s="30"/>
    </row>
    <row r="31" spans="2:17" ht="12.95" customHeight="1" x14ac:dyDescent="0.2">
      <c r="B31" s="9"/>
      <c r="C31" s="10"/>
      <c r="D31" s="10"/>
      <c r="E31" s="10"/>
      <c r="F31" s="62">
        <v>613900</v>
      </c>
      <c r="G31" s="73" t="s">
        <v>96</v>
      </c>
      <c r="H31" s="154" t="s">
        <v>267</v>
      </c>
      <c r="I31" s="113">
        <v>32810</v>
      </c>
      <c r="J31" s="113">
        <v>32810</v>
      </c>
      <c r="K31" s="95">
        <v>46528</v>
      </c>
      <c r="L31" s="113">
        <v>32009</v>
      </c>
      <c r="M31" s="55">
        <v>0</v>
      </c>
      <c r="N31" s="197">
        <f t="shared" ref="N31" si="18">SUM(L31:M31)</f>
        <v>32009</v>
      </c>
      <c r="O31" s="220">
        <f t="shared" si="3"/>
        <v>97.558671136848517</v>
      </c>
      <c r="P31" s="86">
        <f t="shared" si="5"/>
        <v>68.795134112792297</v>
      </c>
      <c r="Q31" s="30"/>
    </row>
    <row r="32" spans="2:17" ht="12.95" customHeight="1" x14ac:dyDescent="0.2">
      <c r="B32" s="9"/>
      <c r="C32" s="10"/>
      <c r="D32" s="10"/>
      <c r="E32" s="10"/>
      <c r="F32" s="62">
        <v>613900</v>
      </c>
      <c r="G32" s="73" t="s">
        <v>203</v>
      </c>
      <c r="H32" s="154" t="s">
        <v>202</v>
      </c>
      <c r="I32" s="113">
        <v>72000</v>
      </c>
      <c r="J32" s="113">
        <v>72000</v>
      </c>
      <c r="K32" s="95">
        <v>72000</v>
      </c>
      <c r="L32" s="113">
        <v>72000</v>
      </c>
      <c r="M32" s="55">
        <v>0</v>
      </c>
      <c r="N32" s="197">
        <f t="shared" si="17"/>
        <v>72000</v>
      </c>
      <c r="O32" s="220">
        <f t="shared" si="3"/>
        <v>100</v>
      </c>
      <c r="P32" s="86">
        <f t="shared" si="5"/>
        <v>100</v>
      </c>
      <c r="Q32" s="30"/>
    </row>
    <row r="33" spans="2:20" ht="8.1" customHeight="1" x14ac:dyDescent="0.2">
      <c r="B33" s="9"/>
      <c r="C33" s="10"/>
      <c r="D33" s="10"/>
      <c r="E33" s="10"/>
      <c r="F33" s="62"/>
      <c r="G33" s="73"/>
      <c r="H33" s="18"/>
      <c r="I33" s="95"/>
      <c r="J33" s="95"/>
      <c r="K33" s="95"/>
      <c r="L33" s="113"/>
      <c r="M33" s="55"/>
      <c r="N33" s="197"/>
      <c r="O33" s="220" t="str">
        <f t="shared" si="3"/>
        <v/>
      </c>
      <c r="P33" s="86"/>
      <c r="Q33" s="30"/>
    </row>
    <row r="34" spans="2:20" s="1" customFormat="1" ht="12.95" customHeight="1" x14ac:dyDescent="0.25">
      <c r="B34" s="11"/>
      <c r="C34" s="7"/>
      <c r="D34" s="7"/>
      <c r="E34" s="7"/>
      <c r="F34" s="61">
        <v>614000</v>
      </c>
      <c r="G34" s="73"/>
      <c r="H34" s="19" t="s">
        <v>74</v>
      </c>
      <c r="I34" s="97">
        <f>SUM(I35:I42)</f>
        <v>705000</v>
      </c>
      <c r="J34" s="97">
        <f>SUM(J35:J42)</f>
        <v>705000</v>
      </c>
      <c r="K34" s="97">
        <f t="shared" ref="K34" si="19">SUM(K35:K42)</f>
        <v>1015000</v>
      </c>
      <c r="L34" s="170">
        <f t="shared" ref="L34:N34" si="20">SUM(L35:L42)</f>
        <v>705000</v>
      </c>
      <c r="M34" s="59">
        <f t="shared" si="20"/>
        <v>0</v>
      </c>
      <c r="N34" s="198">
        <f t="shared" si="20"/>
        <v>705000</v>
      </c>
      <c r="O34" s="219">
        <f t="shared" si="3"/>
        <v>100</v>
      </c>
      <c r="P34" s="85">
        <f t="shared" si="5"/>
        <v>69.458128078817737</v>
      </c>
      <c r="Q34" s="30"/>
    </row>
    <row r="35" spans="2:20" s="32" customFormat="1" ht="12.95" customHeight="1" x14ac:dyDescent="0.2">
      <c r="B35" s="33"/>
      <c r="C35" s="12"/>
      <c r="D35" s="12"/>
      <c r="E35" s="12"/>
      <c r="F35" s="62">
        <v>614100</v>
      </c>
      <c r="G35" s="73" t="s">
        <v>97</v>
      </c>
      <c r="H35" s="155" t="s">
        <v>81</v>
      </c>
      <c r="I35" s="98">
        <v>300000</v>
      </c>
      <c r="J35" s="98">
        <v>300000</v>
      </c>
      <c r="K35" s="98">
        <v>300000</v>
      </c>
      <c r="L35" s="114">
        <v>300000</v>
      </c>
      <c r="M35" s="93">
        <v>0</v>
      </c>
      <c r="N35" s="197">
        <f t="shared" ref="N35:N41" si="21">SUM(L35:M35)</f>
        <v>300000</v>
      </c>
      <c r="O35" s="220">
        <f t="shared" si="3"/>
        <v>100</v>
      </c>
      <c r="P35" s="86"/>
      <c r="Q35" s="30"/>
    </row>
    <row r="36" spans="2:20" s="46" customFormat="1" ht="12.95" customHeight="1" x14ac:dyDescent="0.2">
      <c r="B36" s="44"/>
      <c r="C36" s="45"/>
      <c r="D36" s="45"/>
      <c r="E36" s="45"/>
      <c r="F36" s="65">
        <v>614200</v>
      </c>
      <c r="G36" s="73" t="s">
        <v>98</v>
      </c>
      <c r="H36" s="156" t="s">
        <v>93</v>
      </c>
      <c r="I36" s="135">
        <v>0</v>
      </c>
      <c r="J36" s="135">
        <v>0</v>
      </c>
      <c r="K36" s="135">
        <v>440000</v>
      </c>
      <c r="L36" s="176">
        <v>0</v>
      </c>
      <c r="M36" s="104">
        <v>0</v>
      </c>
      <c r="N36" s="197">
        <f t="shared" si="21"/>
        <v>0</v>
      </c>
      <c r="O36" s="220" t="str">
        <f t="shared" si="3"/>
        <v/>
      </c>
      <c r="P36" s="86"/>
      <c r="Q36" s="30"/>
      <c r="T36" s="47"/>
    </row>
    <row r="37" spans="2:20" ht="12.95" customHeight="1" x14ac:dyDescent="0.2">
      <c r="B37" s="9"/>
      <c r="C37" s="10"/>
      <c r="D37" s="10"/>
      <c r="E37" s="10"/>
      <c r="F37" s="62">
        <v>614300</v>
      </c>
      <c r="G37" s="73" t="s">
        <v>99</v>
      </c>
      <c r="H37" s="166" t="s">
        <v>214</v>
      </c>
      <c r="I37" s="98">
        <v>80000</v>
      </c>
      <c r="J37" s="98">
        <v>80000</v>
      </c>
      <c r="K37" s="98">
        <v>70000</v>
      </c>
      <c r="L37" s="114">
        <v>80000</v>
      </c>
      <c r="M37" s="93">
        <v>0</v>
      </c>
      <c r="N37" s="197">
        <f t="shared" si="21"/>
        <v>80000</v>
      </c>
      <c r="O37" s="220">
        <f t="shared" si="3"/>
        <v>100</v>
      </c>
      <c r="P37" s="86">
        <f t="shared" si="5"/>
        <v>114.28571428571428</v>
      </c>
      <c r="Q37" s="30"/>
    </row>
    <row r="38" spans="2:20" ht="12.95" customHeight="1" x14ac:dyDescent="0.2">
      <c r="B38" s="9"/>
      <c r="C38" s="10"/>
      <c r="D38" s="10"/>
      <c r="E38" s="10"/>
      <c r="F38" s="62">
        <v>614300</v>
      </c>
      <c r="G38" s="73" t="s">
        <v>100</v>
      </c>
      <c r="H38" s="18" t="s">
        <v>78</v>
      </c>
      <c r="I38" s="98">
        <v>35000</v>
      </c>
      <c r="J38" s="98">
        <v>35000</v>
      </c>
      <c r="K38" s="98">
        <v>30000</v>
      </c>
      <c r="L38" s="114">
        <v>35000</v>
      </c>
      <c r="M38" s="93">
        <v>0</v>
      </c>
      <c r="N38" s="197">
        <f t="shared" si="21"/>
        <v>35000</v>
      </c>
      <c r="O38" s="220">
        <f t="shared" si="3"/>
        <v>100</v>
      </c>
      <c r="P38" s="86">
        <f t="shared" si="5"/>
        <v>116.66666666666667</v>
      </c>
      <c r="Q38" s="30"/>
    </row>
    <row r="39" spans="2:20" ht="12.95" customHeight="1" x14ac:dyDescent="0.2">
      <c r="B39" s="9"/>
      <c r="C39" s="10"/>
      <c r="D39" s="10"/>
      <c r="E39" s="10"/>
      <c r="F39" s="62">
        <v>614300</v>
      </c>
      <c r="G39" s="73" t="s">
        <v>101</v>
      </c>
      <c r="H39" s="18" t="s">
        <v>80</v>
      </c>
      <c r="I39" s="98">
        <v>40000</v>
      </c>
      <c r="J39" s="98">
        <v>40000</v>
      </c>
      <c r="K39" s="98">
        <v>35000</v>
      </c>
      <c r="L39" s="114">
        <v>40000</v>
      </c>
      <c r="M39" s="93">
        <v>0</v>
      </c>
      <c r="N39" s="197">
        <f t="shared" si="21"/>
        <v>40000</v>
      </c>
      <c r="O39" s="220">
        <f t="shared" si="3"/>
        <v>100</v>
      </c>
      <c r="P39" s="86">
        <f t="shared" si="5"/>
        <v>114.28571428571428</v>
      </c>
      <c r="Q39" s="30"/>
    </row>
    <row r="40" spans="2:20" ht="12.95" customHeight="1" x14ac:dyDescent="0.2">
      <c r="B40" s="9"/>
      <c r="C40" s="10"/>
      <c r="D40" s="10"/>
      <c r="E40" s="10"/>
      <c r="F40" s="62">
        <v>614300</v>
      </c>
      <c r="G40" s="73" t="s">
        <v>102</v>
      </c>
      <c r="H40" s="18" t="s">
        <v>92</v>
      </c>
      <c r="I40" s="98">
        <v>0</v>
      </c>
      <c r="J40" s="98">
        <v>0</v>
      </c>
      <c r="K40" s="98">
        <v>0</v>
      </c>
      <c r="L40" s="114">
        <v>0</v>
      </c>
      <c r="M40" s="93">
        <v>0</v>
      </c>
      <c r="N40" s="197">
        <f t="shared" si="21"/>
        <v>0</v>
      </c>
      <c r="O40" s="220" t="str">
        <f t="shared" si="3"/>
        <v/>
      </c>
      <c r="P40" s="86" t="str">
        <f t="shared" si="5"/>
        <v/>
      </c>
      <c r="Q40" s="30"/>
    </row>
    <row r="41" spans="2:20" ht="12.95" customHeight="1" x14ac:dyDescent="0.2">
      <c r="B41" s="9"/>
      <c r="C41" s="10"/>
      <c r="D41" s="10"/>
      <c r="E41" s="10"/>
      <c r="F41" s="62">
        <v>614300</v>
      </c>
      <c r="G41" s="73" t="s">
        <v>206</v>
      </c>
      <c r="H41" s="154" t="s">
        <v>213</v>
      </c>
      <c r="I41" s="98">
        <v>150000</v>
      </c>
      <c r="J41" s="98">
        <v>150000</v>
      </c>
      <c r="K41" s="98">
        <v>140000</v>
      </c>
      <c r="L41" s="114">
        <v>150000</v>
      </c>
      <c r="M41" s="93">
        <v>0</v>
      </c>
      <c r="N41" s="197">
        <f t="shared" si="21"/>
        <v>150000</v>
      </c>
      <c r="O41" s="220">
        <f t="shared" si="3"/>
        <v>100</v>
      </c>
      <c r="P41" s="86">
        <f t="shared" si="5"/>
        <v>107.14285714285714</v>
      </c>
      <c r="Q41" s="30"/>
    </row>
    <row r="42" spans="2:20" ht="12.95" customHeight="1" x14ac:dyDescent="0.2">
      <c r="B42" s="9"/>
      <c r="C42" s="10"/>
      <c r="D42" s="10"/>
      <c r="E42" s="10"/>
      <c r="F42" s="62">
        <v>614300</v>
      </c>
      <c r="G42" s="73" t="s">
        <v>245</v>
      </c>
      <c r="H42" s="154" t="s">
        <v>242</v>
      </c>
      <c r="I42" s="98">
        <v>100000</v>
      </c>
      <c r="J42" s="98">
        <v>100000</v>
      </c>
      <c r="K42" s="98">
        <v>0</v>
      </c>
      <c r="L42" s="114">
        <v>100000</v>
      </c>
      <c r="M42" s="93">
        <v>0</v>
      </c>
      <c r="N42" s="197">
        <f t="shared" ref="N42" si="22">SUM(L42:M42)</f>
        <v>100000</v>
      </c>
      <c r="O42" s="220">
        <f t="shared" si="3"/>
        <v>100</v>
      </c>
      <c r="P42" s="86" t="str">
        <f t="shared" si="5"/>
        <v/>
      </c>
      <c r="Q42" s="30"/>
    </row>
    <row r="43" spans="2:20" ht="8.1" customHeight="1" x14ac:dyDescent="0.2">
      <c r="B43" s="9"/>
      <c r="C43" s="10"/>
      <c r="D43" s="10"/>
      <c r="E43" s="10"/>
      <c r="F43" s="62"/>
      <c r="G43" s="73"/>
      <c r="H43" s="18"/>
      <c r="I43" s="98"/>
      <c r="J43" s="98"/>
      <c r="K43" s="98"/>
      <c r="L43" s="114"/>
      <c r="M43" s="57"/>
      <c r="N43" s="197"/>
      <c r="O43" s="220" t="str">
        <f t="shared" si="3"/>
        <v/>
      </c>
      <c r="P43" s="86" t="str">
        <f t="shared" si="5"/>
        <v/>
      </c>
      <c r="Q43" s="30"/>
    </row>
    <row r="44" spans="2:20" ht="12.95" customHeight="1" x14ac:dyDescent="0.25">
      <c r="B44" s="9"/>
      <c r="C44" s="10"/>
      <c r="D44" s="10"/>
      <c r="E44" s="10"/>
      <c r="F44" s="61">
        <v>615000</v>
      </c>
      <c r="G44" s="73"/>
      <c r="H44" s="19" t="s">
        <v>11</v>
      </c>
      <c r="I44" s="97">
        <f t="shared" ref="I44:K44" si="23">I45</f>
        <v>400000</v>
      </c>
      <c r="J44" s="97">
        <f t="shared" si="23"/>
        <v>400000</v>
      </c>
      <c r="K44" s="97">
        <f t="shared" si="23"/>
        <v>230000</v>
      </c>
      <c r="L44" s="170">
        <f t="shared" ref="L44" si="24">L45</f>
        <v>0</v>
      </c>
      <c r="M44" s="59">
        <f>M45</f>
        <v>400000</v>
      </c>
      <c r="N44" s="198">
        <f>N45</f>
        <v>400000</v>
      </c>
      <c r="O44" s="219">
        <f t="shared" si="3"/>
        <v>100</v>
      </c>
      <c r="P44" s="85">
        <f t="shared" si="5"/>
        <v>173.91304347826087</v>
      </c>
      <c r="Q44" s="30"/>
    </row>
    <row r="45" spans="2:20" ht="12.95" customHeight="1" x14ac:dyDescent="0.2">
      <c r="B45" s="9"/>
      <c r="C45" s="10"/>
      <c r="D45" s="10"/>
      <c r="E45" s="10"/>
      <c r="F45" s="62">
        <v>615100</v>
      </c>
      <c r="G45" s="73"/>
      <c r="H45" s="155" t="s">
        <v>228</v>
      </c>
      <c r="I45" s="98">
        <v>400000</v>
      </c>
      <c r="J45" s="98">
        <v>400000</v>
      </c>
      <c r="K45" s="98">
        <v>230000</v>
      </c>
      <c r="L45" s="114">
        <v>0</v>
      </c>
      <c r="M45" s="57">
        <v>400000</v>
      </c>
      <c r="N45" s="197">
        <f>SUM(L45:M45)</f>
        <v>400000</v>
      </c>
      <c r="O45" s="220">
        <f t="shared" si="3"/>
        <v>100</v>
      </c>
      <c r="P45" s="86">
        <f t="shared" si="5"/>
        <v>173.91304347826087</v>
      </c>
      <c r="Q45" s="30"/>
    </row>
    <row r="46" spans="2:20" ht="8.1" customHeight="1" x14ac:dyDescent="0.2">
      <c r="B46" s="9"/>
      <c r="C46" s="10"/>
      <c r="D46" s="10"/>
      <c r="E46" s="10"/>
      <c r="F46" s="62"/>
      <c r="G46" s="73"/>
      <c r="H46" s="18"/>
      <c r="I46" s="95"/>
      <c r="J46" s="95"/>
      <c r="K46" s="95"/>
      <c r="L46" s="113"/>
      <c r="M46" s="55"/>
      <c r="N46" s="197"/>
      <c r="O46" s="220" t="str">
        <f t="shared" si="3"/>
        <v/>
      </c>
      <c r="P46" s="86" t="str">
        <f t="shared" si="5"/>
        <v/>
      </c>
      <c r="Q46" s="30"/>
    </row>
    <row r="47" spans="2:20" ht="12.95" customHeight="1" x14ac:dyDescent="0.25">
      <c r="B47" s="11"/>
      <c r="C47" s="7"/>
      <c r="D47" s="7"/>
      <c r="E47" s="7"/>
      <c r="F47" s="61">
        <v>821000</v>
      </c>
      <c r="G47" s="73"/>
      <c r="H47" s="19" t="s">
        <v>12</v>
      </c>
      <c r="I47" s="97">
        <f>SUM(I48:I51)</f>
        <v>2170370</v>
      </c>
      <c r="J47" s="97">
        <f>SUM(J48:J51)</f>
        <v>2170370</v>
      </c>
      <c r="K47" s="97">
        <f t="shared" ref="K47" si="25">SUM(K48:K51)</f>
        <v>25846</v>
      </c>
      <c r="L47" s="170">
        <f t="shared" ref="L47:N47" si="26">SUM(L48:L51)</f>
        <v>269371</v>
      </c>
      <c r="M47" s="13">
        <f t="shared" si="26"/>
        <v>1762692</v>
      </c>
      <c r="N47" s="187">
        <f t="shared" si="26"/>
        <v>2032063</v>
      </c>
      <c r="O47" s="219">
        <f t="shared" si="3"/>
        <v>93.627492086602743</v>
      </c>
      <c r="P47" s="227">
        <f t="shared" si="5"/>
        <v>7862.195310686373</v>
      </c>
      <c r="Q47" s="30"/>
    </row>
    <row r="48" spans="2:20" ht="12.95" customHeight="1" x14ac:dyDescent="0.2">
      <c r="B48" s="9"/>
      <c r="C48" s="10"/>
      <c r="D48" s="10"/>
      <c r="E48" s="10"/>
      <c r="F48" s="62">
        <v>821100</v>
      </c>
      <c r="G48" s="73"/>
      <c r="H48" s="154" t="s">
        <v>246</v>
      </c>
      <c r="I48" s="95">
        <v>100000</v>
      </c>
      <c r="J48" s="95">
        <v>100000</v>
      </c>
      <c r="K48" s="95">
        <v>0</v>
      </c>
      <c r="L48" s="113">
        <v>0</v>
      </c>
      <c r="M48" s="22">
        <v>97394</v>
      </c>
      <c r="N48" s="197">
        <f t="shared" ref="N48" si="27">SUM(L48:M48)</f>
        <v>97394</v>
      </c>
      <c r="O48" s="220">
        <f t="shared" si="3"/>
        <v>97.394000000000005</v>
      </c>
      <c r="P48" s="86" t="str">
        <f t="shared" si="5"/>
        <v/>
      </c>
      <c r="Q48" s="30"/>
    </row>
    <row r="49" spans="2:18" ht="12.95" customHeight="1" x14ac:dyDescent="0.2">
      <c r="B49" s="9"/>
      <c r="C49" s="10"/>
      <c r="D49" s="10"/>
      <c r="E49" s="10"/>
      <c r="F49" s="62">
        <v>821200</v>
      </c>
      <c r="G49" s="73"/>
      <c r="H49" s="18" t="s">
        <v>13</v>
      </c>
      <c r="I49" s="95">
        <v>91000</v>
      </c>
      <c r="J49" s="95">
        <v>91000</v>
      </c>
      <c r="K49" s="95">
        <v>16757</v>
      </c>
      <c r="L49" s="113">
        <f>75759-73495</f>
        <v>2264</v>
      </c>
      <c r="M49" s="22">
        <v>73495</v>
      </c>
      <c r="N49" s="197">
        <f t="shared" ref="N49:N51" si="28">SUM(L49:M49)</f>
        <v>75759</v>
      </c>
      <c r="O49" s="220">
        <f t="shared" si="3"/>
        <v>83.251648351648356</v>
      </c>
      <c r="P49" s="86">
        <f t="shared" si="5"/>
        <v>452.10359849615082</v>
      </c>
      <c r="Q49" s="30"/>
    </row>
    <row r="50" spans="2:18" ht="12.95" customHeight="1" x14ac:dyDescent="0.2">
      <c r="B50" s="9"/>
      <c r="C50" s="10"/>
      <c r="D50" s="10"/>
      <c r="E50" s="10"/>
      <c r="F50" s="62">
        <v>821300</v>
      </c>
      <c r="G50" s="73"/>
      <c r="H50" s="18" t="s">
        <v>14</v>
      </c>
      <c r="I50" s="98">
        <v>31000</v>
      </c>
      <c r="J50" s="98">
        <v>31000</v>
      </c>
      <c r="K50" s="98">
        <v>9089</v>
      </c>
      <c r="L50" s="114">
        <v>17875</v>
      </c>
      <c r="M50" s="23">
        <v>0</v>
      </c>
      <c r="N50" s="197">
        <f t="shared" si="28"/>
        <v>17875</v>
      </c>
      <c r="O50" s="220">
        <f t="shared" si="3"/>
        <v>57.661290322580648</v>
      </c>
      <c r="P50" s="86">
        <f t="shared" si="5"/>
        <v>196.66629992298382</v>
      </c>
      <c r="Q50" s="30"/>
    </row>
    <row r="51" spans="2:18" ht="12.95" customHeight="1" x14ac:dyDescent="0.2">
      <c r="B51" s="9"/>
      <c r="C51" s="10"/>
      <c r="D51" s="10"/>
      <c r="E51" s="10"/>
      <c r="F51" s="62">
        <v>821500</v>
      </c>
      <c r="G51" s="73"/>
      <c r="H51" s="18" t="s">
        <v>85</v>
      </c>
      <c r="I51" s="95">
        <v>1948370</v>
      </c>
      <c r="J51" s="95">
        <v>1948370</v>
      </c>
      <c r="K51" s="95">
        <v>0</v>
      </c>
      <c r="L51" s="113">
        <v>249232</v>
      </c>
      <c r="M51" s="37">
        <f>1250768+341035</f>
        <v>1591803</v>
      </c>
      <c r="N51" s="197">
        <f t="shared" si="28"/>
        <v>1841035</v>
      </c>
      <c r="O51" s="220">
        <f t="shared" si="3"/>
        <v>94.49103609683992</v>
      </c>
      <c r="P51" s="86" t="str">
        <f t="shared" si="5"/>
        <v/>
      </c>
      <c r="Q51" s="30"/>
    </row>
    <row r="52" spans="2:18" s="1" customFormat="1" ht="8.1" customHeight="1" x14ac:dyDescent="0.25">
      <c r="B52" s="9"/>
      <c r="C52" s="10"/>
      <c r="D52" s="10"/>
      <c r="E52" s="10"/>
      <c r="F52" s="62"/>
      <c r="G52" s="73"/>
      <c r="H52" s="18"/>
      <c r="I52" s="97"/>
      <c r="J52" s="97"/>
      <c r="K52" s="97"/>
      <c r="L52" s="170"/>
      <c r="M52" s="13"/>
      <c r="N52" s="187"/>
      <c r="O52" s="220" t="str">
        <f t="shared" si="3"/>
        <v/>
      </c>
      <c r="P52" s="86" t="str">
        <f t="shared" si="5"/>
        <v/>
      </c>
    </row>
    <row r="53" spans="2:18" ht="12.95" customHeight="1" x14ac:dyDescent="0.25">
      <c r="B53" s="11"/>
      <c r="C53" s="7"/>
      <c r="D53" s="7"/>
      <c r="E53" s="7"/>
      <c r="F53" s="61"/>
      <c r="G53" s="73"/>
      <c r="H53" s="19" t="s">
        <v>15</v>
      </c>
      <c r="I53" s="97">
        <v>8</v>
      </c>
      <c r="J53" s="97">
        <v>8</v>
      </c>
      <c r="K53" s="97">
        <v>7</v>
      </c>
      <c r="L53" s="170">
        <v>8</v>
      </c>
      <c r="M53" s="13"/>
      <c r="N53" s="187">
        <v>8</v>
      </c>
      <c r="O53" s="220"/>
      <c r="P53" s="86"/>
    </row>
    <row r="54" spans="2:18" ht="12.95" customHeight="1" x14ac:dyDescent="0.25">
      <c r="B54" s="11"/>
      <c r="C54" s="7"/>
      <c r="D54" s="7"/>
      <c r="E54" s="7"/>
      <c r="F54" s="61"/>
      <c r="G54" s="73"/>
      <c r="H54" s="19" t="s">
        <v>24</v>
      </c>
      <c r="I54" s="13">
        <f t="shared" ref="I54:N54" si="29">I8+I13+I18+I21+I34+I44+I47</f>
        <v>4536290</v>
      </c>
      <c r="J54" s="119">
        <f t="shared" si="29"/>
        <v>4532740</v>
      </c>
      <c r="K54" s="119">
        <f t="shared" ref="K54" si="30">K8+K13+K18+K21+K34+K44+K47</f>
        <v>2944197</v>
      </c>
      <c r="L54" s="122">
        <f t="shared" si="29"/>
        <v>2011809</v>
      </c>
      <c r="M54" s="13">
        <f t="shared" si="29"/>
        <v>2342856</v>
      </c>
      <c r="N54" s="187">
        <f t="shared" si="29"/>
        <v>4354665</v>
      </c>
      <c r="O54" s="219">
        <f>IF(J54=0,"",N54/J54*100)</f>
        <v>96.071360810459012</v>
      </c>
      <c r="P54" s="85">
        <f t="shared" si="5"/>
        <v>147.9067127641255</v>
      </c>
      <c r="R54" s="30"/>
    </row>
    <row r="55" spans="2:18" ht="12.95" customHeight="1" x14ac:dyDescent="0.2">
      <c r="B55" s="11"/>
      <c r="C55" s="7"/>
      <c r="D55" s="7"/>
      <c r="E55" s="7"/>
      <c r="F55" s="61"/>
      <c r="G55" s="73"/>
      <c r="H55" s="7" t="s">
        <v>16</v>
      </c>
      <c r="I55" s="10"/>
      <c r="J55" s="18"/>
      <c r="K55" s="18"/>
      <c r="L55" s="9"/>
      <c r="M55" s="10"/>
      <c r="N55" s="200"/>
      <c r="O55" s="220"/>
      <c r="P55" s="86"/>
    </row>
    <row r="56" spans="2:18" ht="12.95" customHeight="1" x14ac:dyDescent="0.2">
      <c r="B56" s="11"/>
      <c r="C56" s="7"/>
      <c r="D56" s="7"/>
      <c r="E56" s="7"/>
      <c r="F56" s="61"/>
      <c r="G56" s="73"/>
      <c r="H56" s="7" t="s">
        <v>17</v>
      </c>
      <c r="I56" s="10"/>
      <c r="J56" s="18"/>
      <c r="K56" s="18"/>
      <c r="L56" s="9"/>
      <c r="M56" s="10"/>
      <c r="N56" s="200"/>
      <c r="O56" s="220"/>
      <c r="P56" s="86"/>
    </row>
    <row r="57" spans="2:18" s="1" customFormat="1" ht="8.1" customHeight="1" thickBot="1" x14ac:dyDescent="0.25">
      <c r="B57" s="14"/>
      <c r="C57" s="15"/>
      <c r="D57" s="15"/>
      <c r="E57" s="15"/>
      <c r="F57" s="63"/>
      <c r="G57" s="74"/>
      <c r="H57" s="15"/>
      <c r="I57" s="15"/>
      <c r="J57" s="21"/>
      <c r="K57" s="21"/>
      <c r="L57" s="14"/>
      <c r="M57" s="15"/>
      <c r="N57" s="189"/>
      <c r="O57" s="221"/>
      <c r="P57" s="87"/>
    </row>
    <row r="58" spans="2:18" s="1" customFormat="1" ht="15.95" customHeight="1" x14ac:dyDescent="0.2">
      <c r="B58" s="8"/>
      <c r="C58" s="8"/>
      <c r="D58" s="8"/>
      <c r="E58" s="8"/>
      <c r="F58" s="64"/>
      <c r="G58" s="75"/>
      <c r="H58" s="8"/>
      <c r="I58" s="8"/>
      <c r="J58" s="8"/>
      <c r="K58" s="8"/>
      <c r="L58" s="8"/>
      <c r="M58" s="8"/>
      <c r="N58" s="105"/>
      <c r="O58" s="88"/>
      <c r="P58" s="88"/>
    </row>
    <row r="59" spans="2:18" s="1" customFormat="1" ht="15.95" customHeight="1" x14ac:dyDescent="0.2">
      <c r="B59" s="8"/>
      <c r="C59" s="8"/>
      <c r="D59" s="8"/>
      <c r="E59" s="8"/>
      <c r="F59" s="64"/>
      <c r="G59" s="75"/>
      <c r="H59" s="8"/>
      <c r="I59" s="8"/>
      <c r="J59" s="8"/>
      <c r="K59" s="8"/>
      <c r="L59" s="138"/>
      <c r="M59" s="8"/>
      <c r="N59" s="105"/>
      <c r="O59" s="88"/>
      <c r="P59" s="88"/>
    </row>
    <row r="60" spans="2:18" s="1" customFormat="1" ht="12.95" customHeight="1" x14ac:dyDescent="0.2">
      <c r="B60" s="8"/>
      <c r="C60" s="8"/>
      <c r="D60" s="8"/>
      <c r="E60" s="8"/>
      <c r="F60" s="64"/>
      <c r="G60" s="75"/>
      <c r="H60" s="8"/>
      <c r="I60" s="8"/>
      <c r="J60" s="8"/>
      <c r="K60" s="8"/>
      <c r="L60" s="8"/>
      <c r="M60" s="8"/>
      <c r="N60" s="105"/>
      <c r="O60" s="88"/>
      <c r="P60" s="88"/>
    </row>
    <row r="61" spans="2:18" ht="12.95" customHeight="1" x14ac:dyDescent="0.2">
      <c r="F61" s="64"/>
      <c r="G61" s="75"/>
      <c r="N61" s="105"/>
    </row>
    <row r="62" spans="2:18" ht="14.25" x14ac:dyDescent="0.2">
      <c r="F62" s="64"/>
      <c r="G62" s="75"/>
      <c r="N62" s="105"/>
    </row>
    <row r="63" spans="2:18" ht="14.25" x14ac:dyDescent="0.2">
      <c r="F63" s="64"/>
      <c r="G63" s="75"/>
      <c r="N63" s="105"/>
    </row>
    <row r="64" spans="2:18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64"/>
      <c r="N72" s="105"/>
    </row>
    <row r="73" spans="6:14" ht="14.25" x14ac:dyDescent="0.2">
      <c r="F73" s="64"/>
      <c r="G73" s="64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x14ac:dyDescent="0.2">
      <c r="G89" s="64"/>
    </row>
    <row r="90" spans="6:14" x14ac:dyDescent="0.2">
      <c r="G90" s="64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1"/>
  <dimension ref="B1:R96"/>
  <sheetViews>
    <sheetView topLeftCell="I4" zoomScaleNormal="100" workbookViewId="0">
      <selection activeCell="P26" sqref="P26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167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46</v>
      </c>
      <c r="D7" s="6" t="s">
        <v>48</v>
      </c>
      <c r="E7" s="146" t="s">
        <v>189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498940</v>
      </c>
      <c r="J8" s="97">
        <f t="shared" ref="J8" si="1">SUM(J9:J11)</f>
        <v>492040</v>
      </c>
      <c r="K8" s="97">
        <f>SUM(K9:K11)</f>
        <v>408528</v>
      </c>
      <c r="L8" s="170">
        <f t="shared" si="0"/>
        <v>477981</v>
      </c>
      <c r="M8" s="97">
        <f t="shared" si="0"/>
        <v>0</v>
      </c>
      <c r="N8" s="192">
        <f t="shared" si="0"/>
        <v>477981</v>
      </c>
      <c r="O8" s="219">
        <f t="shared" ref="O8:O31" si="2">IF(J8=0,"",N8/J8*100)</f>
        <v>97.142711974636214</v>
      </c>
      <c r="P8" s="85">
        <f>IF(K8=0,"",N8/K8*100)</f>
        <v>117.00079309129362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401420</v>
      </c>
      <c r="J9" s="98">
        <v>394520</v>
      </c>
      <c r="K9" s="98">
        <v>331428</v>
      </c>
      <c r="L9" s="114">
        <v>390402</v>
      </c>
      <c r="M9" s="98">
        <v>0</v>
      </c>
      <c r="N9" s="193">
        <f>SUM(L9:M9)</f>
        <v>390402</v>
      </c>
      <c r="O9" s="220">
        <f t="shared" si="2"/>
        <v>98.956199939166581</v>
      </c>
      <c r="P9" s="86">
        <f t="shared" ref="P9:P54" si="3">IF(K9=0,"",N9/K9*100)</f>
        <v>117.79390998949999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97520</v>
      </c>
      <c r="J10" s="98">
        <v>97520</v>
      </c>
      <c r="K10" s="98">
        <v>77100</v>
      </c>
      <c r="L10" s="114">
        <v>87579</v>
      </c>
      <c r="M10" s="98">
        <v>0</v>
      </c>
      <c r="N10" s="193">
        <f t="shared" ref="N10:N11" si="4">SUM(L10:M10)</f>
        <v>87579</v>
      </c>
      <c r="O10" s="220">
        <f t="shared" si="2"/>
        <v>89.806193601312557</v>
      </c>
      <c r="P10" s="86">
        <f t="shared" si="3"/>
        <v>113.59143968871595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44760</v>
      </c>
      <c r="J13" s="97">
        <f t="shared" si="5"/>
        <v>42720</v>
      </c>
      <c r="K13" s="97">
        <f>K14</f>
        <v>35144</v>
      </c>
      <c r="L13" s="170">
        <f t="shared" si="5"/>
        <v>42683</v>
      </c>
      <c r="M13" s="97">
        <f t="shared" si="5"/>
        <v>0</v>
      </c>
      <c r="N13" s="192">
        <f t="shared" si="5"/>
        <v>42683</v>
      </c>
      <c r="O13" s="219">
        <f t="shared" si="2"/>
        <v>99.913389513108626</v>
      </c>
      <c r="P13" s="85">
        <f t="shared" si="3"/>
        <v>121.45174140678353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44760</v>
      </c>
      <c r="J14" s="98">
        <v>42720</v>
      </c>
      <c r="K14" s="98">
        <v>35144</v>
      </c>
      <c r="L14" s="114">
        <v>42683</v>
      </c>
      <c r="M14" s="98">
        <v>0</v>
      </c>
      <c r="N14" s="193">
        <f>SUM(L14:M14)</f>
        <v>42683</v>
      </c>
      <c r="O14" s="220">
        <f t="shared" si="2"/>
        <v>99.913389513108626</v>
      </c>
      <c r="P14" s="86">
        <f t="shared" si="3"/>
        <v>121.45174140678353</v>
      </c>
      <c r="Q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7"/>
      <c r="J15" s="97"/>
      <c r="K15" s="97"/>
      <c r="L15" s="170"/>
      <c r="M15" s="97"/>
      <c r="N15" s="187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68040</v>
      </c>
      <c r="J16" s="99">
        <f t="shared" ref="J16" si="7">SUM(J17:J26)</f>
        <v>68040</v>
      </c>
      <c r="K16" s="99">
        <f>SUM(K17:K26)</f>
        <v>62777</v>
      </c>
      <c r="L16" s="171">
        <f t="shared" si="6"/>
        <v>65150</v>
      </c>
      <c r="M16" s="99">
        <f t="shared" si="6"/>
        <v>0</v>
      </c>
      <c r="N16" s="187">
        <f t="shared" si="6"/>
        <v>65150</v>
      </c>
      <c r="O16" s="219">
        <f t="shared" si="2"/>
        <v>95.752498530276313</v>
      </c>
      <c r="P16" s="85">
        <f t="shared" si="3"/>
        <v>103.78004683243861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3000</v>
      </c>
      <c r="J17" s="98">
        <v>3000</v>
      </c>
      <c r="K17" s="98">
        <v>1981</v>
      </c>
      <c r="L17" s="114">
        <v>2679</v>
      </c>
      <c r="M17" s="98">
        <v>0</v>
      </c>
      <c r="N17" s="193">
        <f t="shared" ref="N17:N26" si="8">SUM(L17:M17)</f>
        <v>2679</v>
      </c>
      <c r="O17" s="220">
        <f t="shared" si="2"/>
        <v>89.3</v>
      </c>
      <c r="P17" s="86">
        <f t="shared" si="3"/>
        <v>135.23472993437656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22000</v>
      </c>
      <c r="J18" s="98">
        <v>22000</v>
      </c>
      <c r="K18" s="98">
        <v>21641</v>
      </c>
      <c r="L18" s="114">
        <v>21106</v>
      </c>
      <c r="M18" s="98">
        <v>0</v>
      </c>
      <c r="N18" s="193">
        <f t="shared" si="8"/>
        <v>21106</v>
      </c>
      <c r="O18" s="220">
        <f t="shared" si="2"/>
        <v>95.936363636363637</v>
      </c>
      <c r="P18" s="86">
        <f t="shared" si="3"/>
        <v>97.527840672797012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4000</v>
      </c>
      <c r="J19" s="98">
        <v>4000</v>
      </c>
      <c r="K19" s="98">
        <v>3086</v>
      </c>
      <c r="L19" s="114">
        <v>3438</v>
      </c>
      <c r="M19" s="98">
        <v>0</v>
      </c>
      <c r="N19" s="193">
        <f t="shared" si="8"/>
        <v>3438</v>
      </c>
      <c r="O19" s="220">
        <f t="shared" si="2"/>
        <v>85.95</v>
      </c>
      <c r="P19" s="86">
        <f t="shared" si="3"/>
        <v>111.40635126377188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9500</v>
      </c>
      <c r="J20" s="98">
        <v>9500</v>
      </c>
      <c r="K20" s="98">
        <v>8635</v>
      </c>
      <c r="L20" s="114">
        <v>9335</v>
      </c>
      <c r="M20" s="98">
        <v>0</v>
      </c>
      <c r="N20" s="193">
        <f t="shared" si="8"/>
        <v>9335</v>
      </c>
      <c r="O20" s="220">
        <f t="shared" si="2"/>
        <v>98.263157894736835</v>
      </c>
      <c r="P20" s="86">
        <f t="shared" si="3"/>
        <v>108.10654313839028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600</v>
      </c>
      <c r="J21" s="98">
        <v>600</v>
      </c>
      <c r="K21" s="98">
        <v>598</v>
      </c>
      <c r="L21" s="114">
        <v>548</v>
      </c>
      <c r="M21" s="98">
        <v>0</v>
      </c>
      <c r="N21" s="193">
        <f t="shared" si="8"/>
        <v>548</v>
      </c>
      <c r="O21" s="220">
        <f t="shared" si="2"/>
        <v>91.333333333333329</v>
      </c>
      <c r="P21" s="86">
        <f t="shared" si="3"/>
        <v>91.638795986622071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6000</v>
      </c>
      <c r="J23" s="98">
        <v>5800</v>
      </c>
      <c r="K23" s="98">
        <v>4532</v>
      </c>
      <c r="L23" s="114">
        <v>5041</v>
      </c>
      <c r="M23" s="98">
        <v>0</v>
      </c>
      <c r="N23" s="193">
        <f t="shared" si="8"/>
        <v>5041</v>
      </c>
      <c r="O23" s="220">
        <f t="shared" si="2"/>
        <v>86.913793103448285</v>
      </c>
      <c r="P23" s="86">
        <f t="shared" si="3"/>
        <v>111.23124448367167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440</v>
      </c>
      <c r="J24" s="98">
        <v>440</v>
      </c>
      <c r="K24" s="98">
        <v>300</v>
      </c>
      <c r="L24" s="114">
        <v>340</v>
      </c>
      <c r="M24" s="98">
        <v>0</v>
      </c>
      <c r="N24" s="193">
        <f t="shared" si="8"/>
        <v>340</v>
      </c>
      <c r="O24" s="220">
        <f t="shared" si="2"/>
        <v>77.272727272727266</v>
      </c>
      <c r="P24" s="86">
        <f t="shared" si="3"/>
        <v>113.33333333333333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22500</v>
      </c>
      <c r="J25" s="98">
        <v>22700</v>
      </c>
      <c r="K25" s="98">
        <v>22004</v>
      </c>
      <c r="L25" s="114">
        <v>22663</v>
      </c>
      <c r="M25" s="98">
        <v>0</v>
      </c>
      <c r="N25" s="193">
        <f t="shared" si="8"/>
        <v>22663</v>
      </c>
      <c r="O25" s="220">
        <f t="shared" si="2"/>
        <v>99.837004405286351</v>
      </c>
      <c r="P25" s="86">
        <f t="shared" si="3"/>
        <v>102.99491001636065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ht="12.95" customHeight="1" x14ac:dyDescent="0.25">
      <c r="B27" s="9"/>
      <c r="C27" s="10"/>
      <c r="D27" s="10"/>
      <c r="E27" s="10"/>
      <c r="F27" s="62"/>
      <c r="G27" s="73"/>
      <c r="H27" s="18"/>
      <c r="I27" s="97"/>
      <c r="J27" s="97"/>
      <c r="K27" s="97"/>
      <c r="L27" s="170"/>
      <c r="M27" s="97"/>
      <c r="N27" s="187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3500</v>
      </c>
      <c r="J28" s="97">
        <f t="shared" ref="J28" si="10">SUM(J29:J30)</f>
        <v>3500</v>
      </c>
      <c r="K28" s="97">
        <f>SUM(K29:K30)</f>
        <v>3491</v>
      </c>
      <c r="L28" s="170">
        <f t="shared" si="9"/>
        <v>3492</v>
      </c>
      <c r="M28" s="97">
        <f t="shared" si="9"/>
        <v>0</v>
      </c>
      <c r="N28" s="187">
        <f t="shared" si="9"/>
        <v>3492</v>
      </c>
      <c r="O28" s="219">
        <f t="shared" si="2"/>
        <v>99.771428571428572</v>
      </c>
      <c r="P28" s="85">
        <f t="shared" si="3"/>
        <v>100.02864508736751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0</v>
      </c>
      <c r="J29" s="98">
        <v>0</v>
      </c>
      <c r="K29" s="98">
        <v>0</v>
      </c>
      <c r="L29" s="114">
        <v>0</v>
      </c>
      <c r="M29" s="98">
        <v>0</v>
      </c>
      <c r="N29" s="193">
        <f t="shared" ref="N29:N30" si="11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3500</v>
      </c>
      <c r="J30" s="98">
        <v>3500</v>
      </c>
      <c r="K30" s="98">
        <v>3491</v>
      </c>
      <c r="L30" s="114">
        <v>3492</v>
      </c>
      <c r="M30" s="98">
        <v>0</v>
      </c>
      <c r="N30" s="193">
        <f t="shared" si="11"/>
        <v>3492</v>
      </c>
      <c r="O30" s="220">
        <f t="shared" si="2"/>
        <v>99.771428571428572</v>
      </c>
      <c r="P30" s="86">
        <f t="shared" si="3"/>
        <v>100.02864508736751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283</v>
      </c>
      <c r="J32" s="129" t="s">
        <v>283</v>
      </c>
      <c r="K32" s="129" t="s">
        <v>244</v>
      </c>
      <c r="L32" s="172">
        <v>15</v>
      </c>
      <c r="M32" s="129"/>
      <c r="N32" s="186"/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615240</v>
      </c>
      <c r="J33" s="13">
        <f t="shared" si="12"/>
        <v>606300</v>
      </c>
      <c r="K33" s="13">
        <f t="shared" ref="K33" si="13">K8+K13+K16+K28</f>
        <v>509940</v>
      </c>
      <c r="L33" s="122">
        <f>L8+L13+L16+L28</f>
        <v>589306</v>
      </c>
      <c r="M33" s="13">
        <f>M8+M13+M16+M28</f>
        <v>0</v>
      </c>
      <c r="N33" s="187">
        <f>N8+N13+N16+N28</f>
        <v>589306</v>
      </c>
      <c r="O33" s="219">
        <f>IF(J33=0,"",N33/J33*100)</f>
        <v>97.197097146627087</v>
      </c>
      <c r="P33" s="219">
        <f>IF(K33=0,"",N33/K33*100)</f>
        <v>115.56379181864533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3"/>
        <v/>
      </c>
      <c r="Q34" s="30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22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2"/>
  <dimension ref="B1:R96"/>
  <sheetViews>
    <sheetView topLeftCell="I10" zoomScaleNormal="100" workbookViewId="0">
      <selection activeCell="Q36" sqref="Q36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168</v>
      </c>
      <c r="C2" s="237"/>
      <c r="D2" s="237"/>
      <c r="E2" s="237"/>
      <c r="F2" s="237"/>
      <c r="G2" s="237"/>
      <c r="H2" s="237"/>
      <c r="I2" s="237"/>
      <c r="J2" s="264"/>
      <c r="K2" s="264"/>
      <c r="L2" s="264"/>
      <c r="M2" s="264"/>
      <c r="N2" s="264"/>
      <c r="O2" s="264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45</v>
      </c>
      <c r="C7" s="6" t="s">
        <v>46</v>
      </c>
      <c r="D7" s="6" t="s">
        <v>49</v>
      </c>
      <c r="E7" s="146" t="s">
        <v>189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740870</v>
      </c>
      <c r="J8" s="97">
        <f t="shared" ref="J8" si="1">SUM(J9:J11)</f>
        <v>742890</v>
      </c>
      <c r="K8" s="97">
        <f>SUM(K9:K11)</f>
        <v>677955</v>
      </c>
      <c r="L8" s="170">
        <f t="shared" si="0"/>
        <v>740320</v>
      </c>
      <c r="M8" s="97">
        <f t="shared" si="0"/>
        <v>0</v>
      </c>
      <c r="N8" s="192">
        <f t="shared" si="0"/>
        <v>740320</v>
      </c>
      <c r="O8" s="219">
        <f t="shared" ref="O8:O31" si="2">IF(J8=0,"",N8/J8*100)</f>
        <v>99.65405376300663</v>
      </c>
      <c r="P8" s="85">
        <f>IF(K8=0,"",N8/K8*100)</f>
        <v>109.19898813343067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622700</v>
      </c>
      <c r="J9" s="98">
        <v>624720</v>
      </c>
      <c r="K9" s="98">
        <v>554916</v>
      </c>
      <c r="L9" s="114">
        <v>624538</v>
      </c>
      <c r="M9" s="98">
        <v>0</v>
      </c>
      <c r="N9" s="193">
        <f>SUM(L9:M9)</f>
        <v>624538</v>
      </c>
      <c r="O9" s="220">
        <f t="shared" si="2"/>
        <v>99.970866948392882</v>
      </c>
      <c r="P9" s="86">
        <f t="shared" ref="P9:P54" si="3">IF(K9=0,"",N9/K9*100)</f>
        <v>112.54640341961665</v>
      </c>
      <c r="Q9" s="30"/>
      <c r="R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118170</v>
      </c>
      <c r="J10" s="98">
        <v>118170</v>
      </c>
      <c r="K10" s="98">
        <v>123039</v>
      </c>
      <c r="L10" s="114">
        <v>115782</v>
      </c>
      <c r="M10" s="98">
        <v>0</v>
      </c>
      <c r="N10" s="193">
        <f t="shared" ref="N10:N11" si="4">SUM(L10:M10)</f>
        <v>115782</v>
      </c>
      <c r="O10" s="220">
        <f t="shared" si="2"/>
        <v>97.979182533637982</v>
      </c>
      <c r="P10" s="86">
        <f t="shared" si="3"/>
        <v>94.101870138736501</v>
      </c>
      <c r="Q10" s="30"/>
      <c r="R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30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  <c r="R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68190</v>
      </c>
      <c r="J13" s="97">
        <f t="shared" si="5"/>
        <v>67390</v>
      </c>
      <c r="K13" s="97">
        <f>K14</f>
        <v>59978</v>
      </c>
      <c r="L13" s="170">
        <f t="shared" si="5"/>
        <v>67376</v>
      </c>
      <c r="M13" s="97">
        <f t="shared" si="5"/>
        <v>0</v>
      </c>
      <c r="N13" s="192">
        <f t="shared" si="5"/>
        <v>67376</v>
      </c>
      <c r="O13" s="219">
        <f t="shared" si="2"/>
        <v>99.979225404362666</v>
      </c>
      <c r="P13" s="85">
        <f t="shared" si="3"/>
        <v>112.33452265830806</v>
      </c>
      <c r="Q13" s="30"/>
      <c r="R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68190</v>
      </c>
      <c r="J14" s="98">
        <v>67390</v>
      </c>
      <c r="K14" s="98">
        <v>59978</v>
      </c>
      <c r="L14" s="114">
        <v>67376</v>
      </c>
      <c r="M14" s="98">
        <v>0</v>
      </c>
      <c r="N14" s="193">
        <f>SUM(L14:M14)</f>
        <v>67376</v>
      </c>
      <c r="O14" s="220">
        <f t="shared" si="2"/>
        <v>99.979225404362666</v>
      </c>
      <c r="P14" s="86">
        <f t="shared" si="3"/>
        <v>112.33452265830806</v>
      </c>
      <c r="Q14" s="30"/>
      <c r="R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7"/>
      <c r="J15" s="97"/>
      <c r="K15" s="97"/>
      <c r="L15" s="170"/>
      <c r="M15" s="97"/>
      <c r="N15" s="187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88920</v>
      </c>
      <c r="J16" s="99">
        <f t="shared" ref="J16" si="7">SUM(J17:J26)</f>
        <v>88920</v>
      </c>
      <c r="K16" s="99">
        <f>SUM(K17:K26)</f>
        <v>79585</v>
      </c>
      <c r="L16" s="171">
        <f t="shared" si="6"/>
        <v>85406</v>
      </c>
      <c r="M16" s="99">
        <f t="shared" si="6"/>
        <v>0</v>
      </c>
      <c r="N16" s="187">
        <f t="shared" si="6"/>
        <v>85406</v>
      </c>
      <c r="O16" s="219">
        <f t="shared" si="2"/>
        <v>96.048133153396307</v>
      </c>
      <c r="P16" s="85">
        <f t="shared" si="3"/>
        <v>107.3141923729346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5500</v>
      </c>
      <c r="J17" s="98">
        <v>5500</v>
      </c>
      <c r="K17" s="98">
        <v>6030</v>
      </c>
      <c r="L17" s="114">
        <v>5142</v>
      </c>
      <c r="M17" s="98">
        <v>0</v>
      </c>
      <c r="N17" s="193">
        <f t="shared" ref="N17:N26" si="8">SUM(L17:M17)</f>
        <v>5142</v>
      </c>
      <c r="O17" s="220">
        <f t="shared" si="2"/>
        <v>93.490909090909085</v>
      </c>
      <c r="P17" s="86">
        <f t="shared" si="3"/>
        <v>85.273631840796014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40000</v>
      </c>
      <c r="J18" s="98">
        <v>37500</v>
      </c>
      <c r="K18" s="98">
        <v>35066</v>
      </c>
      <c r="L18" s="114">
        <v>37308</v>
      </c>
      <c r="M18" s="98">
        <v>0</v>
      </c>
      <c r="N18" s="193">
        <f t="shared" si="8"/>
        <v>37308</v>
      </c>
      <c r="O18" s="220">
        <f t="shared" si="2"/>
        <v>99.488</v>
      </c>
      <c r="P18" s="86">
        <f t="shared" si="3"/>
        <v>106.39365767410027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2200</v>
      </c>
      <c r="J19" s="98">
        <v>2200</v>
      </c>
      <c r="K19" s="98">
        <v>2005</v>
      </c>
      <c r="L19" s="114">
        <v>1929</v>
      </c>
      <c r="M19" s="98">
        <v>0</v>
      </c>
      <c r="N19" s="193">
        <f t="shared" si="8"/>
        <v>1929</v>
      </c>
      <c r="O19" s="220">
        <f t="shared" si="2"/>
        <v>87.681818181818187</v>
      </c>
      <c r="P19" s="86">
        <f t="shared" si="3"/>
        <v>96.209476309226943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12000</v>
      </c>
      <c r="J20" s="98">
        <v>12000</v>
      </c>
      <c r="K20" s="98">
        <v>9768</v>
      </c>
      <c r="L20" s="114">
        <v>11730</v>
      </c>
      <c r="M20" s="98">
        <v>0</v>
      </c>
      <c r="N20" s="193">
        <f t="shared" si="8"/>
        <v>11730</v>
      </c>
      <c r="O20" s="220">
        <f t="shared" si="2"/>
        <v>97.75</v>
      </c>
      <c r="P20" s="86">
        <f t="shared" si="3"/>
        <v>120.08599508599509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1000</v>
      </c>
      <c r="J21" s="98">
        <v>1000</v>
      </c>
      <c r="K21" s="98">
        <v>995</v>
      </c>
      <c r="L21" s="114">
        <v>920</v>
      </c>
      <c r="M21" s="98">
        <v>0</v>
      </c>
      <c r="N21" s="193">
        <f t="shared" si="8"/>
        <v>920</v>
      </c>
      <c r="O21" s="220">
        <f t="shared" si="2"/>
        <v>92</v>
      </c>
      <c r="P21" s="86">
        <f t="shared" si="3"/>
        <v>92.462311557788951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14000</v>
      </c>
      <c r="J23" s="98">
        <v>14000</v>
      </c>
      <c r="K23" s="98">
        <v>11818</v>
      </c>
      <c r="L23" s="114">
        <v>13518</v>
      </c>
      <c r="M23" s="98">
        <v>0</v>
      </c>
      <c r="N23" s="193">
        <f t="shared" si="8"/>
        <v>13518</v>
      </c>
      <c r="O23" s="220">
        <f t="shared" si="2"/>
        <v>96.55714285714285</v>
      </c>
      <c r="P23" s="86">
        <f t="shared" si="3"/>
        <v>114.38483668979522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720</v>
      </c>
      <c r="J24" s="98">
        <v>770</v>
      </c>
      <c r="K24" s="98">
        <v>580</v>
      </c>
      <c r="L24" s="114">
        <v>732</v>
      </c>
      <c r="M24" s="98">
        <v>0</v>
      </c>
      <c r="N24" s="193">
        <f t="shared" si="8"/>
        <v>732</v>
      </c>
      <c r="O24" s="220">
        <f t="shared" si="2"/>
        <v>95.064935064935057</v>
      </c>
      <c r="P24" s="86">
        <f t="shared" si="3"/>
        <v>126.20689655172414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13500</v>
      </c>
      <c r="J25" s="98">
        <v>15950</v>
      </c>
      <c r="K25" s="98">
        <v>13323</v>
      </c>
      <c r="L25" s="114">
        <v>14127</v>
      </c>
      <c r="M25" s="98">
        <v>0</v>
      </c>
      <c r="N25" s="193">
        <f t="shared" si="8"/>
        <v>14127</v>
      </c>
      <c r="O25" s="220">
        <f t="shared" si="2"/>
        <v>88.570532915360502</v>
      </c>
      <c r="P25" s="86">
        <f t="shared" si="3"/>
        <v>106.0346768745778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SUM(I29:I31)</f>
        <v>14616</v>
      </c>
      <c r="J28" s="97">
        <f t="shared" ref="J28" si="10">SUM(J29:J31)</f>
        <v>14616</v>
      </c>
      <c r="K28" s="97">
        <f>SUM(K29:K31)</f>
        <v>4994</v>
      </c>
      <c r="L28" s="170">
        <f t="shared" si="9"/>
        <v>11953</v>
      </c>
      <c r="M28" s="97">
        <f t="shared" si="9"/>
        <v>2596</v>
      </c>
      <c r="N28" s="187">
        <f t="shared" si="9"/>
        <v>14549</v>
      </c>
      <c r="O28" s="219">
        <f t="shared" si="2"/>
        <v>99.541598248494807</v>
      </c>
      <c r="P28" s="85">
        <f t="shared" si="3"/>
        <v>291.32959551461749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7020</v>
      </c>
      <c r="J29" s="98">
        <v>7020</v>
      </c>
      <c r="K29" s="98">
        <v>0</v>
      </c>
      <c r="L29" s="114">
        <v>7020</v>
      </c>
      <c r="M29" s="98">
        <v>0</v>
      </c>
      <c r="N29" s="193">
        <f t="shared" ref="N29:N30" si="11">SUM(L29:M29)</f>
        <v>7020</v>
      </c>
      <c r="O29" s="220">
        <f t="shared" si="2"/>
        <v>100</v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7596</v>
      </c>
      <c r="J30" s="98">
        <v>7596</v>
      </c>
      <c r="K30" s="98">
        <v>4994</v>
      </c>
      <c r="L30" s="114">
        <v>4933</v>
      </c>
      <c r="M30" s="98">
        <v>2596</v>
      </c>
      <c r="N30" s="193">
        <f t="shared" si="11"/>
        <v>7529</v>
      </c>
      <c r="O30" s="220">
        <f t="shared" si="2"/>
        <v>99.11795681937862</v>
      </c>
      <c r="P30" s="86">
        <f t="shared" si="3"/>
        <v>150.76091309571487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264</v>
      </c>
      <c r="J32" s="129" t="s">
        <v>264</v>
      </c>
      <c r="K32" s="129" t="s">
        <v>293</v>
      </c>
      <c r="L32" s="172">
        <v>28</v>
      </c>
      <c r="M32" s="129"/>
      <c r="N32" s="186"/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912596</v>
      </c>
      <c r="J33" s="13">
        <f t="shared" si="12"/>
        <v>913816</v>
      </c>
      <c r="K33" s="13">
        <f t="shared" ref="K33" si="13">K8+K13+K16+K28</f>
        <v>822512</v>
      </c>
      <c r="L33" s="122">
        <f>L8+L13+L16+L28</f>
        <v>905055</v>
      </c>
      <c r="M33" s="13">
        <f>M8+M13+M16+M28</f>
        <v>2596</v>
      </c>
      <c r="N33" s="187">
        <f>N8+N13+N16+N28</f>
        <v>907651</v>
      </c>
      <c r="O33" s="219">
        <f>IF(J33=0,"",N33/J33*100)</f>
        <v>99.325356526915698</v>
      </c>
      <c r="P33" s="85">
        <f t="shared" si="3"/>
        <v>110.35109518159005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>
        <f>I33+'29'!I33+'28'!I33+'27'!I33+'26'!I33+'25'!I33+'24'!I33</f>
        <v>10974072</v>
      </c>
      <c r="J34" s="13">
        <f>J33+'29'!J33+'28'!J33+'27'!J33+'26'!J33+'25'!J33+'24'!J33</f>
        <v>10920772</v>
      </c>
      <c r="K34" s="13">
        <f>K33+'29'!L33+'28'!L33+'27'!L33+'26'!L33+'25'!L33+'24'!L33</f>
        <v>10608040</v>
      </c>
      <c r="L34" s="122">
        <f>L33+'29'!L33+'28'!L33+'27'!L33+'26'!L33+'25'!L33+'24'!L33</f>
        <v>10690583</v>
      </c>
      <c r="M34" s="13">
        <f>M33+'29'!M33+'28'!M33+'27'!M33+'26'!M33+'25'!M33+'24'!M33</f>
        <v>107508</v>
      </c>
      <c r="N34" s="187">
        <f>N33+'29'!N33+'28'!N33+'27'!N33+'26'!N33+'25'!N33+'24'!N33</f>
        <v>10798091</v>
      </c>
      <c r="O34" s="219">
        <f>IF(J34=0,"",N34/J34*100)</f>
        <v>98.876627036989689</v>
      </c>
      <c r="P34" s="85">
        <f t="shared" si="3"/>
        <v>101.7915750694756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>
        <f>I34+'23'!I34+'20'!I48</f>
        <v>19621852</v>
      </c>
      <c r="J35" s="13">
        <f>J34+'23'!J34+'20'!J48</f>
        <v>19558292</v>
      </c>
      <c r="K35" s="13">
        <f>K34+'23'!L34+'20'!L48</f>
        <v>18766266</v>
      </c>
      <c r="L35" s="122">
        <f>L34+'23'!L34+'20'!L48</f>
        <v>18848809</v>
      </c>
      <c r="M35" s="13">
        <f>M34+'23'!M34+'20'!M48</f>
        <v>445930</v>
      </c>
      <c r="N35" s="187">
        <f>N34+'23'!N34+'20'!N48</f>
        <v>19294739</v>
      </c>
      <c r="O35" s="219">
        <f>IF(J35=0,"",N35/J35*100)</f>
        <v>98.65247435716779</v>
      </c>
      <c r="P35" s="85">
        <f t="shared" si="3"/>
        <v>102.81607966123896</v>
      </c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/>
  <dimension ref="B1:R96"/>
  <sheetViews>
    <sheetView topLeftCell="I13" zoomScaleNormal="100" workbookViewId="0">
      <selection activeCell="N36" sqref="N36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151</v>
      </c>
      <c r="C2" s="237"/>
      <c r="D2" s="237"/>
      <c r="E2" s="237"/>
      <c r="F2" s="237"/>
      <c r="G2" s="237"/>
      <c r="H2" s="237"/>
      <c r="I2" s="237"/>
      <c r="J2" s="257"/>
      <c r="K2" s="257"/>
      <c r="L2" s="257"/>
      <c r="M2" s="257"/>
      <c r="N2" s="25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50</v>
      </c>
      <c r="C7" s="6" t="s">
        <v>3</v>
      </c>
      <c r="D7" s="6" t="s">
        <v>4</v>
      </c>
      <c r="E7" s="146" t="s">
        <v>179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438670</v>
      </c>
      <c r="J8" s="97">
        <f t="shared" ref="J8" si="1">SUM(J9:J11)</f>
        <v>438580</v>
      </c>
      <c r="K8" s="97">
        <f>SUM(K9:K11)</f>
        <v>321998</v>
      </c>
      <c r="L8" s="170">
        <f t="shared" si="0"/>
        <v>438566</v>
      </c>
      <c r="M8" s="97">
        <f t="shared" si="0"/>
        <v>0</v>
      </c>
      <c r="N8" s="192">
        <f t="shared" si="0"/>
        <v>438566</v>
      </c>
      <c r="O8" s="219">
        <f t="shared" ref="O8:O34" si="2">IF(J8=0,"",N8/J8*100)</f>
        <v>99.996807879976288</v>
      </c>
      <c r="P8" s="85">
        <f>IF(K8=0,"",N8/K8*100)</f>
        <v>136.20146708985769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351090</v>
      </c>
      <c r="J9" s="98">
        <v>350690</v>
      </c>
      <c r="K9" s="98">
        <v>248829</v>
      </c>
      <c r="L9" s="114">
        <v>350679</v>
      </c>
      <c r="M9" s="98">
        <v>0</v>
      </c>
      <c r="N9" s="193">
        <f>SUM(L9:M9)</f>
        <v>350679</v>
      </c>
      <c r="O9" s="220">
        <f t="shared" si="2"/>
        <v>99.99686332658473</v>
      </c>
      <c r="P9" s="86">
        <f t="shared" ref="P9:P54" si="3">IF(K9=0,"",N9/K9*100)</f>
        <v>140.9317241961347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87580</v>
      </c>
      <c r="J10" s="98">
        <v>87890</v>
      </c>
      <c r="K10" s="98">
        <v>73169</v>
      </c>
      <c r="L10" s="114">
        <v>87887</v>
      </c>
      <c r="M10" s="98">
        <v>0</v>
      </c>
      <c r="N10" s="193">
        <f t="shared" ref="N10:N11" si="4">SUM(L10:M10)</f>
        <v>87887</v>
      </c>
      <c r="O10" s="220">
        <f t="shared" si="2"/>
        <v>99.996586642393908</v>
      </c>
      <c r="P10" s="86">
        <f t="shared" si="3"/>
        <v>120.11507605680001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37260</v>
      </c>
      <c r="J13" s="97">
        <f t="shared" si="5"/>
        <v>37260</v>
      </c>
      <c r="K13" s="97">
        <f>K14</f>
        <v>26127</v>
      </c>
      <c r="L13" s="170">
        <f t="shared" si="5"/>
        <v>37183</v>
      </c>
      <c r="M13" s="97">
        <f t="shared" si="5"/>
        <v>0</v>
      </c>
      <c r="N13" s="192">
        <f t="shared" si="5"/>
        <v>37183</v>
      </c>
      <c r="O13" s="219">
        <f t="shared" si="2"/>
        <v>99.793344068706389</v>
      </c>
      <c r="P13" s="85">
        <f t="shared" si="3"/>
        <v>142.31637769357371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37260</v>
      </c>
      <c r="J14" s="98">
        <v>37260</v>
      </c>
      <c r="K14" s="98">
        <v>26127</v>
      </c>
      <c r="L14" s="114">
        <v>37183</v>
      </c>
      <c r="M14" s="98"/>
      <c r="N14" s="193">
        <f>SUM(L14:M14)</f>
        <v>37183</v>
      </c>
      <c r="O14" s="220">
        <f t="shared" si="2"/>
        <v>99.793344068706389</v>
      </c>
      <c r="P14" s="86">
        <f t="shared" si="3"/>
        <v>142.31637769357371</v>
      </c>
      <c r="Q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7"/>
      <c r="J15" s="97"/>
      <c r="K15" s="97"/>
      <c r="L15" s="170"/>
      <c r="M15" s="97"/>
      <c r="N15" s="187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4">
        <f t="shared" ref="I16:J16" si="6">SUM(I17:I26)</f>
        <v>40300</v>
      </c>
      <c r="J16" s="94">
        <f t="shared" si="6"/>
        <v>40300</v>
      </c>
      <c r="K16" s="94">
        <f t="shared" ref="K16" si="7">SUM(K17:K26)</f>
        <v>53301</v>
      </c>
      <c r="L16" s="116">
        <f t="shared" ref="L16" si="8">SUM(L17:L26)</f>
        <v>40258</v>
      </c>
      <c r="M16" s="97">
        <f>SUM(M17:M26)</f>
        <v>0</v>
      </c>
      <c r="N16" s="187">
        <f>SUM(N17:N26)</f>
        <v>40258</v>
      </c>
      <c r="O16" s="219">
        <f t="shared" si="2"/>
        <v>99.895781637717121</v>
      </c>
      <c r="P16" s="85">
        <f t="shared" si="3"/>
        <v>75.529539783493732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3500</v>
      </c>
      <c r="J17" s="98">
        <v>3450</v>
      </c>
      <c r="K17" s="98">
        <v>2479</v>
      </c>
      <c r="L17" s="114">
        <v>3449</v>
      </c>
      <c r="M17" s="98">
        <v>0</v>
      </c>
      <c r="N17" s="193">
        <f t="shared" ref="N17:N26" si="9">SUM(L17:M17)</f>
        <v>3449</v>
      </c>
      <c r="O17" s="220">
        <f t="shared" si="2"/>
        <v>99.971014492753625</v>
      </c>
      <c r="P17" s="86">
        <f t="shared" si="3"/>
        <v>139.1286809197257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0</v>
      </c>
      <c r="J18" s="98">
        <v>0</v>
      </c>
      <c r="K18" s="98">
        <v>0</v>
      </c>
      <c r="L18" s="114">
        <v>0</v>
      </c>
      <c r="M18" s="98">
        <v>0</v>
      </c>
      <c r="N18" s="193">
        <f t="shared" si="9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3000</v>
      </c>
      <c r="J19" s="98">
        <v>2900</v>
      </c>
      <c r="K19" s="98">
        <v>2897</v>
      </c>
      <c r="L19" s="114">
        <v>2877</v>
      </c>
      <c r="M19" s="98">
        <v>0</v>
      </c>
      <c r="N19" s="193">
        <f t="shared" si="9"/>
        <v>2877</v>
      </c>
      <c r="O19" s="220">
        <f t="shared" si="2"/>
        <v>99.206896551724128</v>
      </c>
      <c r="P19" s="86">
        <f t="shared" si="3"/>
        <v>99.309630652399022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1500</v>
      </c>
      <c r="J20" s="98">
        <v>1650</v>
      </c>
      <c r="K20" s="98">
        <v>929</v>
      </c>
      <c r="L20" s="114">
        <v>1643</v>
      </c>
      <c r="M20" s="98">
        <v>0</v>
      </c>
      <c r="N20" s="193">
        <f t="shared" si="9"/>
        <v>1643</v>
      </c>
      <c r="O20" s="220">
        <f t="shared" si="2"/>
        <v>99.575757575757578</v>
      </c>
      <c r="P20" s="86">
        <f t="shared" si="3"/>
        <v>176.85683530678148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0</v>
      </c>
      <c r="J21" s="98">
        <v>0</v>
      </c>
      <c r="K21" s="98">
        <v>0</v>
      </c>
      <c r="L21" s="114">
        <v>0</v>
      </c>
      <c r="M21" s="98">
        <v>0</v>
      </c>
      <c r="N21" s="193">
        <f t="shared" si="9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9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800</v>
      </c>
      <c r="J23" s="98">
        <v>710</v>
      </c>
      <c r="K23" s="98">
        <v>558</v>
      </c>
      <c r="L23" s="114">
        <v>706</v>
      </c>
      <c r="M23" s="98">
        <v>0</v>
      </c>
      <c r="N23" s="193">
        <f t="shared" si="9"/>
        <v>706</v>
      </c>
      <c r="O23" s="220">
        <f t="shared" si="2"/>
        <v>99.436619718309856</v>
      </c>
      <c r="P23" s="86">
        <f t="shared" si="3"/>
        <v>126.52329749103943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0</v>
      </c>
      <c r="J24" s="98">
        <v>0</v>
      </c>
      <c r="K24" s="98">
        <v>0</v>
      </c>
      <c r="L24" s="114">
        <v>0</v>
      </c>
      <c r="M24" s="98">
        <v>0</v>
      </c>
      <c r="N24" s="193">
        <f t="shared" si="9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31500</v>
      </c>
      <c r="J25" s="98">
        <v>31590</v>
      </c>
      <c r="K25" s="98">
        <v>46438</v>
      </c>
      <c r="L25" s="114">
        <v>31583</v>
      </c>
      <c r="M25" s="98">
        <v>0</v>
      </c>
      <c r="N25" s="193">
        <f t="shared" si="9"/>
        <v>31583</v>
      </c>
      <c r="O25" s="220">
        <f t="shared" si="2"/>
        <v>99.977841088952204</v>
      </c>
      <c r="P25" s="86">
        <f t="shared" si="3"/>
        <v>68.011111589646418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9"/>
        <v>0</v>
      </c>
      <c r="O26" s="220" t="str">
        <f t="shared" si="2"/>
        <v/>
      </c>
      <c r="P26" s="86" t="str">
        <f t="shared" si="3"/>
        <v/>
      </c>
      <c r="Q26" s="30"/>
    </row>
    <row r="27" spans="2:17" ht="12.95" customHeight="1" x14ac:dyDescent="0.25">
      <c r="B27" s="9"/>
      <c r="C27" s="10"/>
      <c r="D27" s="10"/>
      <c r="E27" s="10"/>
      <c r="F27" s="62"/>
      <c r="G27" s="73"/>
      <c r="H27" s="18"/>
      <c r="I27" s="97"/>
      <c r="J27" s="97"/>
      <c r="K27" s="97"/>
      <c r="L27" s="170"/>
      <c r="M27" s="97"/>
      <c r="N27" s="187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614000</v>
      </c>
      <c r="G28" s="72"/>
      <c r="H28" s="19" t="s">
        <v>74</v>
      </c>
      <c r="I28" s="97">
        <f t="shared" ref="I28:N28" si="10">SUM(I29:I29)</f>
        <v>2000000</v>
      </c>
      <c r="J28" s="97">
        <f t="shared" si="10"/>
        <v>2000000</v>
      </c>
      <c r="K28" s="97">
        <f>SUM(K29:K29)</f>
        <v>1849947</v>
      </c>
      <c r="L28" s="177">
        <f t="shared" si="10"/>
        <v>1999921</v>
      </c>
      <c r="M28" s="97">
        <f t="shared" si="10"/>
        <v>0</v>
      </c>
      <c r="N28" s="187">
        <f t="shared" si="10"/>
        <v>1999921</v>
      </c>
      <c r="O28" s="219">
        <f t="shared" si="2"/>
        <v>99.996049999999997</v>
      </c>
      <c r="P28" s="85">
        <f t="shared" si="3"/>
        <v>108.10693495543387</v>
      </c>
      <c r="Q28" s="30"/>
    </row>
    <row r="29" spans="2:17" ht="12.95" customHeight="1" x14ac:dyDescent="0.2">
      <c r="B29" s="9"/>
      <c r="C29" s="10"/>
      <c r="D29" s="10"/>
      <c r="E29" s="10"/>
      <c r="F29" s="62">
        <v>614200</v>
      </c>
      <c r="G29" s="73" t="s">
        <v>124</v>
      </c>
      <c r="H29" s="182" t="s">
        <v>223</v>
      </c>
      <c r="I29" s="98">
        <v>2000000</v>
      </c>
      <c r="J29" s="98">
        <v>2000000</v>
      </c>
      <c r="K29" s="98">
        <v>1849947</v>
      </c>
      <c r="L29" s="114">
        <v>1999921</v>
      </c>
      <c r="M29" s="98">
        <v>0</v>
      </c>
      <c r="N29" s="193">
        <f>SUM(L29:M29)</f>
        <v>1999921</v>
      </c>
      <c r="O29" s="220">
        <f t="shared" si="2"/>
        <v>99.996049999999997</v>
      </c>
      <c r="P29" s="86">
        <f t="shared" si="3"/>
        <v>108.10693495543387</v>
      </c>
      <c r="Q29" s="30"/>
    </row>
    <row r="30" spans="2:17" ht="12.95" customHeight="1" x14ac:dyDescent="0.2">
      <c r="B30" s="9"/>
      <c r="C30" s="10"/>
      <c r="D30" s="10"/>
      <c r="E30" s="10"/>
      <c r="F30" s="62"/>
      <c r="G30" s="73"/>
      <c r="H30" s="18"/>
      <c r="I30" s="98"/>
      <c r="J30" s="98"/>
      <c r="K30" s="98"/>
      <c r="L30" s="114"/>
      <c r="M30" s="98"/>
      <c r="N30" s="188"/>
      <c r="O30" s="220" t="str">
        <f t="shared" si="2"/>
        <v/>
      </c>
      <c r="P30" s="86" t="str">
        <f t="shared" si="3"/>
        <v/>
      </c>
      <c r="Q30" s="30"/>
    </row>
    <row r="31" spans="2:17" s="1" customFormat="1" ht="12.95" customHeight="1" x14ac:dyDescent="0.25">
      <c r="B31" s="11"/>
      <c r="C31" s="7"/>
      <c r="D31" s="7"/>
      <c r="E31" s="7"/>
      <c r="F31" s="61">
        <v>821000</v>
      </c>
      <c r="G31" s="72"/>
      <c r="H31" s="19" t="s">
        <v>12</v>
      </c>
      <c r="I31" s="97">
        <f t="shared" ref="I31:J31" si="11">SUM(I32:I33)</f>
        <v>6260</v>
      </c>
      <c r="J31" s="97">
        <f t="shared" si="11"/>
        <v>6260</v>
      </c>
      <c r="K31" s="97">
        <f t="shared" ref="K31" si="12">SUM(K32:K33)</f>
        <v>6185</v>
      </c>
      <c r="L31" s="170">
        <f t="shared" ref="L31" si="13">SUM(L32:L33)</f>
        <v>6162</v>
      </c>
      <c r="M31" s="97">
        <f>SUM(M32:M33)</f>
        <v>0</v>
      </c>
      <c r="N31" s="187">
        <f>SUM(N32:N33)</f>
        <v>6162</v>
      </c>
      <c r="O31" s="219">
        <f t="shared" si="2"/>
        <v>98.434504792332262</v>
      </c>
      <c r="P31" s="85">
        <f t="shared" si="3"/>
        <v>99.628132578819731</v>
      </c>
      <c r="Q31" s="30"/>
    </row>
    <row r="32" spans="2:17" ht="12.95" customHeight="1" x14ac:dyDescent="0.2">
      <c r="B32" s="9"/>
      <c r="C32" s="10"/>
      <c r="D32" s="10"/>
      <c r="E32" s="10"/>
      <c r="F32" s="62">
        <v>821200</v>
      </c>
      <c r="G32" s="73"/>
      <c r="H32" s="18" t="s">
        <v>13</v>
      </c>
      <c r="I32" s="98">
        <v>0</v>
      </c>
      <c r="J32" s="98">
        <v>0</v>
      </c>
      <c r="K32" s="98">
        <v>0</v>
      </c>
      <c r="L32" s="114">
        <v>0</v>
      </c>
      <c r="M32" s="98">
        <v>0</v>
      </c>
      <c r="N32" s="193">
        <f t="shared" ref="N32:N33" si="14">SUM(L32:M32)</f>
        <v>0</v>
      </c>
      <c r="O32" s="220" t="str">
        <f t="shared" si="2"/>
        <v/>
      </c>
      <c r="P32" s="86" t="str">
        <f t="shared" si="3"/>
        <v/>
      </c>
      <c r="Q32" s="30"/>
    </row>
    <row r="33" spans="2:17" ht="12.95" customHeight="1" x14ac:dyDescent="0.2">
      <c r="B33" s="9"/>
      <c r="C33" s="10"/>
      <c r="D33" s="10"/>
      <c r="E33" s="10"/>
      <c r="F33" s="62">
        <v>821300</v>
      </c>
      <c r="G33" s="73"/>
      <c r="H33" s="18" t="s">
        <v>14</v>
      </c>
      <c r="I33" s="98">
        <v>6260</v>
      </c>
      <c r="J33" s="98">
        <v>6260</v>
      </c>
      <c r="K33" s="98">
        <v>6185</v>
      </c>
      <c r="L33" s="114">
        <v>6162</v>
      </c>
      <c r="M33" s="98">
        <v>0</v>
      </c>
      <c r="N33" s="193">
        <f t="shared" si="14"/>
        <v>6162</v>
      </c>
      <c r="O33" s="220">
        <f t="shared" si="2"/>
        <v>98.434504792332262</v>
      </c>
      <c r="P33" s="86">
        <f t="shared" si="3"/>
        <v>99.628132578819731</v>
      </c>
      <c r="Q33" s="30"/>
    </row>
    <row r="34" spans="2:17" ht="12.95" customHeight="1" x14ac:dyDescent="0.2">
      <c r="B34" s="9"/>
      <c r="C34" s="10"/>
      <c r="D34" s="10"/>
      <c r="E34" s="10"/>
      <c r="F34" s="62"/>
      <c r="G34" s="73"/>
      <c r="H34" s="18"/>
      <c r="I34" s="98"/>
      <c r="J34" s="98"/>
      <c r="K34" s="98"/>
      <c r="L34" s="114"/>
      <c r="M34" s="98"/>
      <c r="N34" s="188"/>
      <c r="O34" s="220" t="str">
        <f t="shared" si="2"/>
        <v/>
      </c>
      <c r="P34" s="86" t="str">
        <f t="shared" si="3"/>
        <v/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19" t="s">
        <v>15</v>
      </c>
      <c r="I35" s="129" t="s">
        <v>235</v>
      </c>
      <c r="J35" s="129" t="s">
        <v>235</v>
      </c>
      <c r="K35" s="129" t="s">
        <v>286</v>
      </c>
      <c r="L35" s="172">
        <v>14</v>
      </c>
      <c r="M35" s="97"/>
      <c r="N35" s="186"/>
      <c r="O35" s="220"/>
      <c r="P35" s="86"/>
      <c r="Q35" s="30"/>
    </row>
    <row r="36" spans="2:17" s="1" customFormat="1" ht="12.95" customHeight="1" x14ac:dyDescent="0.25">
      <c r="B36" s="11"/>
      <c r="C36" s="7"/>
      <c r="D36" s="7"/>
      <c r="E36" s="7"/>
      <c r="F36" s="61"/>
      <c r="G36" s="72"/>
      <c r="H36" s="7" t="s">
        <v>24</v>
      </c>
      <c r="I36" s="13">
        <f t="shared" ref="I36:N36" si="15">I8+I13+I16+I28+I31</f>
        <v>2522490</v>
      </c>
      <c r="J36" s="13">
        <f t="shared" si="15"/>
        <v>2522400</v>
      </c>
      <c r="K36" s="13">
        <f t="shared" ref="K36" si="16">K8+K13+K16+K28+K31</f>
        <v>2257558</v>
      </c>
      <c r="L36" s="122">
        <f t="shared" si="15"/>
        <v>2522090</v>
      </c>
      <c r="M36" s="13">
        <f t="shared" si="15"/>
        <v>0</v>
      </c>
      <c r="N36" s="187">
        <f t="shared" si="15"/>
        <v>2522090</v>
      </c>
      <c r="O36" s="219">
        <f>IF(J36=0,"",N36/J36*100)</f>
        <v>99.987710117348556</v>
      </c>
      <c r="P36" s="85">
        <f t="shared" si="3"/>
        <v>111.71761700031627</v>
      </c>
      <c r="Q36" s="30"/>
    </row>
    <row r="37" spans="2:17" s="1" customFormat="1" ht="12.95" customHeight="1" x14ac:dyDescent="0.25">
      <c r="B37" s="11"/>
      <c r="C37" s="7"/>
      <c r="D37" s="7"/>
      <c r="E37" s="7"/>
      <c r="F37" s="61"/>
      <c r="G37" s="72"/>
      <c r="H37" s="7" t="s">
        <v>16</v>
      </c>
      <c r="I37" s="13">
        <f t="shared" ref="I37:J38" si="17">I36</f>
        <v>2522490</v>
      </c>
      <c r="J37" s="13">
        <f t="shared" si="17"/>
        <v>2522400</v>
      </c>
      <c r="K37" s="13">
        <f t="shared" ref="K37" si="18">K36</f>
        <v>2257558</v>
      </c>
      <c r="L37" s="122">
        <f t="shared" ref="L37:N38" si="19">L36</f>
        <v>2522090</v>
      </c>
      <c r="M37" s="13">
        <f t="shared" si="19"/>
        <v>0</v>
      </c>
      <c r="N37" s="187">
        <f t="shared" si="19"/>
        <v>2522090</v>
      </c>
      <c r="O37" s="219">
        <f>IF(J37=0,"",N37/J37*100)</f>
        <v>99.987710117348556</v>
      </c>
      <c r="P37" s="85">
        <f t="shared" si="3"/>
        <v>111.71761700031627</v>
      </c>
      <c r="Q37" s="30"/>
    </row>
    <row r="38" spans="2:17" s="1" customFormat="1" ht="12.95" customHeight="1" x14ac:dyDescent="0.25">
      <c r="B38" s="11"/>
      <c r="C38" s="7"/>
      <c r="D38" s="7"/>
      <c r="E38" s="7"/>
      <c r="F38" s="61"/>
      <c r="G38" s="72"/>
      <c r="H38" s="7" t="s">
        <v>17</v>
      </c>
      <c r="I38" s="13">
        <f t="shared" si="17"/>
        <v>2522490</v>
      </c>
      <c r="J38" s="13">
        <f t="shared" si="17"/>
        <v>2522400</v>
      </c>
      <c r="K38" s="13">
        <f t="shared" ref="K38" si="20">K37</f>
        <v>2257558</v>
      </c>
      <c r="L38" s="122">
        <f t="shared" si="19"/>
        <v>2522090</v>
      </c>
      <c r="M38" s="13">
        <f t="shared" si="19"/>
        <v>0</v>
      </c>
      <c r="N38" s="187">
        <f t="shared" si="19"/>
        <v>2522090</v>
      </c>
      <c r="O38" s="219">
        <f>IF(J38=0,"",N38/J38*100)</f>
        <v>99.987710117348556</v>
      </c>
      <c r="P38" s="85">
        <f t="shared" si="3"/>
        <v>111.71761700031627</v>
      </c>
      <c r="Q38" s="30"/>
    </row>
    <row r="39" spans="2:17" ht="12.95" customHeight="1" thickBot="1" x14ac:dyDescent="0.25">
      <c r="B39" s="14"/>
      <c r="C39" s="15"/>
      <c r="D39" s="15"/>
      <c r="E39" s="15"/>
      <c r="F39" s="63"/>
      <c r="G39" s="74"/>
      <c r="H39" s="15"/>
      <c r="I39" s="24"/>
      <c r="J39" s="24"/>
      <c r="K39" s="24"/>
      <c r="L39" s="123"/>
      <c r="M39" s="24"/>
      <c r="N39" s="194"/>
      <c r="O39" s="221"/>
      <c r="P39" s="87" t="str">
        <f t="shared" si="3"/>
        <v/>
      </c>
      <c r="Q39" s="30"/>
    </row>
    <row r="40" spans="2:17" ht="12.95" customHeight="1" x14ac:dyDescent="0.2">
      <c r="F40" s="64"/>
      <c r="G40" s="75"/>
      <c r="L40" s="212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/>
  <dimension ref="B1:R96"/>
  <sheetViews>
    <sheetView topLeftCell="H15" zoomScaleNormal="100" workbookViewId="0">
      <selection activeCell="L32" sqref="L32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156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51</v>
      </c>
      <c r="C7" s="6" t="s">
        <v>3</v>
      </c>
      <c r="D7" s="6" t="s">
        <v>4</v>
      </c>
      <c r="E7" s="146" t="s">
        <v>177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137460</v>
      </c>
      <c r="J8" s="97">
        <f t="shared" ref="J8" si="1">SUM(J9:J11)</f>
        <v>137660</v>
      </c>
      <c r="K8" s="97">
        <f>SUM(K9:K11)</f>
        <v>107024</v>
      </c>
      <c r="L8" s="170">
        <f t="shared" si="0"/>
        <v>137560</v>
      </c>
      <c r="M8" s="97">
        <f t="shared" si="0"/>
        <v>0</v>
      </c>
      <c r="N8" s="192">
        <f t="shared" si="0"/>
        <v>137560</v>
      </c>
      <c r="O8" s="219">
        <f t="shared" ref="O8:O31" si="2">IF(J8=0,"",N8/J8*100)</f>
        <v>99.92735725701003</v>
      </c>
      <c r="P8" s="85">
        <f>IF(K8=0,"",N8/K8*100)</f>
        <v>128.5319180744506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119010</v>
      </c>
      <c r="J9" s="95">
        <v>119010</v>
      </c>
      <c r="K9" s="95">
        <v>88794</v>
      </c>
      <c r="L9" s="113">
        <v>118927</v>
      </c>
      <c r="M9" s="95">
        <v>0</v>
      </c>
      <c r="N9" s="193">
        <f>SUM(L9:M9)</f>
        <v>118927</v>
      </c>
      <c r="O9" s="220">
        <f t="shared" si="2"/>
        <v>99.930257961515835</v>
      </c>
      <c r="P9" s="86">
        <f t="shared" ref="P9:P54" si="3">IF(K9=0,"",N9/K9*100)</f>
        <v>133.93585152149922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18450</v>
      </c>
      <c r="J10" s="95">
        <v>18650</v>
      </c>
      <c r="K10" s="95">
        <v>18230</v>
      </c>
      <c r="L10" s="113">
        <v>18633</v>
      </c>
      <c r="M10" s="95">
        <v>0</v>
      </c>
      <c r="N10" s="193">
        <f t="shared" ref="N10:N11" si="4">SUM(L10:M10)</f>
        <v>18633</v>
      </c>
      <c r="O10" s="220">
        <f t="shared" si="2"/>
        <v>99.908847184986598</v>
      </c>
      <c r="P10" s="86">
        <f t="shared" si="3"/>
        <v>102.21064179923202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2"/>
        <v/>
      </c>
      <c r="P12" s="86" t="str">
        <f t="shared" si="3"/>
        <v/>
      </c>
      <c r="Q12" s="30"/>
    </row>
    <row r="13" spans="2:18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12550</v>
      </c>
      <c r="J13" s="97">
        <f t="shared" si="5"/>
        <v>12550</v>
      </c>
      <c r="K13" s="97">
        <f>K14</f>
        <v>8808</v>
      </c>
      <c r="L13" s="170">
        <f t="shared" si="5"/>
        <v>12487</v>
      </c>
      <c r="M13" s="97">
        <f t="shared" si="5"/>
        <v>0</v>
      </c>
      <c r="N13" s="192">
        <f t="shared" si="5"/>
        <v>12487</v>
      </c>
      <c r="O13" s="219">
        <f t="shared" si="2"/>
        <v>99.498007968127496</v>
      </c>
      <c r="P13" s="85">
        <f t="shared" si="3"/>
        <v>141.76884650317893</v>
      </c>
      <c r="Q13" s="30"/>
    </row>
    <row r="14" spans="2:18" s="1" customFormat="1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12550</v>
      </c>
      <c r="J14" s="95">
        <v>12550</v>
      </c>
      <c r="K14" s="95">
        <v>8808</v>
      </c>
      <c r="L14" s="113">
        <v>12487</v>
      </c>
      <c r="M14" s="95">
        <v>0</v>
      </c>
      <c r="N14" s="193">
        <f>SUM(L14:M14)</f>
        <v>12487</v>
      </c>
      <c r="O14" s="220">
        <f t="shared" si="2"/>
        <v>99.498007968127496</v>
      </c>
      <c r="P14" s="86">
        <f t="shared" si="3"/>
        <v>141.76884650317893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88"/>
      <c r="O15" s="220" t="str">
        <f t="shared" si="2"/>
        <v/>
      </c>
      <c r="P15" s="86" t="str">
        <f t="shared" si="3"/>
        <v/>
      </c>
      <c r="Q15" s="30"/>
    </row>
    <row r="16" spans="2:18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32200</v>
      </c>
      <c r="J16" s="99">
        <f t="shared" ref="J16" si="7">SUM(J17:J26)</f>
        <v>32200</v>
      </c>
      <c r="K16" s="99">
        <f>SUM(K17:K26)</f>
        <v>23750</v>
      </c>
      <c r="L16" s="171">
        <f t="shared" si="6"/>
        <v>26196</v>
      </c>
      <c r="M16" s="99">
        <f t="shared" si="6"/>
        <v>0</v>
      </c>
      <c r="N16" s="187">
        <f t="shared" si="6"/>
        <v>26196</v>
      </c>
      <c r="O16" s="219">
        <f t="shared" si="2"/>
        <v>81.354037267080741</v>
      </c>
      <c r="P16" s="85">
        <f t="shared" si="3"/>
        <v>110.29894736842105</v>
      </c>
      <c r="Q16" s="30"/>
    </row>
    <row r="17" spans="2:17" s="1" customFormat="1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500</v>
      </c>
      <c r="J17" s="95">
        <v>500</v>
      </c>
      <c r="K17" s="95">
        <v>0</v>
      </c>
      <c r="L17" s="113">
        <v>0</v>
      </c>
      <c r="M17" s="95">
        <v>0</v>
      </c>
      <c r="N17" s="193">
        <f t="shared" ref="N17:N26" si="8">SUM(L17:M17)</f>
        <v>0</v>
      </c>
      <c r="O17" s="220">
        <f t="shared" si="2"/>
        <v>0</v>
      </c>
      <c r="P17" s="86" t="str">
        <f t="shared" si="3"/>
        <v/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8500</v>
      </c>
      <c r="J18" s="95">
        <v>8500</v>
      </c>
      <c r="K18" s="95">
        <v>8118</v>
      </c>
      <c r="L18" s="113">
        <v>6215</v>
      </c>
      <c r="M18" s="95">
        <v>0</v>
      </c>
      <c r="N18" s="193">
        <f t="shared" si="8"/>
        <v>6215</v>
      </c>
      <c r="O18" s="220">
        <f t="shared" si="2"/>
        <v>73.117647058823536</v>
      </c>
      <c r="P18" s="86">
        <f t="shared" si="3"/>
        <v>76.558265582655821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3300</v>
      </c>
      <c r="J19" s="95">
        <v>3300</v>
      </c>
      <c r="K19" s="95">
        <v>2607</v>
      </c>
      <c r="L19" s="113">
        <v>2625</v>
      </c>
      <c r="M19" s="95">
        <v>0</v>
      </c>
      <c r="N19" s="193">
        <f t="shared" si="8"/>
        <v>2625</v>
      </c>
      <c r="O19" s="220">
        <f t="shared" si="2"/>
        <v>79.545454545454547</v>
      </c>
      <c r="P19" s="86">
        <f t="shared" si="3"/>
        <v>100.6904487917146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1600</v>
      </c>
      <c r="J20" s="95">
        <v>1600</v>
      </c>
      <c r="K20" s="95">
        <v>990</v>
      </c>
      <c r="L20" s="113">
        <v>1458</v>
      </c>
      <c r="M20" s="95">
        <v>0</v>
      </c>
      <c r="N20" s="193">
        <f t="shared" si="8"/>
        <v>1458</v>
      </c>
      <c r="O20" s="220">
        <f t="shared" si="2"/>
        <v>91.125</v>
      </c>
      <c r="P20" s="86">
        <f t="shared" si="3"/>
        <v>147.27272727272725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0</v>
      </c>
      <c r="J21" s="95">
        <v>0</v>
      </c>
      <c r="K21" s="95">
        <v>0</v>
      </c>
      <c r="L21" s="113">
        <v>0</v>
      </c>
      <c r="M21" s="95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1100</v>
      </c>
      <c r="J23" s="95">
        <v>1100</v>
      </c>
      <c r="K23" s="95">
        <v>590</v>
      </c>
      <c r="L23" s="113">
        <v>560</v>
      </c>
      <c r="M23" s="95">
        <v>0</v>
      </c>
      <c r="N23" s="193">
        <f t="shared" si="8"/>
        <v>560</v>
      </c>
      <c r="O23" s="220">
        <f t="shared" si="2"/>
        <v>50.909090909090907</v>
      </c>
      <c r="P23" s="226">
        <f t="shared" si="3"/>
        <v>94.915254237288138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0</v>
      </c>
      <c r="J24" s="95">
        <v>0</v>
      </c>
      <c r="K24" s="95">
        <v>0</v>
      </c>
      <c r="L24" s="113">
        <v>0</v>
      </c>
      <c r="M24" s="95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17200</v>
      </c>
      <c r="J25" s="95">
        <v>17200</v>
      </c>
      <c r="K25" s="95">
        <v>11445</v>
      </c>
      <c r="L25" s="113">
        <v>15338</v>
      </c>
      <c r="M25" s="95">
        <v>0</v>
      </c>
      <c r="N25" s="193">
        <f t="shared" si="8"/>
        <v>15338</v>
      </c>
      <c r="O25" s="220">
        <f t="shared" si="2"/>
        <v>89.174418604651166</v>
      </c>
      <c r="P25" s="86">
        <f t="shared" si="3"/>
        <v>134.01485364788118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ht="12.95" customHeight="1" x14ac:dyDescent="0.25">
      <c r="B27" s="11"/>
      <c r="C27" s="7"/>
      <c r="D27" s="7"/>
      <c r="E27" s="7"/>
      <c r="F27" s="61"/>
      <c r="G27" s="72"/>
      <c r="H27" s="19"/>
      <c r="I27" s="97"/>
      <c r="J27" s="97"/>
      <c r="K27" s="97"/>
      <c r="L27" s="170"/>
      <c r="M27" s="97"/>
      <c r="N27" s="187"/>
      <c r="O27" s="220" t="str">
        <f t="shared" si="2"/>
        <v/>
      </c>
      <c r="P27" s="86" t="str">
        <f t="shared" si="3"/>
        <v/>
      </c>
      <c r="Q27" s="30"/>
    </row>
    <row r="28" spans="2:17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0</v>
      </c>
      <c r="J28" s="97">
        <f t="shared" ref="J28" si="10">SUM(J29:J30)</f>
        <v>0</v>
      </c>
      <c r="K28" s="97">
        <f>SUM(K29:K30)</f>
        <v>0</v>
      </c>
      <c r="L28" s="170">
        <f t="shared" si="9"/>
        <v>0</v>
      </c>
      <c r="M28" s="97">
        <f t="shared" si="9"/>
        <v>0</v>
      </c>
      <c r="N28" s="187">
        <f t="shared" si="9"/>
        <v>0</v>
      </c>
      <c r="O28" s="219" t="str">
        <f t="shared" si="2"/>
        <v/>
      </c>
      <c r="P28" s="85" t="str">
        <f t="shared" si="3"/>
        <v/>
      </c>
      <c r="Q28" s="30"/>
    </row>
    <row r="29" spans="2:17" s="1" customFormat="1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5">
        <v>0</v>
      </c>
      <c r="J29" s="95">
        <v>0</v>
      </c>
      <c r="K29" s="95">
        <v>0</v>
      </c>
      <c r="L29" s="113">
        <v>0</v>
      </c>
      <c r="M29" s="95">
        <v>0</v>
      </c>
      <c r="N29" s="193">
        <f t="shared" ref="N29:N30" si="11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5">
        <v>0</v>
      </c>
      <c r="J30" s="95">
        <v>0</v>
      </c>
      <c r="K30" s="95">
        <v>0</v>
      </c>
      <c r="L30" s="113">
        <v>0</v>
      </c>
      <c r="M30" s="95">
        <v>0</v>
      </c>
      <c r="N30" s="193">
        <f t="shared" si="11"/>
        <v>0</v>
      </c>
      <c r="O30" s="220" t="str">
        <f t="shared" si="2"/>
        <v/>
      </c>
      <c r="P30" s="86" t="str">
        <f t="shared" si="3"/>
        <v/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5"/>
      <c r="J31" s="95"/>
      <c r="K31" s="95"/>
      <c r="L31" s="113"/>
      <c r="M31" s="95"/>
      <c r="N31" s="188"/>
      <c r="O31" s="220" t="str">
        <f t="shared" si="2"/>
        <v/>
      </c>
      <c r="P31" s="86" t="str">
        <f t="shared" si="3"/>
        <v/>
      </c>
      <c r="Q31" s="30"/>
    </row>
    <row r="32" spans="2:17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97">
        <v>4</v>
      </c>
      <c r="J32" s="97">
        <v>4</v>
      </c>
      <c r="K32" s="97">
        <v>3</v>
      </c>
      <c r="L32" s="170">
        <v>4</v>
      </c>
      <c r="M32" s="97"/>
      <c r="N32" s="187">
        <v>4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182210</v>
      </c>
      <c r="J33" s="13">
        <f t="shared" si="12"/>
        <v>182410</v>
      </c>
      <c r="K33" s="13">
        <f t="shared" ref="K33" si="13">K8+K13+K16+K28</f>
        <v>139582</v>
      </c>
      <c r="L33" s="122">
        <f>L8+L13+L16+L28</f>
        <v>176243</v>
      </c>
      <c r="M33" s="13">
        <f>M8+M13+M16+M28</f>
        <v>0</v>
      </c>
      <c r="N33" s="187">
        <f>N8+N13+N16+N28</f>
        <v>176243</v>
      </c>
      <c r="O33" s="219">
        <f>IF(J33=0,"",N33/J33*100)</f>
        <v>96.619154651609009</v>
      </c>
      <c r="P33" s="85">
        <f t="shared" si="3"/>
        <v>126.26484790302474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3">
        <f t="shared" ref="I34:J34" si="14">I33</f>
        <v>182210</v>
      </c>
      <c r="J34" s="13">
        <f t="shared" si="14"/>
        <v>182410</v>
      </c>
      <c r="K34" s="13">
        <f t="shared" ref="K34" si="15">K33</f>
        <v>139582</v>
      </c>
      <c r="L34" s="122">
        <f t="shared" ref="L34:N35" si="16">L33</f>
        <v>176243</v>
      </c>
      <c r="M34" s="13">
        <f t="shared" si="16"/>
        <v>0</v>
      </c>
      <c r="N34" s="187">
        <f t="shared" si="16"/>
        <v>176243</v>
      </c>
      <c r="O34" s="219">
        <f>IF(J34=0,"",N34/J34*100)</f>
        <v>96.619154651609009</v>
      </c>
      <c r="P34" s="85">
        <f t="shared" si="3"/>
        <v>126.26484790302474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>
        <f t="shared" ref="I35:J35" si="17">I34</f>
        <v>182210</v>
      </c>
      <c r="J35" s="13">
        <f t="shared" si="17"/>
        <v>182410</v>
      </c>
      <c r="K35" s="13">
        <f t="shared" ref="K35" si="18">K34</f>
        <v>139582</v>
      </c>
      <c r="L35" s="122">
        <f t="shared" si="16"/>
        <v>176243</v>
      </c>
      <c r="M35" s="13">
        <f t="shared" si="16"/>
        <v>0</v>
      </c>
      <c r="N35" s="187">
        <f t="shared" si="16"/>
        <v>176243</v>
      </c>
      <c r="O35" s="219">
        <f>IF(J35=0,"",N35/J35*100)</f>
        <v>96.619154651609009</v>
      </c>
      <c r="P35" s="85">
        <f t="shared" si="3"/>
        <v>126.26484790302474</v>
      </c>
      <c r="Q35" s="30"/>
    </row>
    <row r="36" spans="2:17" s="1" customFormat="1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L37" s="209"/>
      <c r="N37" s="105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5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5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5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7.100000000000001" customHeight="1" x14ac:dyDescent="0.2">
      <c r="F60" s="64"/>
      <c r="G60" s="75"/>
      <c r="N60" s="105"/>
    </row>
    <row r="61" spans="6:17" ht="14.25" x14ac:dyDescent="0.2">
      <c r="F61" s="64"/>
      <c r="G61" s="75"/>
      <c r="N61" s="105"/>
    </row>
    <row r="62" spans="6:17" ht="14.25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/>
  <dimension ref="B1:R97"/>
  <sheetViews>
    <sheetView topLeftCell="I1" zoomScaleNormal="100" workbookViewId="0">
      <selection activeCell="L24" sqref="L24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152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52</v>
      </c>
      <c r="C7" s="6" t="s">
        <v>3</v>
      </c>
      <c r="D7" s="6" t="s">
        <v>4</v>
      </c>
      <c r="E7" s="146" t="s">
        <v>190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996660</v>
      </c>
      <c r="J8" s="97">
        <f t="shared" ref="J8" si="1">SUM(J9:J12)</f>
        <v>994260</v>
      </c>
      <c r="K8" s="97">
        <f>SUM(K9:K12)</f>
        <v>508905</v>
      </c>
      <c r="L8" s="170">
        <f t="shared" si="0"/>
        <v>993595</v>
      </c>
      <c r="M8" s="97">
        <f t="shared" si="0"/>
        <v>0</v>
      </c>
      <c r="N8" s="192">
        <f t="shared" si="0"/>
        <v>993595</v>
      </c>
      <c r="O8" s="219">
        <f t="shared" ref="O8:O36" si="2">IF(J8=0,"",N8/J8*100)</f>
        <v>99.933116086335573</v>
      </c>
      <c r="P8" s="85">
        <f>IF(K8=0,"",N8/K8*100)</f>
        <v>195.2417445299221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825430</v>
      </c>
      <c r="J9" s="95">
        <v>823030</v>
      </c>
      <c r="K9" s="95">
        <v>395298</v>
      </c>
      <c r="L9" s="113">
        <v>822997</v>
      </c>
      <c r="M9" s="95">
        <v>0</v>
      </c>
      <c r="N9" s="193">
        <f>SUM(L9:M9)</f>
        <v>822997</v>
      </c>
      <c r="O9" s="220">
        <f t="shared" si="2"/>
        <v>99.995990425622395</v>
      </c>
      <c r="P9" s="86">
        <f t="shared" ref="P9:P54" si="3">IF(K9=0,"",N9/K9*100)</f>
        <v>208.19660104528737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171230</v>
      </c>
      <c r="J10" s="95">
        <v>171230</v>
      </c>
      <c r="K10" s="95">
        <v>113607</v>
      </c>
      <c r="L10" s="113">
        <v>170598</v>
      </c>
      <c r="M10" s="95">
        <v>0</v>
      </c>
      <c r="N10" s="193">
        <f t="shared" ref="N10:N11" si="4">SUM(L10:M10)</f>
        <v>170598</v>
      </c>
      <c r="O10" s="220">
        <f t="shared" si="2"/>
        <v>99.63090579921743</v>
      </c>
      <c r="P10" s="86">
        <f t="shared" si="3"/>
        <v>150.16504264701999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101480</v>
      </c>
      <c r="J13" s="97">
        <f t="shared" si="5"/>
        <v>100880</v>
      </c>
      <c r="K13" s="97">
        <f>K14</f>
        <v>45728</v>
      </c>
      <c r="L13" s="170">
        <f t="shared" si="5"/>
        <v>100837</v>
      </c>
      <c r="M13" s="97">
        <f t="shared" si="5"/>
        <v>0</v>
      </c>
      <c r="N13" s="192">
        <f t="shared" si="5"/>
        <v>100837</v>
      </c>
      <c r="O13" s="219">
        <f t="shared" si="2"/>
        <v>99.957375099127674</v>
      </c>
      <c r="P13" s="85">
        <f t="shared" si="3"/>
        <v>220.51478306508048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101480</v>
      </c>
      <c r="J14" s="95">
        <v>100880</v>
      </c>
      <c r="K14" s="95">
        <v>45728</v>
      </c>
      <c r="L14" s="113">
        <v>100837</v>
      </c>
      <c r="M14" s="95">
        <v>0</v>
      </c>
      <c r="N14" s="193">
        <f>SUM(L14:M14)</f>
        <v>100837</v>
      </c>
      <c r="O14" s="220">
        <f t="shared" si="2"/>
        <v>99.957375099127674</v>
      </c>
      <c r="P14" s="86">
        <f t="shared" si="3"/>
        <v>220.51478306508048</v>
      </c>
      <c r="Q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9"/>
      <c r="J15" s="99"/>
      <c r="K15" s="99"/>
      <c r="L15" s="171"/>
      <c r="M15" s="99"/>
      <c r="N15" s="187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131500</v>
      </c>
      <c r="J16" s="99">
        <f t="shared" ref="J16" si="7">SUM(J17:J26)</f>
        <v>158100</v>
      </c>
      <c r="K16" s="99">
        <f>SUM(K17:K26)</f>
        <v>108569</v>
      </c>
      <c r="L16" s="171">
        <f t="shared" si="6"/>
        <v>116533</v>
      </c>
      <c r="M16" s="99">
        <f t="shared" si="6"/>
        <v>0</v>
      </c>
      <c r="N16" s="187">
        <f t="shared" si="6"/>
        <v>116533</v>
      </c>
      <c r="O16" s="219">
        <f t="shared" si="2"/>
        <v>73.708412397216946</v>
      </c>
      <c r="P16" s="85">
        <f t="shared" si="3"/>
        <v>107.33542723981984</v>
      </c>
      <c r="Q16" s="30"/>
    </row>
    <row r="17" spans="2:18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3500</v>
      </c>
      <c r="J17" s="95">
        <v>1500</v>
      </c>
      <c r="K17" s="95">
        <v>881</v>
      </c>
      <c r="L17" s="113">
        <v>1154</v>
      </c>
      <c r="M17" s="95">
        <v>0</v>
      </c>
      <c r="N17" s="193">
        <f t="shared" ref="N17:N26" si="8">SUM(L17:M17)</f>
        <v>1154</v>
      </c>
      <c r="O17" s="220">
        <f t="shared" si="2"/>
        <v>76.933333333333337</v>
      </c>
      <c r="P17" s="86">
        <f t="shared" si="3"/>
        <v>130.98751418842224</v>
      </c>
      <c r="Q17" s="30"/>
    </row>
    <row r="18" spans="2:18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23500</v>
      </c>
      <c r="J18" s="95">
        <v>23500</v>
      </c>
      <c r="K18" s="95">
        <v>18539</v>
      </c>
      <c r="L18" s="113">
        <v>16251</v>
      </c>
      <c r="M18" s="95">
        <v>0</v>
      </c>
      <c r="N18" s="193">
        <f t="shared" si="8"/>
        <v>16251</v>
      </c>
      <c r="O18" s="220">
        <f t="shared" si="2"/>
        <v>69.153191489361703</v>
      </c>
      <c r="P18" s="86">
        <f t="shared" si="3"/>
        <v>87.65844975457145</v>
      </c>
      <c r="Q18" s="30"/>
    </row>
    <row r="19" spans="2:18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9500</v>
      </c>
      <c r="J19" s="95">
        <v>9500</v>
      </c>
      <c r="K19" s="95">
        <v>4951</v>
      </c>
      <c r="L19" s="113">
        <v>6647</v>
      </c>
      <c r="M19" s="95">
        <v>0</v>
      </c>
      <c r="N19" s="193">
        <f t="shared" si="8"/>
        <v>6647</v>
      </c>
      <c r="O19" s="220">
        <f t="shared" si="2"/>
        <v>69.968421052631584</v>
      </c>
      <c r="P19" s="86">
        <f t="shared" si="3"/>
        <v>134.25570591799635</v>
      </c>
      <c r="Q19" s="30"/>
    </row>
    <row r="20" spans="2:18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17000</v>
      </c>
      <c r="J20" s="95">
        <v>44500</v>
      </c>
      <c r="K20" s="95">
        <v>27588</v>
      </c>
      <c r="L20" s="113">
        <v>20913</v>
      </c>
      <c r="M20" s="95">
        <v>0</v>
      </c>
      <c r="N20" s="193">
        <f t="shared" si="8"/>
        <v>20913</v>
      </c>
      <c r="O20" s="220">
        <f t="shared" si="2"/>
        <v>46.995505617977528</v>
      </c>
      <c r="P20" s="226">
        <f t="shared" si="3"/>
        <v>75.804697694649846</v>
      </c>
      <c r="Q20" s="30"/>
    </row>
    <row r="21" spans="2:18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8500</v>
      </c>
      <c r="J21" s="95">
        <v>9600</v>
      </c>
      <c r="K21" s="95">
        <v>4376</v>
      </c>
      <c r="L21" s="113">
        <v>9082</v>
      </c>
      <c r="M21" s="95">
        <v>0</v>
      </c>
      <c r="N21" s="193">
        <f t="shared" si="8"/>
        <v>9082</v>
      </c>
      <c r="O21" s="220">
        <f t="shared" si="2"/>
        <v>94.604166666666671</v>
      </c>
      <c r="P21" s="226">
        <f t="shared" si="3"/>
        <v>207.54113345521023</v>
      </c>
      <c r="Q21" s="30"/>
    </row>
    <row r="22" spans="2:18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226" t="str">
        <f t="shared" si="3"/>
        <v/>
      </c>
      <c r="Q22" s="30"/>
    </row>
    <row r="23" spans="2:18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25000</v>
      </c>
      <c r="J23" s="95">
        <v>25000</v>
      </c>
      <c r="K23" s="95">
        <v>8952</v>
      </c>
      <c r="L23" s="113">
        <v>21439</v>
      </c>
      <c r="M23" s="95">
        <v>0</v>
      </c>
      <c r="N23" s="193">
        <f t="shared" si="8"/>
        <v>21439</v>
      </c>
      <c r="O23" s="220">
        <f t="shared" si="2"/>
        <v>85.756</v>
      </c>
      <c r="P23" s="226">
        <f t="shared" si="3"/>
        <v>239.48838248436104</v>
      </c>
      <c r="Q23" s="30"/>
    </row>
    <row r="24" spans="2:18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6000</v>
      </c>
      <c r="J24" s="95">
        <v>6000</v>
      </c>
      <c r="K24" s="95">
        <v>167</v>
      </c>
      <c r="L24" s="113">
        <v>4022</v>
      </c>
      <c r="M24" s="95">
        <v>0</v>
      </c>
      <c r="N24" s="193">
        <f t="shared" si="8"/>
        <v>4022</v>
      </c>
      <c r="O24" s="220">
        <f t="shared" si="2"/>
        <v>67.033333333333331</v>
      </c>
      <c r="P24" s="226">
        <f t="shared" si="3"/>
        <v>2408.3832335329339</v>
      </c>
      <c r="Q24" s="30"/>
    </row>
    <row r="25" spans="2:18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38500</v>
      </c>
      <c r="J25" s="95">
        <v>38500</v>
      </c>
      <c r="K25" s="95">
        <v>43115</v>
      </c>
      <c r="L25" s="113">
        <v>37025</v>
      </c>
      <c r="M25" s="95">
        <v>0</v>
      </c>
      <c r="N25" s="193">
        <f t="shared" si="8"/>
        <v>37025</v>
      </c>
      <c r="O25" s="220">
        <f t="shared" si="2"/>
        <v>96.168831168831176</v>
      </c>
      <c r="P25" s="86">
        <f t="shared" si="3"/>
        <v>85.874985503884957</v>
      </c>
      <c r="Q25" s="30"/>
    </row>
    <row r="26" spans="2:18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8" ht="12.95" customHeight="1" x14ac:dyDescent="0.25">
      <c r="B27" s="9"/>
      <c r="C27" s="10"/>
      <c r="D27" s="10"/>
      <c r="E27" s="10"/>
      <c r="F27" s="62"/>
      <c r="G27" s="73"/>
      <c r="H27" s="18"/>
      <c r="I27" s="97"/>
      <c r="J27" s="97"/>
      <c r="K27" s="97"/>
      <c r="L27" s="170"/>
      <c r="M27" s="97"/>
      <c r="N27" s="187"/>
      <c r="O27" s="220" t="str">
        <f t="shared" si="2"/>
        <v/>
      </c>
      <c r="P27" s="86" t="str">
        <f t="shared" si="3"/>
        <v/>
      </c>
      <c r="Q27" s="30"/>
    </row>
    <row r="28" spans="2:18" s="1" customFormat="1" ht="12.95" customHeight="1" x14ac:dyDescent="0.25">
      <c r="B28" s="11"/>
      <c r="C28" s="7"/>
      <c r="D28" s="7"/>
      <c r="E28" s="7"/>
      <c r="F28" s="61">
        <v>614000</v>
      </c>
      <c r="G28" s="72"/>
      <c r="H28" s="19" t="s">
        <v>74</v>
      </c>
      <c r="I28" s="97">
        <f t="shared" ref="I28:J28" si="9">I29+I30</f>
        <v>120000</v>
      </c>
      <c r="J28" s="97">
        <f t="shared" si="9"/>
        <v>120000</v>
      </c>
      <c r="K28" s="97">
        <f t="shared" ref="K28" si="10">K29+K30</f>
        <v>69192</v>
      </c>
      <c r="L28" s="170">
        <f t="shared" ref="L28:M28" si="11">L29+L30</f>
        <v>0</v>
      </c>
      <c r="M28" s="97">
        <f t="shared" si="11"/>
        <v>110713</v>
      </c>
      <c r="N28" s="187">
        <f t="shared" ref="N28" si="12">N29+N30</f>
        <v>110713</v>
      </c>
      <c r="O28" s="219">
        <f t="shared" si="2"/>
        <v>92.260833333333338</v>
      </c>
      <c r="P28" s="85">
        <f t="shared" si="3"/>
        <v>160.00838247196208</v>
      </c>
      <c r="Q28" s="30"/>
    </row>
    <row r="29" spans="2:18" ht="12.95" customHeight="1" x14ac:dyDescent="0.2">
      <c r="B29" s="9"/>
      <c r="C29" s="10"/>
      <c r="D29" s="10"/>
      <c r="E29" s="10"/>
      <c r="F29" s="62">
        <v>614200</v>
      </c>
      <c r="G29" s="73" t="s">
        <v>125</v>
      </c>
      <c r="H29" s="18" t="s">
        <v>25</v>
      </c>
      <c r="I29" s="95">
        <v>120000</v>
      </c>
      <c r="J29" s="95">
        <v>120000</v>
      </c>
      <c r="K29" s="95">
        <v>69192</v>
      </c>
      <c r="L29" s="113">
        <v>0</v>
      </c>
      <c r="M29" s="95">
        <v>110713</v>
      </c>
      <c r="N29" s="193">
        <f t="shared" ref="N29:N30" si="13">SUM(L29:M29)</f>
        <v>110713</v>
      </c>
      <c r="O29" s="220">
        <f t="shared" si="2"/>
        <v>92.260833333333338</v>
      </c>
      <c r="P29" s="86">
        <f t="shared" si="3"/>
        <v>160.00838247196208</v>
      </c>
      <c r="Q29" s="30"/>
    </row>
    <row r="30" spans="2:18" ht="12.75" customHeight="1" x14ac:dyDescent="0.2">
      <c r="B30" s="9"/>
      <c r="C30" s="10"/>
      <c r="D30" s="10"/>
      <c r="E30" s="10"/>
      <c r="F30" s="62">
        <v>614300</v>
      </c>
      <c r="G30" s="73" t="s">
        <v>126</v>
      </c>
      <c r="H30" s="166" t="s">
        <v>129</v>
      </c>
      <c r="I30" s="95">
        <v>0</v>
      </c>
      <c r="J30" s="95">
        <v>0</v>
      </c>
      <c r="K30" s="95">
        <v>0</v>
      </c>
      <c r="L30" s="113">
        <v>0</v>
      </c>
      <c r="M30" s="95">
        <v>0</v>
      </c>
      <c r="N30" s="193">
        <f t="shared" si="13"/>
        <v>0</v>
      </c>
      <c r="O30" s="220" t="str">
        <f t="shared" si="2"/>
        <v/>
      </c>
      <c r="P30" s="86" t="str">
        <f t="shared" si="3"/>
        <v/>
      </c>
      <c r="Q30" s="30"/>
      <c r="R30" s="30"/>
    </row>
    <row r="31" spans="2:18" ht="12.95" customHeight="1" x14ac:dyDescent="0.2">
      <c r="B31" s="9"/>
      <c r="C31" s="10"/>
      <c r="D31" s="10"/>
      <c r="E31" s="10"/>
      <c r="F31" s="61"/>
      <c r="G31" s="72"/>
      <c r="H31" s="19"/>
      <c r="I31" s="95"/>
      <c r="J31" s="95"/>
      <c r="K31" s="95"/>
      <c r="L31" s="113"/>
      <c r="M31" s="95"/>
      <c r="N31" s="188"/>
      <c r="O31" s="220" t="str">
        <f t="shared" si="2"/>
        <v/>
      </c>
      <c r="P31" s="86" t="str">
        <f t="shared" si="3"/>
        <v/>
      </c>
      <c r="Q31" s="30"/>
    </row>
    <row r="32" spans="2:18" ht="12.95" customHeight="1" x14ac:dyDescent="0.25">
      <c r="B32" s="11"/>
      <c r="C32" s="7"/>
      <c r="D32" s="7"/>
      <c r="E32" s="7"/>
      <c r="F32" s="61">
        <v>821000</v>
      </c>
      <c r="G32" s="72"/>
      <c r="H32" s="19" t="s">
        <v>12</v>
      </c>
      <c r="I32" s="97">
        <f t="shared" ref="I32:N32" si="14">SUM(I33:I36)</f>
        <v>223455</v>
      </c>
      <c r="J32" s="97">
        <f t="shared" ref="J32" si="15">SUM(J33:J36)</f>
        <v>196715</v>
      </c>
      <c r="K32" s="97">
        <f>SUM(K33:K36)</f>
        <v>77528</v>
      </c>
      <c r="L32" s="170">
        <f t="shared" si="14"/>
        <v>69123</v>
      </c>
      <c r="M32" s="97">
        <f t="shared" si="14"/>
        <v>115227</v>
      </c>
      <c r="N32" s="187">
        <f t="shared" si="14"/>
        <v>184350</v>
      </c>
      <c r="O32" s="219">
        <f t="shared" si="2"/>
        <v>93.714256665734695</v>
      </c>
      <c r="P32" s="85">
        <f t="shared" si="3"/>
        <v>237.78505830151687</v>
      </c>
      <c r="Q32" s="30"/>
    </row>
    <row r="33" spans="2:17" ht="12.95" customHeight="1" x14ac:dyDescent="0.2">
      <c r="B33" s="9"/>
      <c r="C33" s="10"/>
      <c r="D33" s="10"/>
      <c r="E33" s="10"/>
      <c r="F33" s="62">
        <v>821200</v>
      </c>
      <c r="G33" s="73"/>
      <c r="H33" s="18" t="s">
        <v>13</v>
      </c>
      <c r="I33" s="98">
        <v>118455</v>
      </c>
      <c r="J33" s="98">
        <v>118455</v>
      </c>
      <c r="K33" s="98">
        <v>70766</v>
      </c>
      <c r="L33" s="114">
        <f>118135-113455</f>
        <v>4680</v>
      </c>
      <c r="M33" s="98">
        <v>113455</v>
      </c>
      <c r="N33" s="193">
        <f t="shared" ref="N33:N34" si="16">SUM(L33:M33)</f>
        <v>118135</v>
      </c>
      <c r="O33" s="220">
        <f t="shared" si="2"/>
        <v>99.729855219281589</v>
      </c>
      <c r="P33" s="86">
        <f t="shared" si="3"/>
        <v>166.93751236469492</v>
      </c>
      <c r="Q33" s="30"/>
    </row>
    <row r="34" spans="2:17" s="1" customFormat="1" ht="12.95" customHeight="1" x14ac:dyDescent="0.2">
      <c r="B34" s="9"/>
      <c r="C34" s="10"/>
      <c r="D34" s="10"/>
      <c r="E34" s="10"/>
      <c r="F34" s="62">
        <v>821300</v>
      </c>
      <c r="G34" s="73"/>
      <c r="H34" s="154" t="s">
        <v>14</v>
      </c>
      <c r="I34" s="95">
        <v>5000</v>
      </c>
      <c r="J34" s="95">
        <v>5000</v>
      </c>
      <c r="K34" s="95">
        <v>6762</v>
      </c>
      <c r="L34" s="113">
        <v>0</v>
      </c>
      <c r="M34" s="95">
        <v>1772</v>
      </c>
      <c r="N34" s="193">
        <f t="shared" si="16"/>
        <v>1772</v>
      </c>
      <c r="O34" s="220">
        <f t="shared" si="2"/>
        <v>35.44</v>
      </c>
      <c r="P34" s="86">
        <f t="shared" si="3"/>
        <v>26.205264714581482</v>
      </c>
      <c r="Q34" s="30"/>
    </row>
    <row r="35" spans="2:17" s="1" customFormat="1" ht="12.95" customHeight="1" x14ac:dyDescent="0.2">
      <c r="B35" s="9"/>
      <c r="C35" s="10"/>
      <c r="D35" s="10"/>
      <c r="E35" s="10"/>
      <c r="F35" s="62">
        <v>821300</v>
      </c>
      <c r="G35" s="73" t="s">
        <v>231</v>
      </c>
      <c r="H35" s="154" t="s">
        <v>227</v>
      </c>
      <c r="I35" s="95">
        <v>100000</v>
      </c>
      <c r="J35" s="95">
        <v>73260</v>
      </c>
      <c r="K35" s="95">
        <v>0</v>
      </c>
      <c r="L35" s="113">
        <v>64443</v>
      </c>
      <c r="M35" s="95">
        <v>0</v>
      </c>
      <c r="N35" s="193">
        <f t="shared" ref="N35" si="17">SUM(L35:M35)</f>
        <v>64443</v>
      </c>
      <c r="O35" s="220">
        <f t="shared" si="2"/>
        <v>87.964782964782955</v>
      </c>
      <c r="P35" s="86" t="str">
        <f t="shared" si="3"/>
        <v/>
      </c>
      <c r="Q35" s="30"/>
    </row>
    <row r="36" spans="2:17" ht="12.95" customHeight="1" x14ac:dyDescent="0.2">
      <c r="B36" s="9"/>
      <c r="C36" s="10"/>
      <c r="D36" s="10"/>
      <c r="E36" s="10"/>
      <c r="F36" s="62"/>
      <c r="G36" s="73"/>
      <c r="H36" s="18"/>
      <c r="I36" s="95"/>
      <c r="J36" s="95"/>
      <c r="K36" s="95"/>
      <c r="L36" s="113"/>
      <c r="M36" s="95"/>
      <c r="N36" s="188"/>
      <c r="O36" s="220" t="str">
        <f t="shared" si="2"/>
        <v/>
      </c>
      <c r="P36" s="86"/>
      <c r="Q36" s="30"/>
    </row>
    <row r="37" spans="2:17" ht="12.95" customHeight="1" x14ac:dyDescent="0.25">
      <c r="B37" s="11"/>
      <c r="C37" s="7"/>
      <c r="D37" s="7"/>
      <c r="E37" s="7"/>
      <c r="F37" s="61"/>
      <c r="G37" s="72"/>
      <c r="H37" s="19" t="s">
        <v>15</v>
      </c>
      <c r="I37" s="129">
        <v>36</v>
      </c>
      <c r="J37" s="129">
        <v>36</v>
      </c>
      <c r="K37" s="129">
        <v>31</v>
      </c>
      <c r="L37" s="172">
        <v>36</v>
      </c>
      <c r="M37" s="97"/>
      <c r="N37" s="186"/>
      <c r="O37" s="220"/>
      <c r="P37" s="86"/>
      <c r="Q37" s="30"/>
    </row>
    <row r="38" spans="2:17" ht="12.95" customHeight="1" x14ac:dyDescent="0.25">
      <c r="B38" s="11"/>
      <c r="C38" s="7"/>
      <c r="D38" s="7"/>
      <c r="E38" s="7"/>
      <c r="F38" s="61"/>
      <c r="G38" s="72"/>
      <c r="H38" s="7" t="s">
        <v>24</v>
      </c>
      <c r="I38" s="119">
        <f t="shared" ref="I38:N38" si="18">I8+I13+I16+I28+I32</f>
        <v>1573095</v>
      </c>
      <c r="J38" s="13">
        <f t="shared" si="18"/>
        <v>1569955</v>
      </c>
      <c r="K38" s="13">
        <f t="shared" ref="K38" si="19">K8+K13+K16+K28+K32</f>
        <v>809922</v>
      </c>
      <c r="L38" s="122">
        <f t="shared" si="18"/>
        <v>1280088</v>
      </c>
      <c r="M38" s="13">
        <f t="shared" si="18"/>
        <v>225940</v>
      </c>
      <c r="N38" s="187">
        <f t="shared" si="18"/>
        <v>1506028</v>
      </c>
      <c r="O38" s="219">
        <f>IF(J38=0,"",N38/J38*100)</f>
        <v>95.928099849995689</v>
      </c>
      <c r="P38" s="85">
        <f t="shared" si="3"/>
        <v>185.94728875126248</v>
      </c>
      <c r="Q38" s="30"/>
    </row>
    <row r="39" spans="2:17" s="1" customFormat="1" ht="12.95" customHeight="1" x14ac:dyDescent="0.25">
      <c r="B39" s="11"/>
      <c r="C39" s="7"/>
      <c r="D39" s="7"/>
      <c r="E39" s="7"/>
      <c r="F39" s="61"/>
      <c r="G39" s="72"/>
      <c r="H39" s="7" t="s">
        <v>16</v>
      </c>
      <c r="I39" s="119">
        <f t="shared" ref="I39:J40" si="20">I38</f>
        <v>1573095</v>
      </c>
      <c r="J39" s="13">
        <f t="shared" si="20"/>
        <v>1569955</v>
      </c>
      <c r="K39" s="13">
        <f t="shared" ref="K39" si="21">K38</f>
        <v>809922</v>
      </c>
      <c r="L39" s="122">
        <f t="shared" ref="L39:N40" si="22">L38</f>
        <v>1280088</v>
      </c>
      <c r="M39" s="13">
        <f t="shared" si="22"/>
        <v>225940</v>
      </c>
      <c r="N39" s="187">
        <f t="shared" si="22"/>
        <v>1506028</v>
      </c>
      <c r="O39" s="219">
        <f>IF(J39=0,"",N39/J39*100)</f>
        <v>95.928099849995689</v>
      </c>
      <c r="P39" s="85">
        <f t="shared" si="3"/>
        <v>185.94728875126248</v>
      </c>
      <c r="Q39" s="30"/>
    </row>
    <row r="40" spans="2:17" s="1" customFormat="1" ht="12.95" customHeight="1" x14ac:dyDescent="0.25">
      <c r="B40" s="11"/>
      <c r="C40" s="7"/>
      <c r="D40" s="7"/>
      <c r="E40" s="7"/>
      <c r="F40" s="61"/>
      <c r="G40" s="72"/>
      <c r="H40" s="7" t="s">
        <v>17</v>
      </c>
      <c r="I40" s="13">
        <f t="shared" si="20"/>
        <v>1573095</v>
      </c>
      <c r="J40" s="13">
        <f t="shared" si="20"/>
        <v>1569955</v>
      </c>
      <c r="K40" s="13">
        <f t="shared" ref="K40" si="23">K39</f>
        <v>809922</v>
      </c>
      <c r="L40" s="122">
        <f t="shared" si="22"/>
        <v>1280088</v>
      </c>
      <c r="M40" s="13">
        <f t="shared" si="22"/>
        <v>225940</v>
      </c>
      <c r="N40" s="187">
        <f t="shared" si="22"/>
        <v>1506028</v>
      </c>
      <c r="O40" s="219">
        <f>IF(J40=0,"",N40/J40*100)</f>
        <v>95.928099849995689</v>
      </c>
      <c r="P40" s="85">
        <f t="shared" si="3"/>
        <v>185.94728875126248</v>
      </c>
      <c r="Q40" s="30"/>
    </row>
    <row r="41" spans="2:17" s="1" customFormat="1" ht="12.95" customHeight="1" thickBot="1" x14ac:dyDescent="0.3">
      <c r="B41" s="14"/>
      <c r="C41" s="15"/>
      <c r="D41" s="15"/>
      <c r="E41" s="15"/>
      <c r="F41" s="63"/>
      <c r="G41" s="74"/>
      <c r="H41" s="15"/>
      <c r="I41" s="38"/>
      <c r="J41" s="38"/>
      <c r="K41" s="38"/>
      <c r="L41" s="136"/>
      <c r="M41" s="38"/>
      <c r="N41" s="208"/>
      <c r="O41" s="225"/>
      <c r="P41" s="224" t="str">
        <f t="shared" si="3"/>
        <v/>
      </c>
      <c r="Q41" s="30"/>
    </row>
    <row r="42" spans="2:17" s="1" customFormat="1" ht="12.95" customHeight="1" x14ac:dyDescent="0.2">
      <c r="B42" s="8"/>
      <c r="C42" s="8"/>
      <c r="D42" s="8"/>
      <c r="E42" s="8"/>
      <c r="F42" s="64"/>
      <c r="G42" s="75"/>
      <c r="H42" s="8"/>
      <c r="I42" s="28"/>
      <c r="J42" s="28"/>
      <c r="K42" s="28"/>
      <c r="L42" s="28"/>
      <c r="M42" s="28"/>
      <c r="N42" s="107"/>
      <c r="O42" s="89"/>
      <c r="P42" s="89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2.95" customHeight="1" x14ac:dyDescent="0.2">
      <c r="F60" s="64"/>
      <c r="G60" s="75"/>
      <c r="N60" s="105"/>
    </row>
    <row r="61" spans="6:17" ht="17.100000000000001" customHeight="1" x14ac:dyDescent="0.2">
      <c r="F61" s="64"/>
      <c r="G61" s="75"/>
      <c r="N61" s="105"/>
    </row>
    <row r="62" spans="6:17" ht="17.100000000000001" customHeight="1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75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ht="14.25" x14ac:dyDescent="0.2">
      <c r="F91" s="64"/>
      <c r="G91" s="64"/>
      <c r="N91" s="105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  <row r="97" spans="7:7" x14ac:dyDescent="0.2">
      <c r="G97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/>
  <dimension ref="B1:R96"/>
  <sheetViews>
    <sheetView topLeftCell="I10" zoomScaleNormal="100" workbookViewId="0">
      <selection activeCell="L20" sqref="L20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53</v>
      </c>
      <c r="C2" s="237"/>
      <c r="D2" s="237"/>
      <c r="E2" s="237"/>
      <c r="F2" s="237"/>
      <c r="G2" s="237"/>
      <c r="H2" s="237"/>
      <c r="I2" s="237"/>
      <c r="J2" s="257"/>
      <c r="K2" s="257"/>
      <c r="L2" s="257"/>
      <c r="M2" s="257"/>
      <c r="N2" s="25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54</v>
      </c>
      <c r="C7" s="6" t="s">
        <v>3</v>
      </c>
      <c r="D7" s="6" t="s">
        <v>4</v>
      </c>
      <c r="E7" s="146" t="s">
        <v>176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727710</v>
      </c>
      <c r="J8" s="97">
        <f t="shared" ref="J8" si="1">SUM(J9:J11)</f>
        <v>731310</v>
      </c>
      <c r="K8" s="97">
        <f>SUM(K9:K11)</f>
        <v>636346</v>
      </c>
      <c r="L8" s="170">
        <f t="shared" si="0"/>
        <v>728532</v>
      </c>
      <c r="M8" s="97">
        <f t="shared" si="0"/>
        <v>0</v>
      </c>
      <c r="N8" s="192">
        <f t="shared" si="0"/>
        <v>728532</v>
      </c>
      <c r="O8" s="219">
        <f t="shared" ref="O8:O31" si="2">IF(J8=0,"",N8/J8*100)</f>
        <v>99.620133732616807</v>
      </c>
      <c r="P8" s="85">
        <f>IF(K8=0,"",N8/K8*100)</f>
        <v>114.48677291913518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637300</v>
      </c>
      <c r="J9" s="98">
        <v>640900</v>
      </c>
      <c r="K9" s="98">
        <v>548196</v>
      </c>
      <c r="L9" s="114">
        <v>640819</v>
      </c>
      <c r="M9" s="98">
        <v>0</v>
      </c>
      <c r="N9" s="193">
        <f>SUM(L9:M9)</f>
        <v>640819</v>
      </c>
      <c r="O9" s="220">
        <f t="shared" si="2"/>
        <v>99.987361522858478</v>
      </c>
      <c r="P9" s="86">
        <f t="shared" ref="P9:P54" si="3">IF(K9=0,"",N9/K9*100)</f>
        <v>116.89596421717781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90410</v>
      </c>
      <c r="J10" s="98">
        <v>90410</v>
      </c>
      <c r="K10" s="98">
        <v>88150</v>
      </c>
      <c r="L10" s="114">
        <v>87713</v>
      </c>
      <c r="M10" s="98">
        <v>0</v>
      </c>
      <c r="N10" s="193">
        <f t="shared" ref="N10:N11" si="4">SUM(L10:M10)</f>
        <v>87713</v>
      </c>
      <c r="O10" s="220">
        <f t="shared" si="2"/>
        <v>97.016922906758111</v>
      </c>
      <c r="P10" s="86">
        <f t="shared" si="3"/>
        <v>99.504254112308558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67300</v>
      </c>
      <c r="J13" s="97">
        <f t="shared" si="5"/>
        <v>67550</v>
      </c>
      <c r="K13" s="97">
        <f>K14</f>
        <v>57561</v>
      </c>
      <c r="L13" s="170">
        <f t="shared" si="5"/>
        <v>67512</v>
      </c>
      <c r="M13" s="97">
        <f t="shared" si="5"/>
        <v>0</v>
      </c>
      <c r="N13" s="192">
        <f t="shared" si="5"/>
        <v>67512</v>
      </c>
      <c r="O13" s="219">
        <f t="shared" si="2"/>
        <v>99.943745373797185</v>
      </c>
      <c r="P13" s="85">
        <f t="shared" si="3"/>
        <v>117.28774691197165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67300</v>
      </c>
      <c r="J14" s="98">
        <v>67550</v>
      </c>
      <c r="K14" s="98">
        <v>57561</v>
      </c>
      <c r="L14" s="114">
        <v>67512</v>
      </c>
      <c r="M14" s="98">
        <v>0</v>
      </c>
      <c r="N14" s="193">
        <f>SUM(L14:M14)</f>
        <v>67512</v>
      </c>
      <c r="O14" s="220">
        <f t="shared" si="2"/>
        <v>99.943745373797185</v>
      </c>
      <c r="P14" s="86">
        <f t="shared" si="3"/>
        <v>117.28774691197165</v>
      </c>
      <c r="Q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7"/>
      <c r="J15" s="97"/>
      <c r="K15" s="97"/>
      <c r="L15" s="170"/>
      <c r="M15" s="97"/>
      <c r="N15" s="187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7">
        <f t="shared" ref="I16:N16" si="6">SUM(I17:I26)</f>
        <v>112000</v>
      </c>
      <c r="J16" s="97">
        <f t="shared" ref="J16" si="7">SUM(J17:J26)</f>
        <v>112000</v>
      </c>
      <c r="K16" s="97">
        <f>SUM(K17:K26)</f>
        <v>115080</v>
      </c>
      <c r="L16" s="171">
        <f t="shared" si="6"/>
        <v>81895</v>
      </c>
      <c r="M16" s="99">
        <f t="shared" si="6"/>
        <v>0</v>
      </c>
      <c r="N16" s="187">
        <f t="shared" si="6"/>
        <v>81895</v>
      </c>
      <c r="O16" s="219">
        <f t="shared" si="2"/>
        <v>73.120535714285722</v>
      </c>
      <c r="P16" s="85">
        <f t="shared" si="3"/>
        <v>71.163538408063957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4000</v>
      </c>
      <c r="J17" s="98">
        <v>4000</v>
      </c>
      <c r="K17" s="98">
        <v>2754</v>
      </c>
      <c r="L17" s="114">
        <v>2170</v>
      </c>
      <c r="M17" s="98">
        <v>0</v>
      </c>
      <c r="N17" s="193">
        <f t="shared" ref="N17:N26" si="8">SUM(L17:M17)</f>
        <v>2170</v>
      </c>
      <c r="O17" s="220">
        <f t="shared" si="2"/>
        <v>54.25</v>
      </c>
      <c r="P17" s="86">
        <f t="shared" si="3"/>
        <v>78.79448075526507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35000</v>
      </c>
      <c r="J18" s="98">
        <v>35000</v>
      </c>
      <c r="K18" s="98">
        <v>34453</v>
      </c>
      <c r="L18" s="114">
        <v>23918</v>
      </c>
      <c r="M18" s="98">
        <v>0</v>
      </c>
      <c r="N18" s="193">
        <f t="shared" si="8"/>
        <v>23918</v>
      </c>
      <c r="O18" s="220">
        <f t="shared" si="2"/>
        <v>68.337142857142851</v>
      </c>
      <c r="P18" s="86">
        <f t="shared" si="3"/>
        <v>69.422111282036397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14000</v>
      </c>
      <c r="J19" s="98">
        <v>14000</v>
      </c>
      <c r="K19" s="98">
        <v>11981</v>
      </c>
      <c r="L19" s="114">
        <v>13627</v>
      </c>
      <c r="M19" s="98">
        <v>0</v>
      </c>
      <c r="N19" s="193">
        <f t="shared" si="8"/>
        <v>13627</v>
      </c>
      <c r="O19" s="220">
        <f t="shared" si="2"/>
        <v>97.335714285714275</v>
      </c>
      <c r="P19" s="86">
        <f t="shared" si="3"/>
        <v>113.73841916367581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8000</v>
      </c>
      <c r="J20" s="98">
        <v>8000</v>
      </c>
      <c r="K20" s="98">
        <v>8470</v>
      </c>
      <c r="L20" s="114">
        <v>7202</v>
      </c>
      <c r="M20" s="98">
        <v>0</v>
      </c>
      <c r="N20" s="193">
        <f t="shared" si="8"/>
        <v>7202</v>
      </c>
      <c r="O20" s="220">
        <f t="shared" si="2"/>
        <v>90.025000000000006</v>
      </c>
      <c r="P20" s="86">
        <f t="shared" si="3"/>
        <v>85.029515938606849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5000</v>
      </c>
      <c r="J21" s="98">
        <v>5000</v>
      </c>
      <c r="K21" s="98">
        <v>4727</v>
      </c>
      <c r="L21" s="114">
        <v>3416</v>
      </c>
      <c r="M21" s="98">
        <v>0</v>
      </c>
      <c r="N21" s="193">
        <f t="shared" si="8"/>
        <v>3416</v>
      </c>
      <c r="O21" s="220">
        <f t="shared" si="2"/>
        <v>68.320000000000007</v>
      </c>
      <c r="P21" s="86">
        <f t="shared" si="3"/>
        <v>72.265707636979059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9000</v>
      </c>
      <c r="J23" s="98">
        <v>9000</v>
      </c>
      <c r="K23" s="98">
        <v>9000</v>
      </c>
      <c r="L23" s="114">
        <v>7936</v>
      </c>
      <c r="M23" s="98">
        <v>0</v>
      </c>
      <c r="N23" s="193">
        <f t="shared" si="8"/>
        <v>7936</v>
      </c>
      <c r="O23" s="220">
        <f t="shared" si="2"/>
        <v>88.177777777777777</v>
      </c>
      <c r="P23" s="86">
        <f t="shared" si="3"/>
        <v>88.177777777777777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2000</v>
      </c>
      <c r="J24" s="98">
        <v>2000</v>
      </c>
      <c r="K24" s="98">
        <v>1511</v>
      </c>
      <c r="L24" s="114">
        <v>1540</v>
      </c>
      <c r="M24" s="98">
        <v>0</v>
      </c>
      <c r="N24" s="193">
        <f t="shared" si="8"/>
        <v>1540</v>
      </c>
      <c r="O24" s="220">
        <f t="shared" si="2"/>
        <v>77</v>
      </c>
      <c r="P24" s="86">
        <f t="shared" si="3"/>
        <v>101.91925876902714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35000</v>
      </c>
      <c r="J25" s="98">
        <v>35000</v>
      </c>
      <c r="K25" s="98">
        <v>42184</v>
      </c>
      <c r="L25" s="114">
        <v>22086</v>
      </c>
      <c r="M25" s="98">
        <v>0</v>
      </c>
      <c r="N25" s="193">
        <f t="shared" si="8"/>
        <v>22086</v>
      </c>
      <c r="O25" s="220">
        <f t="shared" si="2"/>
        <v>63.10285714285714</v>
      </c>
      <c r="P25" s="86">
        <f t="shared" si="3"/>
        <v>52.356343637398062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106353</v>
      </c>
      <c r="J28" s="97">
        <f t="shared" ref="J28" si="10">SUM(J29:J30)</f>
        <v>106353</v>
      </c>
      <c r="K28" s="97">
        <f>SUM(K29:K30)</f>
        <v>11841</v>
      </c>
      <c r="L28" s="170">
        <f t="shared" si="9"/>
        <v>4973</v>
      </c>
      <c r="M28" s="97">
        <f t="shared" si="9"/>
        <v>97241</v>
      </c>
      <c r="N28" s="187">
        <f t="shared" si="9"/>
        <v>102214</v>
      </c>
      <c r="O28" s="219">
        <f t="shared" si="2"/>
        <v>96.108243302962777</v>
      </c>
      <c r="P28" s="227">
        <f t="shared" si="3"/>
        <v>863.22101173887336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100353</v>
      </c>
      <c r="J29" s="98">
        <v>100353</v>
      </c>
      <c r="K29" s="98">
        <v>6941</v>
      </c>
      <c r="L29" s="114">
        <v>0</v>
      </c>
      <c r="M29" s="98">
        <v>97241</v>
      </c>
      <c r="N29" s="193">
        <f t="shared" ref="N29:N30" si="11">SUM(L29:M29)</f>
        <v>97241</v>
      </c>
      <c r="O29" s="220">
        <f t="shared" si="2"/>
        <v>96.898946718085156</v>
      </c>
      <c r="P29" s="86">
        <f t="shared" si="3"/>
        <v>1400.9652787782738</v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6000</v>
      </c>
      <c r="J30" s="98">
        <v>6000</v>
      </c>
      <c r="K30" s="98">
        <v>4900</v>
      </c>
      <c r="L30" s="114">
        <v>4973</v>
      </c>
      <c r="M30" s="98">
        <v>0</v>
      </c>
      <c r="N30" s="193">
        <f t="shared" si="11"/>
        <v>4973</v>
      </c>
      <c r="O30" s="220">
        <f t="shared" si="2"/>
        <v>82.883333333333326</v>
      </c>
      <c r="P30" s="86">
        <f t="shared" si="3"/>
        <v>101.48979591836735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97">
        <v>16</v>
      </c>
      <c r="J32" s="97">
        <v>16</v>
      </c>
      <c r="K32" s="97">
        <v>17</v>
      </c>
      <c r="L32" s="170">
        <v>16</v>
      </c>
      <c r="M32" s="97"/>
      <c r="N32" s="187">
        <v>16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1013363</v>
      </c>
      <c r="J33" s="13">
        <f t="shared" si="12"/>
        <v>1017213</v>
      </c>
      <c r="K33" s="13">
        <f t="shared" ref="K33" si="13">K8+K13+K16+K28</f>
        <v>820828</v>
      </c>
      <c r="L33" s="122">
        <f>L8+L13+L16+L28</f>
        <v>882912</v>
      </c>
      <c r="M33" s="13">
        <f>M8+M13+M16+M28</f>
        <v>97241</v>
      </c>
      <c r="N33" s="187">
        <f>N8+N13+N16+N28</f>
        <v>980153</v>
      </c>
      <c r="O33" s="219">
        <f>IF(J33=0,"",N33/J33*100)</f>
        <v>96.356711917759611</v>
      </c>
      <c r="P33" s="85">
        <f t="shared" si="3"/>
        <v>119.41027840180891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>
        <f t="shared" ref="I34:J34" si="14">I33</f>
        <v>1013363</v>
      </c>
      <c r="J34" s="13">
        <f t="shared" si="14"/>
        <v>1017213</v>
      </c>
      <c r="K34" s="13">
        <f t="shared" ref="K34" si="15">K33</f>
        <v>820828</v>
      </c>
      <c r="L34" s="122">
        <f t="shared" ref="L34:N35" si="16">L33</f>
        <v>882912</v>
      </c>
      <c r="M34" s="13">
        <f t="shared" si="16"/>
        <v>97241</v>
      </c>
      <c r="N34" s="187">
        <f t="shared" si="16"/>
        <v>980153</v>
      </c>
      <c r="O34" s="219">
        <f>IF(J34=0,"",N34/J34*100)</f>
        <v>96.356711917759611</v>
      </c>
      <c r="P34" s="85">
        <f t="shared" si="3"/>
        <v>119.41027840180891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>
        <f t="shared" ref="I35:J35" si="17">I34</f>
        <v>1013363</v>
      </c>
      <c r="J35" s="13">
        <f t="shared" si="17"/>
        <v>1017213</v>
      </c>
      <c r="K35" s="13">
        <f t="shared" ref="K35" si="18">K34</f>
        <v>820828</v>
      </c>
      <c r="L35" s="122">
        <f t="shared" si="16"/>
        <v>882912</v>
      </c>
      <c r="M35" s="13">
        <f t="shared" si="16"/>
        <v>97241</v>
      </c>
      <c r="N35" s="187">
        <f t="shared" si="16"/>
        <v>980153</v>
      </c>
      <c r="O35" s="219">
        <f>IF(J35=0,"",N35/J35*100)</f>
        <v>96.356711917759611</v>
      </c>
      <c r="P35" s="85">
        <f t="shared" si="3"/>
        <v>119.41027840180891</v>
      </c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/>
  <dimension ref="B1:R96"/>
  <sheetViews>
    <sheetView topLeftCell="H13" zoomScaleNormal="100" workbookViewId="0">
      <selection activeCell="L28" sqref="L28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79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55</v>
      </c>
      <c r="C7" s="6" t="s">
        <v>3</v>
      </c>
      <c r="D7" s="6" t="s">
        <v>4</v>
      </c>
      <c r="E7" s="146" t="s">
        <v>176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95070</v>
      </c>
      <c r="J8" s="97">
        <f t="shared" ref="J8" si="1">SUM(J9:J11)</f>
        <v>95020</v>
      </c>
      <c r="K8" s="97">
        <f>SUM(K9:K11)</f>
        <v>83229</v>
      </c>
      <c r="L8" s="170">
        <f t="shared" si="0"/>
        <v>94963</v>
      </c>
      <c r="M8" s="97">
        <f t="shared" si="0"/>
        <v>0</v>
      </c>
      <c r="N8" s="192">
        <f t="shared" si="0"/>
        <v>94963</v>
      </c>
      <c r="O8" s="219">
        <f t="shared" ref="O8:O31" si="2">IF(J8=0,"",N8/J8*100)</f>
        <v>99.940012628920229</v>
      </c>
      <c r="P8" s="85">
        <f>IF(K8=0,"",N8/K8*100)</f>
        <v>114.09845126097875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82200</v>
      </c>
      <c r="J9" s="95">
        <v>82050</v>
      </c>
      <c r="K9" s="95">
        <v>69176</v>
      </c>
      <c r="L9" s="113">
        <v>81993</v>
      </c>
      <c r="M9" s="95">
        <v>0</v>
      </c>
      <c r="N9" s="193">
        <f>SUM(L9:M9)</f>
        <v>81993</v>
      </c>
      <c r="O9" s="220">
        <f t="shared" si="2"/>
        <v>99.93053016453382</v>
      </c>
      <c r="P9" s="86">
        <f t="shared" ref="P9:P54" si="3">IF(K9=0,"",N9/K9*100)</f>
        <v>118.52810223198797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12870</v>
      </c>
      <c r="J10" s="95">
        <v>12970</v>
      </c>
      <c r="K10" s="95">
        <v>14053</v>
      </c>
      <c r="L10" s="113">
        <v>12970</v>
      </c>
      <c r="M10" s="95">
        <v>0</v>
      </c>
      <c r="N10" s="193">
        <f t="shared" ref="N10:N11" si="4">SUM(L10:M10)</f>
        <v>12970</v>
      </c>
      <c r="O10" s="220">
        <f t="shared" si="2"/>
        <v>100</v>
      </c>
      <c r="P10" s="86">
        <f t="shared" si="3"/>
        <v>92.2934604710738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4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8710</v>
      </c>
      <c r="J13" s="97">
        <f t="shared" si="5"/>
        <v>8710</v>
      </c>
      <c r="K13" s="97">
        <f>K14</f>
        <v>7264</v>
      </c>
      <c r="L13" s="170">
        <f t="shared" si="5"/>
        <v>8609</v>
      </c>
      <c r="M13" s="97">
        <f t="shared" si="5"/>
        <v>0</v>
      </c>
      <c r="N13" s="192">
        <f t="shared" si="5"/>
        <v>8609</v>
      </c>
      <c r="O13" s="219">
        <f t="shared" si="2"/>
        <v>98.840413318025256</v>
      </c>
      <c r="P13" s="85">
        <f t="shared" si="3"/>
        <v>118.5159691629956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8710</v>
      </c>
      <c r="J14" s="95">
        <v>8710</v>
      </c>
      <c r="K14" s="95">
        <v>7264</v>
      </c>
      <c r="L14" s="113">
        <v>8609</v>
      </c>
      <c r="M14" s="95">
        <v>0</v>
      </c>
      <c r="N14" s="193">
        <f>SUM(L14:M14)</f>
        <v>8609</v>
      </c>
      <c r="O14" s="220">
        <f t="shared" si="2"/>
        <v>98.840413318025256</v>
      </c>
      <c r="P14" s="86">
        <f t="shared" si="3"/>
        <v>118.5159691629956</v>
      </c>
      <c r="Q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9"/>
      <c r="J15" s="99"/>
      <c r="K15" s="99"/>
      <c r="L15" s="171"/>
      <c r="M15" s="99"/>
      <c r="N15" s="187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9000</v>
      </c>
      <c r="J16" s="99">
        <f t="shared" ref="J16" si="7">SUM(J17:J26)</f>
        <v>9000</v>
      </c>
      <c r="K16" s="99">
        <f>SUM(K17:K26)</f>
        <v>11030</v>
      </c>
      <c r="L16" s="171">
        <f t="shared" si="6"/>
        <v>6930</v>
      </c>
      <c r="M16" s="99">
        <f t="shared" si="6"/>
        <v>0</v>
      </c>
      <c r="N16" s="187">
        <f t="shared" si="6"/>
        <v>6930</v>
      </c>
      <c r="O16" s="219">
        <f t="shared" si="2"/>
        <v>77</v>
      </c>
      <c r="P16" s="85">
        <f t="shared" si="3"/>
        <v>62.828649138712599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1500</v>
      </c>
      <c r="J17" s="95">
        <v>300</v>
      </c>
      <c r="K17" s="95">
        <v>0</v>
      </c>
      <c r="L17" s="113">
        <v>0</v>
      </c>
      <c r="M17" s="95">
        <v>0</v>
      </c>
      <c r="N17" s="193">
        <f t="shared" ref="N17:N26" si="8">SUM(L17:M17)</f>
        <v>0</v>
      </c>
      <c r="O17" s="220">
        <f t="shared" si="2"/>
        <v>0</v>
      </c>
      <c r="P17" s="86" t="str">
        <f t="shared" si="3"/>
        <v/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0</v>
      </c>
      <c r="J18" s="95">
        <v>0</v>
      </c>
      <c r="K18" s="95">
        <v>0</v>
      </c>
      <c r="L18" s="113">
        <v>0</v>
      </c>
      <c r="M18" s="95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4000</v>
      </c>
      <c r="J19" s="95">
        <v>2800</v>
      </c>
      <c r="K19" s="95">
        <v>2683</v>
      </c>
      <c r="L19" s="113">
        <v>2398</v>
      </c>
      <c r="M19" s="95">
        <v>0</v>
      </c>
      <c r="N19" s="193">
        <f t="shared" si="8"/>
        <v>2398</v>
      </c>
      <c r="O19" s="220">
        <f t="shared" si="2"/>
        <v>85.642857142857139</v>
      </c>
      <c r="P19" s="86">
        <f t="shared" si="3"/>
        <v>89.377562430115546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1000</v>
      </c>
      <c r="J20" s="95">
        <v>1170</v>
      </c>
      <c r="K20" s="95">
        <v>826</v>
      </c>
      <c r="L20" s="113">
        <v>1160</v>
      </c>
      <c r="M20" s="95">
        <v>0</v>
      </c>
      <c r="N20" s="193">
        <f t="shared" si="8"/>
        <v>1160</v>
      </c>
      <c r="O20" s="220">
        <f t="shared" si="2"/>
        <v>99.145299145299148</v>
      </c>
      <c r="P20" s="86">
        <f t="shared" si="3"/>
        <v>140.43583535108959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0</v>
      </c>
      <c r="J21" s="95">
        <v>0</v>
      </c>
      <c r="K21" s="95">
        <v>0</v>
      </c>
      <c r="L21" s="113">
        <v>0</v>
      </c>
      <c r="M21" s="95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500</v>
      </c>
      <c r="J23" s="95">
        <v>2730</v>
      </c>
      <c r="K23" s="95">
        <v>328</v>
      </c>
      <c r="L23" s="113">
        <v>2716</v>
      </c>
      <c r="M23" s="95">
        <v>0</v>
      </c>
      <c r="N23" s="193">
        <f t="shared" si="8"/>
        <v>2716</v>
      </c>
      <c r="O23" s="220">
        <f t="shared" si="2"/>
        <v>99.487179487179489</v>
      </c>
      <c r="P23" s="86">
        <f t="shared" si="3"/>
        <v>828.04878048780495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0</v>
      </c>
      <c r="J24" s="95">
        <v>0</v>
      </c>
      <c r="K24" s="95">
        <v>0</v>
      </c>
      <c r="L24" s="113">
        <v>0</v>
      </c>
      <c r="M24" s="95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2000</v>
      </c>
      <c r="J25" s="95">
        <v>2000</v>
      </c>
      <c r="K25" s="95">
        <v>7193</v>
      </c>
      <c r="L25" s="113">
        <v>656</v>
      </c>
      <c r="M25" s="95">
        <v>0</v>
      </c>
      <c r="N25" s="193">
        <f t="shared" si="8"/>
        <v>656</v>
      </c>
      <c r="O25" s="220">
        <f t="shared" si="2"/>
        <v>32.800000000000004</v>
      </c>
      <c r="P25" s="86">
        <f t="shared" si="3"/>
        <v>9.1199777561518154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4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ht="12.95" customHeight="1" x14ac:dyDescent="0.25">
      <c r="B27" s="9"/>
      <c r="C27" s="10"/>
      <c r="D27" s="10"/>
      <c r="E27" s="10"/>
      <c r="F27" s="62"/>
      <c r="G27" s="73"/>
      <c r="H27" s="18"/>
      <c r="I27" s="97"/>
      <c r="J27" s="97"/>
      <c r="K27" s="97"/>
      <c r="L27" s="170"/>
      <c r="M27" s="97"/>
      <c r="N27" s="187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I29+I30</f>
        <v>3300</v>
      </c>
      <c r="J28" s="97">
        <f t="shared" ref="J28" si="10">J29+J30</f>
        <v>3300</v>
      </c>
      <c r="K28" s="97">
        <f>K29+K30</f>
        <v>2677</v>
      </c>
      <c r="L28" s="170">
        <f t="shared" si="9"/>
        <v>765</v>
      </c>
      <c r="M28" s="97">
        <f t="shared" si="9"/>
        <v>0</v>
      </c>
      <c r="N28" s="187">
        <f t="shared" si="9"/>
        <v>765</v>
      </c>
      <c r="O28" s="219">
        <f t="shared" si="2"/>
        <v>23.18181818181818</v>
      </c>
      <c r="P28" s="85">
        <f t="shared" si="3"/>
        <v>28.576765035487483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5">
        <v>2300</v>
      </c>
      <c r="J29" s="95">
        <v>2300</v>
      </c>
      <c r="K29" s="95">
        <v>0</v>
      </c>
      <c r="L29" s="113">
        <v>0</v>
      </c>
      <c r="M29" s="95">
        <v>0</v>
      </c>
      <c r="N29" s="193">
        <f t="shared" ref="N29:N30" si="11">SUM(L29:M29)</f>
        <v>0</v>
      </c>
      <c r="O29" s="220">
        <f t="shared" si="2"/>
        <v>0</v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5">
        <v>1000</v>
      </c>
      <c r="J30" s="95">
        <v>1000</v>
      </c>
      <c r="K30" s="95">
        <v>2677</v>
      </c>
      <c r="L30" s="113">
        <v>765</v>
      </c>
      <c r="M30" s="95">
        <v>0</v>
      </c>
      <c r="N30" s="193">
        <f t="shared" si="11"/>
        <v>765</v>
      </c>
      <c r="O30" s="220">
        <f t="shared" si="2"/>
        <v>76.5</v>
      </c>
      <c r="P30" s="86">
        <f t="shared" si="3"/>
        <v>28.576765035487483</v>
      </c>
      <c r="Q30" s="30"/>
    </row>
    <row r="31" spans="2:17" ht="12.95" customHeight="1" x14ac:dyDescent="0.25">
      <c r="B31" s="9"/>
      <c r="C31" s="10"/>
      <c r="D31" s="10"/>
      <c r="E31" s="10"/>
      <c r="F31" s="62"/>
      <c r="G31" s="73"/>
      <c r="H31" s="18"/>
      <c r="I31" s="97"/>
      <c r="J31" s="97"/>
      <c r="K31" s="97"/>
      <c r="L31" s="170"/>
      <c r="M31" s="97"/>
      <c r="N31" s="187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97">
        <v>3</v>
      </c>
      <c r="J32" s="97">
        <v>3</v>
      </c>
      <c r="K32" s="97">
        <v>3</v>
      </c>
      <c r="L32" s="170">
        <v>3</v>
      </c>
      <c r="M32" s="97"/>
      <c r="N32" s="187">
        <v>3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116080</v>
      </c>
      <c r="J33" s="13">
        <f t="shared" si="12"/>
        <v>116030</v>
      </c>
      <c r="K33" s="13">
        <f t="shared" ref="K33" si="13">K8+K13+K16+K28</f>
        <v>104200</v>
      </c>
      <c r="L33" s="122">
        <f>L8+L13+L16+L28</f>
        <v>111267</v>
      </c>
      <c r="M33" s="13">
        <f>M8+M13+M16+M28</f>
        <v>0</v>
      </c>
      <c r="N33" s="187">
        <f>N8+N13+N16+N28</f>
        <v>111267</v>
      </c>
      <c r="O33" s="219">
        <f>IF(J33=0,"",N33/J33*100)</f>
        <v>95.895027148151328</v>
      </c>
      <c r="P33" s="85">
        <f t="shared" si="3"/>
        <v>106.78214971209212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>
        <f t="shared" ref="I34:J34" si="14">I33</f>
        <v>116080</v>
      </c>
      <c r="J34" s="13">
        <f t="shared" si="14"/>
        <v>116030</v>
      </c>
      <c r="K34" s="13">
        <f t="shared" ref="K34" si="15">K33</f>
        <v>104200</v>
      </c>
      <c r="L34" s="122">
        <f t="shared" ref="L34:N35" si="16">L33</f>
        <v>111267</v>
      </c>
      <c r="M34" s="13">
        <f t="shared" si="16"/>
        <v>0</v>
      </c>
      <c r="N34" s="187">
        <f t="shared" si="16"/>
        <v>111267</v>
      </c>
      <c r="O34" s="219">
        <f>IF(J34=0,"",N34/J34*100)</f>
        <v>95.895027148151328</v>
      </c>
      <c r="P34" s="85">
        <f t="shared" si="3"/>
        <v>106.78214971209212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>
        <f t="shared" ref="I35:J35" si="17">I34</f>
        <v>116080</v>
      </c>
      <c r="J35" s="13">
        <f t="shared" si="17"/>
        <v>116030</v>
      </c>
      <c r="K35" s="13">
        <f t="shared" ref="K35" si="18">K34</f>
        <v>104200</v>
      </c>
      <c r="L35" s="122">
        <f t="shared" si="16"/>
        <v>111267</v>
      </c>
      <c r="M35" s="13">
        <f t="shared" si="16"/>
        <v>0</v>
      </c>
      <c r="N35" s="187">
        <f t="shared" si="16"/>
        <v>111267</v>
      </c>
      <c r="O35" s="219">
        <f>IF(J35=0,"",N35/J35*100)</f>
        <v>95.895027148151328</v>
      </c>
      <c r="P35" s="85">
        <f t="shared" si="3"/>
        <v>106.78214971209212</v>
      </c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15"/>
      <c r="J36" s="15"/>
      <c r="K36" s="15"/>
      <c r="L36" s="14"/>
      <c r="M36" s="15"/>
      <c r="N36" s="189"/>
      <c r="O36" s="221"/>
      <c r="P36" s="87"/>
      <c r="Q36" s="30"/>
    </row>
    <row r="37" spans="2:17" ht="12.95" customHeight="1" x14ac:dyDescent="0.2">
      <c r="F37" s="64"/>
      <c r="G37" s="75"/>
      <c r="N37" s="105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5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5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5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7.100000000000001" customHeight="1" x14ac:dyDescent="0.2">
      <c r="F60" s="64"/>
      <c r="G60" s="75"/>
      <c r="N60" s="105"/>
    </row>
    <row r="61" spans="6:17" ht="14.25" x14ac:dyDescent="0.2">
      <c r="F61" s="64"/>
      <c r="G61" s="75"/>
      <c r="N61" s="105"/>
    </row>
    <row r="62" spans="6:17" ht="14.25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1"/>
  <dimension ref="B1:R96"/>
  <sheetViews>
    <sheetView topLeftCell="I1" zoomScaleNormal="100" workbookViewId="0">
      <selection activeCell="T29" sqref="T29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157</v>
      </c>
      <c r="C2" s="237"/>
      <c r="D2" s="237"/>
      <c r="E2" s="237"/>
      <c r="F2" s="237"/>
      <c r="G2" s="237"/>
      <c r="H2" s="237"/>
      <c r="I2" s="237"/>
      <c r="J2" s="257"/>
      <c r="K2" s="257"/>
      <c r="L2" s="257"/>
      <c r="M2" s="257"/>
      <c r="N2" s="25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56</v>
      </c>
      <c r="C7" s="6" t="s">
        <v>3</v>
      </c>
      <c r="D7" s="6" t="s">
        <v>4</v>
      </c>
      <c r="E7" s="146" t="s">
        <v>176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589560</v>
      </c>
      <c r="J8" s="97">
        <f t="shared" ref="J8" si="1">SUM(J9:J11)</f>
        <v>584160</v>
      </c>
      <c r="K8" s="97">
        <f>SUM(K9:K11)</f>
        <v>378091</v>
      </c>
      <c r="L8" s="170">
        <f t="shared" si="0"/>
        <v>543793</v>
      </c>
      <c r="M8" s="97">
        <f t="shared" si="0"/>
        <v>39407</v>
      </c>
      <c r="N8" s="192">
        <f t="shared" si="0"/>
        <v>583200</v>
      </c>
      <c r="O8" s="219">
        <f t="shared" ref="O8:O31" si="2">IF(J8=0,"",N8/J8*100)</f>
        <v>99.835661462612975</v>
      </c>
      <c r="P8" s="85">
        <f>IF(K8=0,"",N8/K8*100)</f>
        <v>154.24858036821823</v>
      </c>
      <c r="R8" s="31"/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512120</v>
      </c>
      <c r="J9" s="98">
        <v>506720</v>
      </c>
      <c r="K9" s="98">
        <v>310891</v>
      </c>
      <c r="L9" s="114">
        <f>506632-30702</f>
        <v>475930</v>
      </c>
      <c r="M9" s="98">
        <v>30702</v>
      </c>
      <c r="N9" s="193">
        <f>SUM(L9:M9)</f>
        <v>506632</v>
      </c>
      <c r="O9" s="220">
        <f t="shared" si="2"/>
        <v>99.982633407009786</v>
      </c>
      <c r="P9" s="86">
        <f t="shared" ref="P9:P54" si="3">IF(K9=0,"",N9/K9*100)</f>
        <v>162.96129511629479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77440</v>
      </c>
      <c r="J10" s="98">
        <v>77440</v>
      </c>
      <c r="K10" s="98">
        <v>67200</v>
      </c>
      <c r="L10" s="114">
        <f>76568-8705</f>
        <v>67863</v>
      </c>
      <c r="M10" s="98">
        <v>8705</v>
      </c>
      <c r="N10" s="193">
        <f t="shared" ref="N10:N11" si="4">SUM(L10:M10)</f>
        <v>76568</v>
      </c>
      <c r="O10" s="220">
        <f t="shared" si="2"/>
        <v>98.873966942148755</v>
      </c>
      <c r="P10" s="86">
        <f t="shared" si="3"/>
        <v>113.94047619047618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4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53900</v>
      </c>
      <c r="J13" s="97">
        <f t="shared" si="5"/>
        <v>53250</v>
      </c>
      <c r="K13" s="97">
        <f>K14</f>
        <v>32691</v>
      </c>
      <c r="L13" s="170">
        <f t="shared" si="5"/>
        <v>50165</v>
      </c>
      <c r="M13" s="97">
        <f t="shared" si="5"/>
        <v>3031</v>
      </c>
      <c r="N13" s="192">
        <f t="shared" si="5"/>
        <v>53196</v>
      </c>
      <c r="O13" s="219">
        <f t="shared" si="2"/>
        <v>99.898591549295773</v>
      </c>
      <c r="P13" s="85">
        <f t="shared" si="3"/>
        <v>162.72368541800495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53900</v>
      </c>
      <c r="J14" s="98">
        <v>53250</v>
      </c>
      <c r="K14" s="98">
        <v>32691</v>
      </c>
      <c r="L14" s="114">
        <f>53196-3031</f>
        <v>50165</v>
      </c>
      <c r="M14" s="98">
        <v>3031</v>
      </c>
      <c r="N14" s="193">
        <f>SUM(L14:M14)</f>
        <v>53196</v>
      </c>
      <c r="O14" s="220">
        <f t="shared" si="2"/>
        <v>99.898591549295773</v>
      </c>
      <c r="P14" s="86">
        <f t="shared" si="3"/>
        <v>162.72368541800495</v>
      </c>
      <c r="Q14" s="30"/>
    </row>
    <row r="15" spans="2:18" ht="12.95" customHeight="1" x14ac:dyDescent="0.25">
      <c r="B15" s="9"/>
      <c r="C15" s="10"/>
      <c r="D15" s="10"/>
      <c r="E15" s="10"/>
      <c r="F15" s="62"/>
      <c r="G15" s="73"/>
      <c r="H15" s="18"/>
      <c r="I15" s="97"/>
      <c r="J15" s="97"/>
      <c r="K15" s="97"/>
      <c r="L15" s="170"/>
      <c r="M15" s="97"/>
      <c r="N15" s="187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95350</v>
      </c>
      <c r="J16" s="99">
        <f t="shared" ref="J16" si="7">SUM(J17:J26)</f>
        <v>104750</v>
      </c>
      <c r="K16" s="99">
        <f>SUM(K17:K26)</f>
        <v>67046</v>
      </c>
      <c r="L16" s="171">
        <f t="shared" si="6"/>
        <v>100345</v>
      </c>
      <c r="M16" s="97">
        <f t="shared" si="6"/>
        <v>280</v>
      </c>
      <c r="N16" s="187">
        <f t="shared" si="6"/>
        <v>100625</v>
      </c>
      <c r="O16" s="219">
        <f t="shared" si="2"/>
        <v>96.062052505966591</v>
      </c>
      <c r="P16" s="85">
        <f t="shared" si="3"/>
        <v>150.08352474420548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3000</v>
      </c>
      <c r="J17" s="98">
        <v>3140</v>
      </c>
      <c r="K17" s="98">
        <v>846</v>
      </c>
      <c r="L17" s="114">
        <v>2634</v>
      </c>
      <c r="M17" s="98">
        <v>0</v>
      </c>
      <c r="N17" s="193">
        <f t="shared" ref="N17:N26" si="8">SUM(L17:M17)</f>
        <v>2634</v>
      </c>
      <c r="O17" s="220">
        <f t="shared" si="2"/>
        <v>83.885350318471339</v>
      </c>
      <c r="P17" s="86">
        <f t="shared" si="3"/>
        <v>311.34751773049646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5500</v>
      </c>
      <c r="J18" s="98">
        <v>3510</v>
      </c>
      <c r="K18" s="98">
        <v>4158</v>
      </c>
      <c r="L18" s="114">
        <v>4008</v>
      </c>
      <c r="M18" s="98">
        <v>0</v>
      </c>
      <c r="N18" s="193">
        <f t="shared" si="8"/>
        <v>4008</v>
      </c>
      <c r="O18" s="220">
        <f t="shared" si="2"/>
        <v>114.18803418803418</v>
      </c>
      <c r="P18" s="86">
        <f t="shared" si="3"/>
        <v>96.392496392496398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9500</v>
      </c>
      <c r="J19" s="98">
        <v>9540</v>
      </c>
      <c r="K19" s="98">
        <v>8385</v>
      </c>
      <c r="L19" s="114">
        <v>9531</v>
      </c>
      <c r="M19" s="98">
        <v>0</v>
      </c>
      <c r="N19" s="193">
        <f t="shared" si="8"/>
        <v>9531</v>
      </c>
      <c r="O19" s="220">
        <f t="shared" si="2"/>
        <v>99.905660377358487</v>
      </c>
      <c r="P19" s="86">
        <f t="shared" si="3"/>
        <v>113.66726296958856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14500</v>
      </c>
      <c r="J20" s="98">
        <v>14390</v>
      </c>
      <c r="K20" s="98">
        <v>9344</v>
      </c>
      <c r="L20" s="114">
        <v>14389</v>
      </c>
      <c r="M20" s="98">
        <v>0</v>
      </c>
      <c r="N20" s="193">
        <f t="shared" si="8"/>
        <v>14389</v>
      </c>
      <c r="O20" s="220">
        <f t="shared" si="2"/>
        <v>99.993050729673385</v>
      </c>
      <c r="P20" s="86">
        <f t="shared" si="3"/>
        <v>153.99186643835617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2500</v>
      </c>
      <c r="J21" s="98">
        <v>2540</v>
      </c>
      <c r="K21" s="98">
        <v>1985</v>
      </c>
      <c r="L21" s="114">
        <v>2535</v>
      </c>
      <c r="M21" s="98">
        <v>0</v>
      </c>
      <c r="N21" s="193">
        <f t="shared" si="8"/>
        <v>2535</v>
      </c>
      <c r="O21" s="220">
        <f t="shared" si="2"/>
        <v>99.803149606299215</v>
      </c>
      <c r="P21" s="86">
        <f t="shared" si="3"/>
        <v>127.70780856423174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4000</v>
      </c>
      <c r="J23" s="98">
        <v>1670</v>
      </c>
      <c r="K23" s="98">
        <v>792</v>
      </c>
      <c r="L23" s="114">
        <v>1663</v>
      </c>
      <c r="M23" s="98">
        <v>0</v>
      </c>
      <c r="N23" s="193">
        <f t="shared" si="8"/>
        <v>1663</v>
      </c>
      <c r="O23" s="220">
        <f t="shared" si="2"/>
        <v>99.580838323353291</v>
      </c>
      <c r="P23" s="86">
        <f t="shared" si="3"/>
        <v>209.97474747474749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1190</v>
      </c>
      <c r="J24" s="98">
        <v>600</v>
      </c>
      <c r="K24" s="98">
        <v>558</v>
      </c>
      <c r="L24" s="114">
        <v>592</v>
      </c>
      <c r="M24" s="98">
        <v>0</v>
      </c>
      <c r="N24" s="193">
        <f t="shared" si="8"/>
        <v>592</v>
      </c>
      <c r="O24" s="220">
        <f t="shared" si="2"/>
        <v>98.666666666666671</v>
      </c>
      <c r="P24" s="86">
        <f t="shared" si="3"/>
        <v>106.0931899641577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55160</v>
      </c>
      <c r="J25" s="98">
        <v>69360</v>
      </c>
      <c r="K25" s="98">
        <v>40978</v>
      </c>
      <c r="L25" s="114">
        <f>65273-280</f>
        <v>64993</v>
      </c>
      <c r="M25" s="98">
        <v>280</v>
      </c>
      <c r="N25" s="193">
        <f t="shared" si="8"/>
        <v>65273</v>
      </c>
      <c r="O25" s="220">
        <f t="shared" si="2"/>
        <v>94.107554786620526</v>
      </c>
      <c r="P25" s="86">
        <f t="shared" si="3"/>
        <v>159.28791058616818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4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I29+I30</f>
        <v>7000</v>
      </c>
      <c r="J28" s="97">
        <f t="shared" ref="J28" si="10">J29+J30</f>
        <v>7000</v>
      </c>
      <c r="K28" s="97">
        <f>K29+K30</f>
        <v>10873</v>
      </c>
      <c r="L28" s="170">
        <f t="shared" si="9"/>
        <v>3655</v>
      </c>
      <c r="M28" s="97">
        <f t="shared" si="9"/>
        <v>0</v>
      </c>
      <c r="N28" s="187">
        <f t="shared" si="9"/>
        <v>3655</v>
      </c>
      <c r="O28" s="219">
        <f t="shared" si="2"/>
        <v>52.214285714285715</v>
      </c>
      <c r="P28" s="85">
        <f t="shared" si="3"/>
        <v>33.615377540697139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0</v>
      </c>
      <c r="J29" s="98">
        <v>0</v>
      </c>
      <c r="K29" s="98">
        <v>0</v>
      </c>
      <c r="L29" s="114">
        <v>0</v>
      </c>
      <c r="M29" s="98">
        <v>0</v>
      </c>
      <c r="N29" s="193">
        <f t="shared" ref="N29:N30" si="11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7000</v>
      </c>
      <c r="J30" s="98">
        <v>7000</v>
      </c>
      <c r="K30" s="98">
        <v>10873</v>
      </c>
      <c r="L30" s="114">
        <v>3655</v>
      </c>
      <c r="M30" s="98">
        <v>0</v>
      </c>
      <c r="N30" s="193">
        <f t="shared" si="11"/>
        <v>3655</v>
      </c>
      <c r="O30" s="220">
        <f t="shared" si="2"/>
        <v>52.214285714285715</v>
      </c>
      <c r="P30" s="86">
        <f t="shared" si="3"/>
        <v>33.615377540697139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29" t="s">
        <v>257</v>
      </c>
      <c r="J32" s="129" t="s">
        <v>257</v>
      </c>
      <c r="K32" s="129" t="s">
        <v>294</v>
      </c>
      <c r="L32" s="172" t="s">
        <v>295</v>
      </c>
      <c r="M32" s="129">
        <v>0</v>
      </c>
      <c r="N32" s="186" t="s">
        <v>295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745810</v>
      </c>
      <c r="J33" s="13">
        <f t="shared" si="12"/>
        <v>749160</v>
      </c>
      <c r="K33" s="13">
        <f t="shared" ref="K33" si="13">K8+K13+K16+K28</f>
        <v>488701</v>
      </c>
      <c r="L33" s="122">
        <f>L8+L13+L16+L28</f>
        <v>697958</v>
      </c>
      <c r="M33" s="13">
        <f>M8+M13+M16+M28</f>
        <v>42718</v>
      </c>
      <c r="N33" s="187">
        <f>N8+N13+N16+N28</f>
        <v>740676</v>
      </c>
      <c r="O33" s="219">
        <f>IF(J33=0,"",N33/J33*100)</f>
        <v>98.867531635431689</v>
      </c>
      <c r="P33" s="85">
        <f t="shared" si="3"/>
        <v>151.56015641465845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>
        <f t="shared" ref="I34:J34" si="14">I33</f>
        <v>745810</v>
      </c>
      <c r="J34" s="13">
        <f t="shared" si="14"/>
        <v>749160</v>
      </c>
      <c r="K34" s="13">
        <f t="shared" ref="K34" si="15">K33</f>
        <v>488701</v>
      </c>
      <c r="L34" s="122">
        <f t="shared" ref="L34:N35" si="16">L33</f>
        <v>697958</v>
      </c>
      <c r="M34" s="13">
        <f t="shared" si="16"/>
        <v>42718</v>
      </c>
      <c r="N34" s="187">
        <f t="shared" si="16"/>
        <v>740676</v>
      </c>
      <c r="O34" s="219">
        <f>IF(J34=0,"",N34/J34*100)</f>
        <v>98.867531635431689</v>
      </c>
      <c r="P34" s="85">
        <f t="shared" si="3"/>
        <v>151.56015641465845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>
        <f t="shared" ref="I35:J35" si="17">I34</f>
        <v>745810</v>
      </c>
      <c r="J35" s="13">
        <f t="shared" si="17"/>
        <v>749160</v>
      </c>
      <c r="K35" s="13">
        <f t="shared" ref="K35" si="18">K34</f>
        <v>488701</v>
      </c>
      <c r="L35" s="122">
        <f t="shared" si="16"/>
        <v>697958</v>
      </c>
      <c r="M35" s="13">
        <f t="shared" si="16"/>
        <v>42718</v>
      </c>
      <c r="N35" s="187">
        <f t="shared" si="16"/>
        <v>740676</v>
      </c>
      <c r="O35" s="219">
        <f>IF(J35=0,"",N35/J35*100)</f>
        <v>98.867531635431689</v>
      </c>
      <c r="P35" s="85">
        <f t="shared" si="3"/>
        <v>151.56015641465845</v>
      </c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6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6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6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6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6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6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6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6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6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6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6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6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6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6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6"/>
      <c r="P53" s="88" t="str">
        <f t="shared" si="3"/>
        <v/>
      </c>
    </row>
    <row r="54" spans="6:17" ht="12.95" customHeight="1" x14ac:dyDescent="0.2">
      <c r="F54" s="64"/>
      <c r="G54" s="75"/>
      <c r="N54" s="106"/>
      <c r="P54" s="88" t="str">
        <f t="shared" si="3"/>
        <v/>
      </c>
    </row>
    <row r="55" spans="6:17" ht="12.95" customHeight="1" x14ac:dyDescent="0.2">
      <c r="F55" s="64"/>
      <c r="G55" s="75"/>
      <c r="N55" s="106"/>
    </row>
    <row r="56" spans="6:17" ht="12.95" customHeight="1" x14ac:dyDescent="0.2">
      <c r="F56" s="64"/>
      <c r="G56" s="75"/>
      <c r="N56" s="106"/>
    </row>
    <row r="57" spans="6:17" ht="12.95" customHeight="1" x14ac:dyDescent="0.2">
      <c r="F57" s="64"/>
      <c r="G57" s="75"/>
      <c r="N57" s="106"/>
    </row>
    <row r="58" spans="6:17" ht="12.95" customHeight="1" x14ac:dyDescent="0.2">
      <c r="F58" s="64"/>
      <c r="G58" s="75"/>
      <c r="N58" s="106"/>
    </row>
    <row r="59" spans="6:17" ht="12.95" customHeight="1" x14ac:dyDescent="0.2">
      <c r="F59" s="64"/>
      <c r="G59" s="75"/>
      <c r="N59" s="106"/>
    </row>
    <row r="60" spans="6:17" ht="17.100000000000001" customHeight="1" x14ac:dyDescent="0.2">
      <c r="F60" s="64"/>
      <c r="G60" s="75"/>
      <c r="N60" s="106"/>
    </row>
    <row r="61" spans="6:17" ht="14.25" x14ac:dyDescent="0.2">
      <c r="F61" s="64"/>
      <c r="G61" s="75"/>
      <c r="N61" s="106"/>
    </row>
    <row r="62" spans="6:17" ht="14.25" x14ac:dyDescent="0.2">
      <c r="F62" s="64"/>
      <c r="G62" s="75"/>
      <c r="N62" s="106"/>
    </row>
    <row r="63" spans="6:17" ht="14.25" x14ac:dyDescent="0.2">
      <c r="F63" s="64"/>
      <c r="G63" s="75"/>
      <c r="N63" s="106"/>
    </row>
    <row r="64" spans="6:17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R96"/>
  <sheetViews>
    <sheetView topLeftCell="I1" zoomScaleNormal="100" workbookViewId="0">
      <selection activeCell="L24" sqref="L24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30" customWidth="1"/>
    <col min="14" max="14" width="15.7109375" style="30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67</v>
      </c>
      <c r="C2" s="237"/>
      <c r="D2" s="237"/>
      <c r="E2" s="237"/>
      <c r="F2" s="237"/>
      <c r="G2" s="237"/>
      <c r="H2" s="237"/>
      <c r="I2" s="237"/>
      <c r="J2" s="257"/>
      <c r="K2" s="257"/>
      <c r="L2" s="257"/>
      <c r="M2" s="257"/>
      <c r="N2" s="25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66</v>
      </c>
      <c r="C7" s="6" t="s">
        <v>3</v>
      </c>
      <c r="D7" s="6" t="s">
        <v>4</v>
      </c>
      <c r="E7" s="146" t="s">
        <v>177</v>
      </c>
      <c r="F7" s="4"/>
      <c r="G7" s="4"/>
      <c r="H7" s="4"/>
      <c r="I7" s="130"/>
      <c r="J7" s="36"/>
      <c r="K7" s="36"/>
      <c r="L7" s="131"/>
      <c r="M7" s="36"/>
      <c r="N7" s="203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SUM(I9:I11)</f>
        <v>481390</v>
      </c>
      <c r="J8" s="97">
        <f t="shared" ref="J8" si="1">SUM(J9:J11)</f>
        <v>476190</v>
      </c>
      <c r="K8" s="97">
        <f>SUM(K9:K11)</f>
        <v>495253</v>
      </c>
      <c r="L8" s="170">
        <f t="shared" si="0"/>
        <v>474022</v>
      </c>
      <c r="M8" s="97">
        <f t="shared" si="0"/>
        <v>0</v>
      </c>
      <c r="N8" s="192">
        <f t="shared" si="0"/>
        <v>474022</v>
      </c>
      <c r="O8" s="219">
        <f t="shared" ref="O8:O31" si="2">IF(J8=0,"",N8/J8*100)</f>
        <v>99.544719544719541</v>
      </c>
      <c r="P8" s="85">
        <f>IF(K8=0,"",N8/K8*100)</f>
        <v>95.713100173042861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8">
        <v>417470</v>
      </c>
      <c r="J9" s="98">
        <v>412270</v>
      </c>
      <c r="K9" s="98">
        <v>416713</v>
      </c>
      <c r="L9" s="114">
        <v>412223</v>
      </c>
      <c r="M9" s="98">
        <v>0</v>
      </c>
      <c r="N9" s="193">
        <f>SUM(L9:M9)</f>
        <v>412223</v>
      </c>
      <c r="O9" s="220">
        <f t="shared" si="2"/>
        <v>99.98859970407743</v>
      </c>
      <c r="P9" s="86">
        <f t="shared" ref="P9:P54" si="3">IF(K9=0,"",N9/K9*100)</f>
        <v>98.922519815796477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8">
        <v>63920</v>
      </c>
      <c r="J10" s="98">
        <v>63920</v>
      </c>
      <c r="K10" s="98">
        <v>78540</v>
      </c>
      <c r="L10" s="114">
        <v>61799</v>
      </c>
      <c r="M10" s="98">
        <v>0</v>
      </c>
      <c r="N10" s="193">
        <f t="shared" ref="N10:N11" si="4">SUM(L10:M10)</f>
        <v>61799</v>
      </c>
      <c r="O10" s="220">
        <f t="shared" si="2"/>
        <v>96.681789737171471</v>
      </c>
      <c r="P10" s="86">
        <f t="shared" si="3"/>
        <v>78.684746625923097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5">
      <c r="B12" s="9"/>
      <c r="C12" s="10"/>
      <c r="D12" s="10"/>
      <c r="E12" s="10"/>
      <c r="F12" s="62"/>
      <c r="G12" s="73"/>
      <c r="H12" s="18"/>
      <c r="I12" s="97"/>
      <c r="J12" s="97"/>
      <c r="K12" s="97"/>
      <c r="L12" s="170"/>
      <c r="M12" s="97"/>
      <c r="N12" s="192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 t="shared" ref="I13:N13" si="5">I14</f>
        <v>43910</v>
      </c>
      <c r="J13" s="97">
        <f t="shared" si="5"/>
        <v>43510</v>
      </c>
      <c r="K13" s="97">
        <f>K14</f>
        <v>44063</v>
      </c>
      <c r="L13" s="170">
        <f t="shared" si="5"/>
        <v>43470</v>
      </c>
      <c r="M13" s="97">
        <f t="shared" si="5"/>
        <v>0</v>
      </c>
      <c r="N13" s="192">
        <f t="shared" si="5"/>
        <v>43470</v>
      </c>
      <c r="O13" s="219">
        <f t="shared" si="2"/>
        <v>99.908067111008961</v>
      </c>
      <c r="P13" s="85">
        <f t="shared" si="3"/>
        <v>98.654199668656233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8">
        <v>43910</v>
      </c>
      <c r="J14" s="98">
        <v>43510</v>
      </c>
      <c r="K14" s="98">
        <v>44063</v>
      </c>
      <c r="L14" s="114">
        <v>43470</v>
      </c>
      <c r="M14" s="98">
        <v>0</v>
      </c>
      <c r="N14" s="193">
        <f>SUM(L14:M14)</f>
        <v>43470</v>
      </c>
      <c r="O14" s="220">
        <f t="shared" si="2"/>
        <v>99.908067111008961</v>
      </c>
      <c r="P14" s="86">
        <f t="shared" si="3"/>
        <v>98.654199668656233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8"/>
      <c r="J15" s="98"/>
      <c r="K15" s="98"/>
      <c r="L15" s="114"/>
      <c r="M15" s="98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9">
        <f t="shared" ref="I16:N16" si="6">SUM(I17:I26)</f>
        <v>31100</v>
      </c>
      <c r="J16" s="99">
        <f t="shared" ref="J16" si="7">SUM(J17:J26)</f>
        <v>31100</v>
      </c>
      <c r="K16" s="99">
        <f>SUM(K17:K26)</f>
        <v>25203</v>
      </c>
      <c r="L16" s="171">
        <f t="shared" si="6"/>
        <v>22728</v>
      </c>
      <c r="M16" s="99">
        <f t="shared" si="6"/>
        <v>0</v>
      </c>
      <c r="N16" s="187">
        <f t="shared" si="6"/>
        <v>22728</v>
      </c>
      <c r="O16" s="219">
        <f t="shared" si="2"/>
        <v>73.080385852090032</v>
      </c>
      <c r="P16" s="85">
        <f t="shared" si="3"/>
        <v>90.179740507082499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8">
        <v>1300</v>
      </c>
      <c r="J17" s="98">
        <v>1300</v>
      </c>
      <c r="K17" s="98">
        <v>951</v>
      </c>
      <c r="L17" s="114">
        <v>935</v>
      </c>
      <c r="M17" s="98">
        <v>0</v>
      </c>
      <c r="N17" s="193">
        <f t="shared" ref="N17:N26" si="8">SUM(L17:M17)</f>
        <v>935</v>
      </c>
      <c r="O17" s="220">
        <f t="shared" si="2"/>
        <v>71.92307692307692</v>
      </c>
      <c r="P17" s="86">
        <f t="shared" si="3"/>
        <v>98.317560462670869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8">
        <v>7000</v>
      </c>
      <c r="J18" s="98">
        <v>7000</v>
      </c>
      <c r="K18" s="98">
        <v>5074</v>
      </c>
      <c r="L18" s="114">
        <v>4600</v>
      </c>
      <c r="M18" s="98">
        <v>0</v>
      </c>
      <c r="N18" s="193">
        <f t="shared" si="8"/>
        <v>4600</v>
      </c>
      <c r="O18" s="220">
        <f t="shared" si="2"/>
        <v>65.714285714285708</v>
      </c>
      <c r="P18" s="86">
        <f t="shared" si="3"/>
        <v>90.658257784785178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8">
        <v>6000</v>
      </c>
      <c r="J19" s="98">
        <v>6000</v>
      </c>
      <c r="K19" s="98">
        <v>4756</v>
      </c>
      <c r="L19" s="114">
        <v>4201</v>
      </c>
      <c r="M19" s="98">
        <v>0</v>
      </c>
      <c r="N19" s="193">
        <f t="shared" si="8"/>
        <v>4201</v>
      </c>
      <c r="O19" s="220">
        <f t="shared" si="2"/>
        <v>70.016666666666666</v>
      </c>
      <c r="P19" s="86">
        <f t="shared" si="3"/>
        <v>88.330529857022711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8">
        <v>700</v>
      </c>
      <c r="J20" s="98">
        <v>700</v>
      </c>
      <c r="K20" s="98">
        <v>1559</v>
      </c>
      <c r="L20" s="114">
        <v>696</v>
      </c>
      <c r="M20" s="98">
        <v>0</v>
      </c>
      <c r="N20" s="193">
        <f t="shared" si="8"/>
        <v>696</v>
      </c>
      <c r="O20" s="220">
        <f t="shared" si="2"/>
        <v>99.428571428571431</v>
      </c>
      <c r="P20" s="86">
        <f t="shared" si="3"/>
        <v>44.644002565747279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8">
        <v>6500</v>
      </c>
      <c r="J21" s="98">
        <v>6500</v>
      </c>
      <c r="K21" s="98">
        <v>6069</v>
      </c>
      <c r="L21" s="114">
        <v>5323</v>
      </c>
      <c r="M21" s="98">
        <v>0</v>
      </c>
      <c r="N21" s="193">
        <f t="shared" si="8"/>
        <v>5323</v>
      </c>
      <c r="O21" s="220">
        <f t="shared" si="2"/>
        <v>81.892307692307696</v>
      </c>
      <c r="P21" s="86">
        <f t="shared" si="3"/>
        <v>87.708024386225077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8">
        <v>0</v>
      </c>
      <c r="J22" s="98">
        <v>0</v>
      </c>
      <c r="K22" s="98">
        <v>0</v>
      </c>
      <c r="L22" s="114">
        <v>0</v>
      </c>
      <c r="M22" s="98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8">
        <v>3800</v>
      </c>
      <c r="J23" s="98">
        <v>3800</v>
      </c>
      <c r="K23" s="98">
        <v>2254</v>
      </c>
      <c r="L23" s="114">
        <v>2557</v>
      </c>
      <c r="M23" s="98">
        <v>0</v>
      </c>
      <c r="N23" s="193">
        <f t="shared" si="8"/>
        <v>2557</v>
      </c>
      <c r="O23" s="220">
        <f t="shared" si="2"/>
        <v>67.28947368421052</v>
      </c>
      <c r="P23" s="86">
        <f t="shared" si="3"/>
        <v>113.44276841171251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8">
        <v>1800</v>
      </c>
      <c r="J24" s="98">
        <v>1800</v>
      </c>
      <c r="K24" s="98">
        <v>1449</v>
      </c>
      <c r="L24" s="114">
        <v>1701</v>
      </c>
      <c r="M24" s="98">
        <v>0</v>
      </c>
      <c r="N24" s="193">
        <f t="shared" si="8"/>
        <v>1701</v>
      </c>
      <c r="O24" s="220">
        <f t="shared" si="2"/>
        <v>94.5</v>
      </c>
      <c r="P24" s="86">
        <f t="shared" si="3"/>
        <v>117.39130434782609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8">
        <v>4000</v>
      </c>
      <c r="J25" s="98">
        <v>4000</v>
      </c>
      <c r="K25" s="98">
        <v>3091</v>
      </c>
      <c r="L25" s="114">
        <v>2715</v>
      </c>
      <c r="M25" s="98">
        <v>0</v>
      </c>
      <c r="N25" s="193">
        <f t="shared" si="8"/>
        <v>2715</v>
      </c>
      <c r="O25" s="220">
        <f t="shared" si="2"/>
        <v>67.875</v>
      </c>
      <c r="P25" s="86">
        <f t="shared" si="3"/>
        <v>87.835651892591386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8">
        <v>0</v>
      </c>
      <c r="J26" s="98">
        <v>0</v>
      </c>
      <c r="K26" s="98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7"/>
      <c r="F27" s="61"/>
      <c r="G27" s="72"/>
      <c r="H27" s="19"/>
      <c r="I27" s="98"/>
      <c r="J27" s="98"/>
      <c r="K27" s="98"/>
      <c r="L27" s="114"/>
      <c r="M27" s="98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7">
        <f t="shared" ref="I28:N28" si="9">SUM(I29:I30)</f>
        <v>7000</v>
      </c>
      <c r="J28" s="97">
        <f t="shared" ref="J28" si="10">SUM(J29:J30)</f>
        <v>7000</v>
      </c>
      <c r="K28" s="97">
        <f>SUM(K29:K30)</f>
        <v>34989</v>
      </c>
      <c r="L28" s="170">
        <f t="shared" si="9"/>
        <v>6935</v>
      </c>
      <c r="M28" s="97">
        <f t="shared" si="9"/>
        <v>0</v>
      </c>
      <c r="N28" s="187">
        <f t="shared" si="9"/>
        <v>6935</v>
      </c>
      <c r="O28" s="219">
        <f t="shared" si="2"/>
        <v>99.071428571428584</v>
      </c>
      <c r="P28" s="85">
        <f t="shared" si="3"/>
        <v>19.820515019005974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8">
        <v>0</v>
      </c>
      <c r="J29" s="98">
        <v>0</v>
      </c>
      <c r="K29" s="98">
        <v>0</v>
      </c>
      <c r="L29" s="114">
        <v>0</v>
      </c>
      <c r="M29" s="98">
        <v>0</v>
      </c>
      <c r="N29" s="193">
        <f t="shared" ref="N29:N30" si="11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8">
        <v>7000</v>
      </c>
      <c r="J30" s="98">
        <v>7000</v>
      </c>
      <c r="K30" s="98">
        <v>34989</v>
      </c>
      <c r="L30" s="114">
        <v>6935</v>
      </c>
      <c r="M30" s="98">
        <v>0</v>
      </c>
      <c r="N30" s="193">
        <f t="shared" si="11"/>
        <v>6935</v>
      </c>
      <c r="O30" s="220">
        <f t="shared" si="2"/>
        <v>99.071428571428584</v>
      </c>
      <c r="P30" s="86">
        <f t="shared" si="3"/>
        <v>19.820515019005974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8"/>
      <c r="J31" s="98"/>
      <c r="K31" s="98"/>
      <c r="L31" s="114"/>
      <c r="M31" s="98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97">
        <v>13</v>
      </c>
      <c r="J32" s="97">
        <v>13</v>
      </c>
      <c r="K32" s="97">
        <v>12</v>
      </c>
      <c r="L32" s="170">
        <v>12</v>
      </c>
      <c r="M32" s="97"/>
      <c r="N32" s="187">
        <v>12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563400</v>
      </c>
      <c r="J33" s="13">
        <f t="shared" si="12"/>
        <v>557800</v>
      </c>
      <c r="K33" s="13">
        <f t="shared" ref="K33" si="13">K8+K13+K16+K28</f>
        <v>599508</v>
      </c>
      <c r="L33" s="122">
        <f>L8+L13+L16+L28</f>
        <v>547155</v>
      </c>
      <c r="M33" s="13">
        <f>M8+M13+M16+M28</f>
        <v>0</v>
      </c>
      <c r="N33" s="187">
        <f>N8+N13+N16+N28</f>
        <v>547155</v>
      </c>
      <c r="O33" s="219">
        <f>IF(J33=0,"",N33/J33*100)</f>
        <v>98.091609896020088</v>
      </c>
      <c r="P33" s="85">
        <f t="shared" si="3"/>
        <v>91.267339218158895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3">
        <f t="shared" ref="I34:J34" si="14">I33</f>
        <v>563400</v>
      </c>
      <c r="J34" s="13">
        <f t="shared" si="14"/>
        <v>557800</v>
      </c>
      <c r="K34" s="13">
        <f t="shared" ref="K34" si="15">K33</f>
        <v>599508</v>
      </c>
      <c r="L34" s="122">
        <f t="shared" ref="L34:N35" si="16">L33</f>
        <v>547155</v>
      </c>
      <c r="M34" s="13">
        <f t="shared" si="16"/>
        <v>0</v>
      </c>
      <c r="N34" s="187">
        <f t="shared" si="16"/>
        <v>547155</v>
      </c>
      <c r="O34" s="219">
        <f>IF(J34=0,"",N34/J34*100)</f>
        <v>98.091609896020088</v>
      </c>
      <c r="P34" s="85">
        <f t="shared" si="3"/>
        <v>91.267339218158895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>
        <f t="shared" ref="I35:J35" si="17">I34</f>
        <v>563400</v>
      </c>
      <c r="J35" s="13">
        <f t="shared" si="17"/>
        <v>557800</v>
      </c>
      <c r="K35" s="13">
        <f t="shared" ref="K35" si="18">K34</f>
        <v>599508</v>
      </c>
      <c r="L35" s="122">
        <f t="shared" si="16"/>
        <v>547155</v>
      </c>
      <c r="M35" s="13">
        <f t="shared" si="16"/>
        <v>0</v>
      </c>
      <c r="N35" s="187">
        <f t="shared" si="16"/>
        <v>547155</v>
      </c>
      <c r="O35" s="219">
        <f>IF(J35=0,"",N35/J35*100)</f>
        <v>98.091609896020088</v>
      </c>
      <c r="P35" s="85">
        <f t="shared" si="3"/>
        <v>91.267339218158895</v>
      </c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24"/>
      <c r="J36" s="24"/>
      <c r="K36" s="24"/>
      <c r="L36" s="123"/>
      <c r="M36" s="24"/>
      <c r="N36" s="194"/>
      <c r="O36" s="221"/>
      <c r="P36" s="87"/>
      <c r="Q36" s="30"/>
    </row>
    <row r="37" spans="2:17" ht="12.95" customHeight="1" x14ac:dyDescent="0.2">
      <c r="F37" s="64"/>
      <c r="G37" s="75"/>
      <c r="N37" s="106"/>
      <c r="P37" s="88" t="str">
        <f t="shared" si="3"/>
        <v/>
      </c>
    </row>
    <row r="38" spans="2:17" ht="12.95" customHeight="1" x14ac:dyDescent="0.2">
      <c r="F38" s="64"/>
      <c r="G38" s="75"/>
      <c r="N38" s="106"/>
      <c r="P38" s="88" t="str">
        <f t="shared" si="3"/>
        <v/>
      </c>
    </row>
    <row r="39" spans="2:17" ht="12.95" customHeight="1" x14ac:dyDescent="0.2">
      <c r="F39" s="64"/>
      <c r="G39" s="75"/>
      <c r="N39" s="106"/>
      <c r="P39" s="88" t="str">
        <f t="shared" si="3"/>
        <v/>
      </c>
    </row>
    <row r="40" spans="2:17" ht="12.95" customHeight="1" x14ac:dyDescent="0.2">
      <c r="F40" s="64"/>
      <c r="G40" s="75"/>
      <c r="N40" s="106"/>
      <c r="P40" s="88" t="str">
        <f t="shared" si="3"/>
        <v/>
      </c>
    </row>
    <row r="41" spans="2:17" ht="12.95" customHeight="1" x14ac:dyDescent="0.2">
      <c r="F41" s="64"/>
      <c r="G41" s="75"/>
      <c r="N41" s="106"/>
      <c r="P41" s="88" t="str">
        <f t="shared" si="3"/>
        <v/>
      </c>
    </row>
    <row r="42" spans="2:17" ht="12.95" customHeight="1" x14ac:dyDescent="0.2">
      <c r="F42" s="64"/>
      <c r="G42" s="75"/>
      <c r="N42" s="106"/>
      <c r="P42" s="88" t="str">
        <f t="shared" si="3"/>
        <v/>
      </c>
    </row>
    <row r="43" spans="2:17" ht="12.95" customHeight="1" x14ac:dyDescent="0.2">
      <c r="F43" s="64"/>
      <c r="G43" s="75"/>
      <c r="N43" s="106"/>
      <c r="P43" s="88" t="str">
        <f t="shared" si="3"/>
        <v/>
      </c>
    </row>
    <row r="44" spans="2:17" ht="12.95" customHeight="1" x14ac:dyDescent="0.2">
      <c r="F44" s="64"/>
      <c r="G44" s="75"/>
      <c r="N44" s="106"/>
      <c r="P44" s="88" t="str">
        <f t="shared" si="3"/>
        <v/>
      </c>
    </row>
    <row r="45" spans="2:17" ht="12.95" customHeight="1" x14ac:dyDescent="0.2">
      <c r="F45" s="64"/>
      <c r="G45" s="75"/>
      <c r="N45" s="106"/>
      <c r="P45" s="88" t="str">
        <f t="shared" si="3"/>
        <v/>
      </c>
    </row>
    <row r="46" spans="2:17" ht="12.95" customHeight="1" x14ac:dyDescent="0.2">
      <c r="F46" s="64"/>
      <c r="G46" s="75"/>
      <c r="N46" s="106"/>
      <c r="P46" s="88" t="str">
        <f t="shared" si="3"/>
        <v/>
      </c>
    </row>
    <row r="47" spans="2:17" ht="12.95" customHeight="1" x14ac:dyDescent="0.2">
      <c r="F47" s="64"/>
      <c r="G47" s="75"/>
      <c r="N47" s="106"/>
      <c r="P47" s="88" t="str">
        <f t="shared" si="3"/>
        <v/>
      </c>
    </row>
    <row r="48" spans="2:17" ht="12.95" customHeight="1" x14ac:dyDescent="0.2">
      <c r="F48" s="64"/>
      <c r="G48" s="75"/>
      <c r="N48" s="106"/>
      <c r="P48" s="88" t="str">
        <f t="shared" si="3"/>
        <v/>
      </c>
    </row>
    <row r="49" spans="6:16" ht="12.95" customHeight="1" x14ac:dyDescent="0.2">
      <c r="F49" s="64"/>
      <c r="G49" s="75"/>
      <c r="N49" s="106"/>
      <c r="P49" s="88" t="str">
        <f t="shared" si="3"/>
        <v/>
      </c>
    </row>
    <row r="50" spans="6:16" ht="12.95" customHeight="1" x14ac:dyDescent="0.2">
      <c r="F50" s="64"/>
      <c r="G50" s="75"/>
      <c r="N50" s="106"/>
      <c r="P50" s="88" t="str">
        <f t="shared" si="3"/>
        <v/>
      </c>
    </row>
    <row r="51" spans="6:16" ht="12.95" customHeight="1" x14ac:dyDescent="0.2">
      <c r="F51" s="64"/>
      <c r="G51" s="75"/>
      <c r="N51" s="106"/>
      <c r="P51" s="88" t="str">
        <f t="shared" si="3"/>
        <v/>
      </c>
    </row>
    <row r="52" spans="6:16" ht="12.95" customHeight="1" x14ac:dyDescent="0.2">
      <c r="F52" s="64"/>
      <c r="G52" s="75"/>
      <c r="N52" s="106"/>
      <c r="P52" s="88" t="str">
        <f t="shared" si="3"/>
        <v/>
      </c>
    </row>
    <row r="53" spans="6:16" ht="12.95" customHeight="1" x14ac:dyDescent="0.2">
      <c r="F53" s="64"/>
      <c r="G53" s="75"/>
      <c r="N53" s="106"/>
      <c r="P53" s="88" t="str">
        <f t="shared" si="3"/>
        <v/>
      </c>
    </row>
    <row r="54" spans="6:16" ht="12.95" customHeight="1" x14ac:dyDescent="0.2">
      <c r="F54" s="64"/>
      <c r="G54" s="75"/>
      <c r="N54" s="106"/>
      <c r="P54" s="88" t="str">
        <f t="shared" si="3"/>
        <v/>
      </c>
    </row>
    <row r="55" spans="6:16" ht="12.95" customHeight="1" x14ac:dyDescent="0.2">
      <c r="F55" s="64"/>
      <c r="G55" s="75"/>
      <c r="N55" s="106"/>
    </row>
    <row r="56" spans="6:16" ht="12.95" customHeight="1" x14ac:dyDescent="0.2">
      <c r="F56" s="64"/>
      <c r="G56" s="75"/>
      <c r="N56" s="106"/>
    </row>
    <row r="57" spans="6:16" ht="12.95" customHeight="1" x14ac:dyDescent="0.2">
      <c r="F57" s="64"/>
      <c r="G57" s="75"/>
      <c r="N57" s="106"/>
    </row>
    <row r="58" spans="6:16" ht="12.95" customHeight="1" x14ac:dyDescent="0.2">
      <c r="F58" s="64"/>
      <c r="G58" s="75"/>
      <c r="N58" s="106"/>
    </row>
    <row r="59" spans="6:16" ht="12.95" customHeight="1" x14ac:dyDescent="0.2">
      <c r="F59" s="64"/>
      <c r="G59" s="75"/>
      <c r="N59" s="106"/>
    </row>
    <row r="60" spans="6:16" ht="17.100000000000001" customHeight="1" x14ac:dyDescent="0.2">
      <c r="F60" s="64"/>
      <c r="G60" s="75"/>
      <c r="N60" s="106"/>
    </row>
    <row r="61" spans="6:16" ht="14.25" x14ac:dyDescent="0.2">
      <c r="F61" s="64"/>
      <c r="G61" s="75"/>
      <c r="N61" s="106"/>
    </row>
    <row r="62" spans="6:16" ht="14.25" x14ac:dyDescent="0.2">
      <c r="F62" s="64"/>
      <c r="G62" s="75"/>
      <c r="N62" s="106"/>
    </row>
    <row r="63" spans="6:16" ht="14.25" x14ac:dyDescent="0.2">
      <c r="F63" s="64"/>
      <c r="G63" s="75"/>
      <c r="N63" s="106"/>
    </row>
    <row r="64" spans="6:16" ht="14.25" x14ac:dyDescent="0.2">
      <c r="F64" s="64"/>
      <c r="G64" s="75"/>
      <c r="N64" s="106"/>
    </row>
    <row r="65" spans="6:14" ht="14.25" x14ac:dyDescent="0.2">
      <c r="F65" s="64"/>
      <c r="G65" s="75"/>
      <c r="N65" s="106"/>
    </row>
    <row r="66" spans="6:14" ht="14.25" x14ac:dyDescent="0.2">
      <c r="F66" s="64"/>
      <c r="G66" s="75"/>
      <c r="N66" s="106"/>
    </row>
    <row r="67" spans="6:14" ht="14.25" x14ac:dyDescent="0.2">
      <c r="F67" s="64"/>
      <c r="G67" s="75"/>
      <c r="N67" s="106"/>
    </row>
    <row r="68" spans="6:14" ht="14.25" x14ac:dyDescent="0.2">
      <c r="F68" s="64"/>
      <c r="G68" s="75"/>
      <c r="N68" s="106"/>
    </row>
    <row r="69" spans="6:14" ht="14.25" x14ac:dyDescent="0.2">
      <c r="F69" s="64"/>
      <c r="G69" s="75"/>
      <c r="N69" s="106"/>
    </row>
    <row r="70" spans="6:14" ht="14.25" x14ac:dyDescent="0.2">
      <c r="F70" s="64"/>
      <c r="G70" s="75"/>
      <c r="N70" s="106"/>
    </row>
    <row r="71" spans="6:14" ht="14.25" x14ac:dyDescent="0.2">
      <c r="F71" s="64"/>
      <c r="G71" s="75"/>
      <c r="N71" s="106"/>
    </row>
    <row r="72" spans="6:14" ht="14.25" x14ac:dyDescent="0.2">
      <c r="F72" s="64"/>
      <c r="G72" s="75"/>
      <c r="N72" s="106"/>
    </row>
    <row r="73" spans="6:14" ht="14.25" x14ac:dyDescent="0.2">
      <c r="F73" s="64"/>
      <c r="G73" s="75"/>
      <c r="N73" s="106"/>
    </row>
    <row r="74" spans="6:14" ht="14.25" x14ac:dyDescent="0.2">
      <c r="F74" s="64"/>
      <c r="G74" s="64"/>
      <c r="N74" s="106"/>
    </row>
    <row r="75" spans="6:14" ht="14.25" x14ac:dyDescent="0.2">
      <c r="F75" s="64"/>
      <c r="G75" s="64"/>
      <c r="N75" s="106"/>
    </row>
    <row r="76" spans="6:14" ht="14.25" x14ac:dyDescent="0.2">
      <c r="F76" s="64"/>
      <c r="G76" s="64"/>
      <c r="N76" s="106"/>
    </row>
    <row r="77" spans="6:14" ht="14.25" x14ac:dyDescent="0.2">
      <c r="F77" s="64"/>
      <c r="G77" s="64"/>
      <c r="N77" s="106"/>
    </row>
    <row r="78" spans="6:14" ht="14.25" x14ac:dyDescent="0.2">
      <c r="F78" s="64"/>
      <c r="G78" s="64"/>
      <c r="N78" s="106"/>
    </row>
    <row r="79" spans="6:14" ht="14.25" x14ac:dyDescent="0.2">
      <c r="F79" s="64"/>
      <c r="G79" s="64"/>
      <c r="N79" s="106"/>
    </row>
    <row r="80" spans="6:14" ht="14.25" x14ac:dyDescent="0.2">
      <c r="F80" s="64"/>
      <c r="G80" s="64"/>
      <c r="N80" s="106"/>
    </row>
    <row r="81" spans="6:14" ht="14.25" x14ac:dyDescent="0.2">
      <c r="F81" s="64"/>
      <c r="G81" s="64"/>
      <c r="N81" s="106"/>
    </row>
    <row r="82" spans="6:14" ht="14.25" x14ac:dyDescent="0.2">
      <c r="F82" s="64"/>
      <c r="G82" s="64"/>
      <c r="N82" s="106"/>
    </row>
    <row r="83" spans="6:14" ht="14.25" x14ac:dyDescent="0.2">
      <c r="F83" s="64"/>
      <c r="G83" s="64"/>
      <c r="N83" s="106"/>
    </row>
    <row r="84" spans="6:14" ht="14.25" x14ac:dyDescent="0.2">
      <c r="F84" s="64"/>
      <c r="G84" s="64"/>
      <c r="N84" s="106"/>
    </row>
    <row r="85" spans="6:14" ht="14.25" x14ac:dyDescent="0.2">
      <c r="F85" s="64"/>
      <c r="G85" s="64"/>
      <c r="N85" s="106"/>
    </row>
    <row r="86" spans="6:14" ht="14.25" x14ac:dyDescent="0.2">
      <c r="F86" s="64"/>
      <c r="G86" s="64"/>
      <c r="N86" s="106"/>
    </row>
    <row r="87" spans="6:14" ht="14.25" x14ac:dyDescent="0.2">
      <c r="F87" s="64"/>
      <c r="G87" s="64"/>
      <c r="N87" s="106"/>
    </row>
    <row r="88" spans="6:14" ht="14.25" x14ac:dyDescent="0.2">
      <c r="F88" s="64"/>
      <c r="G88" s="64"/>
      <c r="N88" s="106"/>
    </row>
    <row r="89" spans="6:14" ht="14.25" x14ac:dyDescent="0.2">
      <c r="F89" s="64"/>
      <c r="G89" s="64"/>
      <c r="N89" s="106"/>
    </row>
    <row r="90" spans="6:14" ht="14.25" x14ac:dyDescent="0.2">
      <c r="F90" s="64"/>
      <c r="G90" s="64"/>
      <c r="N90" s="106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R96"/>
  <sheetViews>
    <sheetView topLeftCell="I1" zoomScaleNormal="100" workbookViewId="0">
      <selection activeCell="M47" sqref="M47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425781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236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29</v>
      </c>
      <c r="C7" s="6" t="s">
        <v>3</v>
      </c>
      <c r="D7" s="6" t="s">
        <v>32</v>
      </c>
      <c r="E7" s="146" t="s">
        <v>171</v>
      </c>
      <c r="F7" s="4"/>
      <c r="G7" s="4"/>
      <c r="H7" s="4"/>
      <c r="I7" s="4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4">
        <f t="shared" ref="I8:N8" si="0">SUM(I9:I12)</f>
        <v>75730</v>
      </c>
      <c r="J8" s="94">
        <f t="shared" ref="J8" si="1">SUM(J9:J12)</f>
        <v>75730</v>
      </c>
      <c r="K8" s="94">
        <f>SUM(K9:K12)</f>
        <v>65632</v>
      </c>
      <c r="L8" s="170">
        <f t="shared" si="0"/>
        <v>73087</v>
      </c>
      <c r="M8" s="97">
        <f t="shared" si="0"/>
        <v>0</v>
      </c>
      <c r="N8" s="192">
        <f t="shared" si="0"/>
        <v>73087</v>
      </c>
      <c r="O8" s="219">
        <f t="shared" ref="O8:O31" si="2">IF(J8=0,"",N8/J8*100)</f>
        <v>96.50996962894493</v>
      </c>
      <c r="P8" s="85">
        <f>IF(K8=0,"",N8/K8*100)</f>
        <v>111.35878839590443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65150</v>
      </c>
      <c r="J9" s="95">
        <v>65150</v>
      </c>
      <c r="K9" s="95">
        <v>56745</v>
      </c>
      <c r="L9" s="113">
        <v>65098</v>
      </c>
      <c r="M9" s="95">
        <v>0</v>
      </c>
      <c r="N9" s="193">
        <f>SUM(L9:M9)</f>
        <v>65098</v>
      </c>
      <c r="O9" s="220">
        <f t="shared" si="2"/>
        <v>99.920184190330005</v>
      </c>
      <c r="P9" s="86">
        <f t="shared" ref="P9:P54" si="3">IF(K9=0,"",N9/K9*100)</f>
        <v>114.72023966869327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10580</v>
      </c>
      <c r="J10" s="95">
        <v>10580</v>
      </c>
      <c r="K10" s="95">
        <v>8887</v>
      </c>
      <c r="L10" s="113">
        <v>7989</v>
      </c>
      <c r="M10" s="95">
        <v>0</v>
      </c>
      <c r="N10" s="193">
        <f t="shared" ref="N10:N11" si="4">SUM(L10:M10)</f>
        <v>7989</v>
      </c>
      <c r="O10" s="220">
        <f t="shared" si="2"/>
        <v>75.510396975425337</v>
      </c>
      <c r="P10" s="86">
        <f t="shared" si="3"/>
        <v>89.895352762462025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8.1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4">
        <f t="shared" ref="I13:N13" si="5">I14</f>
        <v>6850</v>
      </c>
      <c r="J13" s="94">
        <f t="shared" si="5"/>
        <v>6850</v>
      </c>
      <c r="K13" s="94">
        <f>K14</f>
        <v>5958</v>
      </c>
      <c r="L13" s="170">
        <f t="shared" si="5"/>
        <v>6835</v>
      </c>
      <c r="M13" s="97">
        <f t="shared" si="5"/>
        <v>0</v>
      </c>
      <c r="N13" s="192">
        <f t="shared" si="5"/>
        <v>6835</v>
      </c>
      <c r="O13" s="219">
        <f t="shared" si="2"/>
        <v>99.78102189781022</v>
      </c>
      <c r="P13" s="85">
        <f t="shared" si="3"/>
        <v>114.71970459885867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6850</v>
      </c>
      <c r="J14" s="95">
        <v>6850</v>
      </c>
      <c r="K14" s="95">
        <v>5958</v>
      </c>
      <c r="L14" s="113">
        <v>6835</v>
      </c>
      <c r="M14" s="95">
        <v>0</v>
      </c>
      <c r="N14" s="193">
        <f>SUM(L14:M14)</f>
        <v>6835</v>
      </c>
      <c r="O14" s="220">
        <f t="shared" si="2"/>
        <v>99.78102189781022</v>
      </c>
      <c r="P14" s="86">
        <f t="shared" si="3"/>
        <v>114.71970459885867</v>
      </c>
      <c r="Q14" s="30"/>
    </row>
    <row r="15" spans="2:18" ht="8.1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4">
        <f t="shared" ref="I16:N16" si="6">SUM(I17:I26)</f>
        <v>800</v>
      </c>
      <c r="J16" s="94">
        <f t="shared" ref="J16" si="7">SUM(J17:J26)</f>
        <v>800</v>
      </c>
      <c r="K16" s="94">
        <f>SUM(K17:K26)</f>
        <v>251</v>
      </c>
      <c r="L16" s="171">
        <f t="shared" si="6"/>
        <v>207</v>
      </c>
      <c r="M16" s="99">
        <f t="shared" si="6"/>
        <v>0</v>
      </c>
      <c r="N16" s="187">
        <f t="shared" si="6"/>
        <v>207</v>
      </c>
      <c r="O16" s="219">
        <f t="shared" si="2"/>
        <v>25.874999999999996</v>
      </c>
      <c r="P16" s="85">
        <f t="shared" si="3"/>
        <v>82.470119521912352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300</v>
      </c>
      <c r="J17" s="95">
        <v>300</v>
      </c>
      <c r="K17" s="95">
        <v>0</v>
      </c>
      <c r="L17" s="113">
        <v>0</v>
      </c>
      <c r="M17" s="95">
        <v>0</v>
      </c>
      <c r="N17" s="193">
        <f t="shared" ref="N17:N26" si="8">SUM(L17:M17)</f>
        <v>0</v>
      </c>
      <c r="O17" s="220">
        <f t="shared" si="2"/>
        <v>0</v>
      </c>
      <c r="P17" s="86" t="str">
        <f t="shared" si="3"/>
        <v/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0</v>
      </c>
      <c r="J18" s="95">
        <v>0</v>
      </c>
      <c r="K18" s="95">
        <v>0</v>
      </c>
      <c r="L18" s="113">
        <v>0</v>
      </c>
      <c r="M18" s="95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0</v>
      </c>
      <c r="J19" s="95">
        <v>0</v>
      </c>
      <c r="K19" s="95">
        <v>0</v>
      </c>
      <c r="L19" s="113">
        <v>0</v>
      </c>
      <c r="M19" s="95">
        <v>0</v>
      </c>
      <c r="N19" s="193">
        <f t="shared" si="8"/>
        <v>0</v>
      </c>
      <c r="O19" s="220" t="str">
        <f t="shared" si="2"/>
        <v/>
      </c>
      <c r="P19" s="86" t="str">
        <f t="shared" si="3"/>
        <v/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0</v>
      </c>
      <c r="J20" s="95">
        <v>0</v>
      </c>
      <c r="K20" s="95">
        <v>0</v>
      </c>
      <c r="L20" s="113">
        <v>0</v>
      </c>
      <c r="M20" s="95">
        <v>0</v>
      </c>
      <c r="N20" s="193">
        <f t="shared" si="8"/>
        <v>0</v>
      </c>
      <c r="O20" s="220" t="str">
        <f t="shared" si="2"/>
        <v/>
      </c>
      <c r="P20" s="86" t="str">
        <f t="shared" si="3"/>
        <v/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0</v>
      </c>
      <c r="J21" s="95">
        <v>0</v>
      </c>
      <c r="K21" s="95">
        <v>0</v>
      </c>
      <c r="L21" s="113">
        <v>0</v>
      </c>
      <c r="M21" s="95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0</v>
      </c>
      <c r="J23" s="95">
        <v>0</v>
      </c>
      <c r="K23" s="95">
        <v>0</v>
      </c>
      <c r="L23" s="113">
        <v>0</v>
      </c>
      <c r="M23" s="95">
        <v>0</v>
      </c>
      <c r="N23" s="193">
        <f t="shared" si="8"/>
        <v>0</v>
      </c>
      <c r="O23" s="220" t="str">
        <f t="shared" si="2"/>
        <v/>
      </c>
      <c r="P23" s="86" t="str">
        <f t="shared" si="3"/>
        <v/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0</v>
      </c>
      <c r="J24" s="95">
        <v>0</v>
      </c>
      <c r="K24" s="95">
        <v>0</v>
      </c>
      <c r="L24" s="113">
        <v>0</v>
      </c>
      <c r="M24" s="95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500</v>
      </c>
      <c r="J25" s="95">
        <v>500</v>
      </c>
      <c r="K25" s="95">
        <v>251</v>
      </c>
      <c r="L25" s="113">
        <v>207</v>
      </c>
      <c r="M25" s="95">
        <v>0</v>
      </c>
      <c r="N25" s="193">
        <f t="shared" si="8"/>
        <v>207</v>
      </c>
      <c r="O25" s="220">
        <f t="shared" si="2"/>
        <v>41.4</v>
      </c>
      <c r="P25" s="86">
        <f t="shared" si="3"/>
        <v>82.470119521912352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8.1" customHeight="1" x14ac:dyDescent="0.2">
      <c r="B27" s="11"/>
      <c r="C27" s="7"/>
      <c r="D27" s="7"/>
      <c r="E27" s="145"/>
      <c r="F27" s="70"/>
      <c r="G27" s="82"/>
      <c r="H27" s="19"/>
      <c r="I27" s="95"/>
      <c r="J27" s="95"/>
      <c r="K27" s="95"/>
      <c r="L27" s="113"/>
      <c r="M27" s="95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4">
        <f t="shared" ref="I28:J28" si="9">SUM(I29:I30)</f>
        <v>700</v>
      </c>
      <c r="J28" s="94">
        <f t="shared" si="9"/>
        <v>700</v>
      </c>
      <c r="K28" s="94">
        <f t="shared" ref="K28" si="10">SUM(K29:K30)</f>
        <v>346</v>
      </c>
      <c r="L28" s="170">
        <f t="shared" ref="L28:M28" si="11">SUM(L29:L30)</f>
        <v>378</v>
      </c>
      <c r="M28" s="97">
        <f t="shared" si="11"/>
        <v>0</v>
      </c>
      <c r="N28" s="187">
        <f t="shared" ref="N28" si="12">SUM(N29:N30)</f>
        <v>378</v>
      </c>
      <c r="O28" s="219">
        <f t="shared" si="2"/>
        <v>54</v>
      </c>
      <c r="P28" s="85">
        <f t="shared" si="3"/>
        <v>109.2485549132948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5">
        <v>0</v>
      </c>
      <c r="J29" s="95">
        <v>0</v>
      </c>
      <c r="K29" s="95">
        <v>0</v>
      </c>
      <c r="L29" s="113">
        <v>0</v>
      </c>
      <c r="M29" s="95">
        <v>0</v>
      </c>
      <c r="N29" s="193">
        <f t="shared" ref="N29:N30" si="13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5">
        <v>700</v>
      </c>
      <c r="J30" s="95">
        <v>700</v>
      </c>
      <c r="K30" s="95">
        <v>346</v>
      </c>
      <c r="L30" s="113">
        <v>378</v>
      </c>
      <c r="M30" s="95">
        <v>0</v>
      </c>
      <c r="N30" s="193">
        <f t="shared" si="13"/>
        <v>378</v>
      </c>
      <c r="O30" s="220">
        <f t="shared" si="2"/>
        <v>54</v>
      </c>
      <c r="P30" s="86">
        <f t="shared" si="3"/>
        <v>109.2485549132948</v>
      </c>
      <c r="Q30" s="30"/>
    </row>
    <row r="31" spans="2:17" ht="8.1" customHeight="1" x14ac:dyDescent="0.25">
      <c r="B31" s="9"/>
      <c r="C31" s="10"/>
      <c r="D31" s="10"/>
      <c r="E31" s="10"/>
      <c r="F31" s="62"/>
      <c r="G31" s="73"/>
      <c r="H31" s="18"/>
      <c r="I31" s="94"/>
      <c r="J31" s="94"/>
      <c r="K31" s="94"/>
      <c r="L31" s="170"/>
      <c r="M31" s="97"/>
      <c r="N31" s="187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94">
        <v>2</v>
      </c>
      <c r="J32" s="94">
        <v>2</v>
      </c>
      <c r="K32" s="94">
        <v>2</v>
      </c>
      <c r="L32" s="170">
        <v>2</v>
      </c>
      <c r="M32" s="97"/>
      <c r="N32" s="187">
        <v>2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19" t="s">
        <v>24</v>
      </c>
      <c r="I33" s="13">
        <f t="shared" ref="I33:J33" si="14">I8+I13+I16+I28</f>
        <v>84080</v>
      </c>
      <c r="J33" s="13">
        <f t="shared" si="14"/>
        <v>84080</v>
      </c>
      <c r="K33" s="13">
        <f t="shared" ref="K33" si="15">K8+K13+K16+K28</f>
        <v>72187</v>
      </c>
      <c r="L33" s="122">
        <f>L8+L13+L16+L28</f>
        <v>80507</v>
      </c>
      <c r="M33" s="13">
        <f>M8+M13+M16+M28</f>
        <v>0</v>
      </c>
      <c r="N33" s="187">
        <f>N8+N13+N16+N28</f>
        <v>80507</v>
      </c>
      <c r="O33" s="219">
        <f>IF(J33=0,"",N33/J33*100)</f>
        <v>95.750475737392961</v>
      </c>
      <c r="P33" s="85">
        <f t="shared" si="3"/>
        <v>111.52562095668195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3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3"/>
        <v/>
      </c>
      <c r="Q34" s="30"/>
    </row>
    <row r="35" spans="2:17" s="1" customFormat="1" ht="12.95" customHeight="1" x14ac:dyDescent="0.2">
      <c r="B35" s="11"/>
      <c r="C35" s="7"/>
      <c r="D35" s="7"/>
      <c r="E35" s="7"/>
      <c r="F35" s="61"/>
      <c r="G35" s="72"/>
      <c r="H35" s="7" t="s">
        <v>17</v>
      </c>
      <c r="I35" s="22"/>
      <c r="J35" s="22"/>
      <c r="K35" s="22"/>
      <c r="L35" s="121"/>
      <c r="M35" s="22"/>
      <c r="N35" s="188"/>
      <c r="O35" s="220" t="str">
        <f>IF(J35=0,"",N35/J35*100)</f>
        <v/>
      </c>
      <c r="P35" s="86"/>
      <c r="Q35" s="30"/>
    </row>
    <row r="36" spans="2:17" ht="8.1" customHeight="1" thickBot="1" x14ac:dyDescent="0.25">
      <c r="B36" s="14"/>
      <c r="C36" s="15"/>
      <c r="D36" s="15"/>
      <c r="E36" s="15"/>
      <c r="F36" s="63"/>
      <c r="G36" s="74"/>
      <c r="H36" s="15"/>
      <c r="I36" s="15"/>
      <c r="J36" s="15"/>
      <c r="K36" s="15"/>
      <c r="L36" s="14"/>
      <c r="M36" s="15"/>
      <c r="N36" s="189"/>
      <c r="O36" s="221"/>
      <c r="P36" s="87"/>
      <c r="Q36" s="30"/>
    </row>
    <row r="37" spans="2:17" ht="12.95" customHeight="1" x14ac:dyDescent="0.2">
      <c r="F37" s="64"/>
      <c r="G37" s="75"/>
      <c r="N37" s="105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5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5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5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7.100000000000001" customHeight="1" x14ac:dyDescent="0.2">
      <c r="F60" s="64"/>
      <c r="G60" s="75"/>
      <c r="N60" s="105"/>
    </row>
    <row r="61" spans="6:17" ht="14.25" x14ac:dyDescent="0.2">
      <c r="F61" s="64"/>
      <c r="G61" s="75"/>
      <c r="N61" s="105"/>
    </row>
    <row r="62" spans="6:17" ht="14.25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2"/>
  <dimension ref="B1:R96"/>
  <sheetViews>
    <sheetView topLeftCell="I2" zoomScaleNormal="100" workbookViewId="0">
      <selection activeCell="M33" sqref="M3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237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63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6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29</v>
      </c>
      <c r="C7" s="6" t="s">
        <v>3</v>
      </c>
      <c r="D7" s="6" t="s">
        <v>33</v>
      </c>
      <c r="E7" s="146" t="s">
        <v>171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4">
        <f t="shared" ref="I8:N8" si="0">SUM(I9:I12)</f>
        <v>124620</v>
      </c>
      <c r="J8" s="94">
        <f t="shared" ref="J8" si="1">SUM(J9:J12)</f>
        <v>124720</v>
      </c>
      <c r="K8" s="94">
        <f>SUM(K9:K12)</f>
        <v>95752</v>
      </c>
      <c r="L8" s="170">
        <f t="shared" si="0"/>
        <v>124631</v>
      </c>
      <c r="M8" s="97">
        <f t="shared" si="0"/>
        <v>0</v>
      </c>
      <c r="N8" s="192">
        <f t="shared" si="0"/>
        <v>124631</v>
      </c>
      <c r="O8" s="219">
        <f t="shared" ref="O8:O31" si="2">IF(J8=0,"",N8/J8*100)</f>
        <v>99.928640153944841</v>
      </c>
      <c r="P8" s="85">
        <f>IF(K8=0,"",N8/K8*100)</f>
        <v>130.16020553095498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105300</v>
      </c>
      <c r="J9" s="95">
        <v>105400</v>
      </c>
      <c r="K9" s="95">
        <v>80454</v>
      </c>
      <c r="L9" s="113">
        <v>105354</v>
      </c>
      <c r="M9" s="95">
        <v>0</v>
      </c>
      <c r="N9" s="193">
        <f>SUM(L9:M9)</f>
        <v>105354</v>
      </c>
      <c r="O9" s="220">
        <f t="shared" si="2"/>
        <v>99.956356736242881</v>
      </c>
      <c r="P9" s="86">
        <f t="shared" ref="P9:P54" si="3">IF(K9=0,"",N9/K9*100)</f>
        <v>130.94936236855844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19320</v>
      </c>
      <c r="J10" s="95">
        <v>19320</v>
      </c>
      <c r="K10" s="95">
        <v>15298</v>
      </c>
      <c r="L10" s="113">
        <v>19277</v>
      </c>
      <c r="M10" s="95">
        <v>0</v>
      </c>
      <c r="N10" s="193">
        <f t="shared" ref="N10:N11" si="4">SUM(L10:M10)</f>
        <v>19277</v>
      </c>
      <c r="O10" s="220">
        <f t="shared" si="2"/>
        <v>99.777432712215315</v>
      </c>
      <c r="P10" s="86">
        <f t="shared" si="3"/>
        <v>126.00993593933848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8.1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4">
        <f t="shared" ref="I13:N13" si="5">I14</f>
        <v>11190</v>
      </c>
      <c r="J13" s="94">
        <f t="shared" si="5"/>
        <v>11200</v>
      </c>
      <c r="K13" s="94">
        <f>K14</f>
        <v>8448</v>
      </c>
      <c r="L13" s="170">
        <f t="shared" si="5"/>
        <v>11195</v>
      </c>
      <c r="M13" s="97">
        <f t="shared" si="5"/>
        <v>0</v>
      </c>
      <c r="N13" s="192">
        <f t="shared" si="5"/>
        <v>11195</v>
      </c>
      <c r="O13" s="219">
        <f t="shared" si="2"/>
        <v>99.955357142857139</v>
      </c>
      <c r="P13" s="85">
        <f t="shared" si="3"/>
        <v>132.51657196969697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11190</v>
      </c>
      <c r="J14" s="95">
        <v>11200</v>
      </c>
      <c r="K14" s="95">
        <v>8448</v>
      </c>
      <c r="L14" s="113">
        <v>11195</v>
      </c>
      <c r="M14" s="95">
        <v>0</v>
      </c>
      <c r="N14" s="193">
        <f>SUM(L14:M14)</f>
        <v>11195</v>
      </c>
      <c r="O14" s="220">
        <f t="shared" si="2"/>
        <v>99.955357142857139</v>
      </c>
      <c r="P14" s="86">
        <f t="shared" si="3"/>
        <v>132.51657196969697</v>
      </c>
      <c r="Q14" s="30"/>
    </row>
    <row r="15" spans="2:18" ht="8.1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4">
        <f t="shared" ref="I16:N16" si="6">SUM(I17:I26)</f>
        <v>5700</v>
      </c>
      <c r="J16" s="94">
        <f t="shared" ref="J16" si="7">SUM(J17:J26)</f>
        <v>5700</v>
      </c>
      <c r="K16" s="94">
        <f>SUM(K17:K26)</f>
        <v>3895</v>
      </c>
      <c r="L16" s="171">
        <f t="shared" si="6"/>
        <v>4265</v>
      </c>
      <c r="M16" s="99">
        <f t="shared" si="6"/>
        <v>0</v>
      </c>
      <c r="N16" s="187">
        <f t="shared" si="6"/>
        <v>4265</v>
      </c>
      <c r="O16" s="219">
        <f t="shared" si="2"/>
        <v>74.824561403508767</v>
      </c>
      <c r="P16" s="85">
        <f t="shared" si="3"/>
        <v>109.49935815147624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700</v>
      </c>
      <c r="J17" s="95">
        <v>700</v>
      </c>
      <c r="K17" s="95">
        <v>685</v>
      </c>
      <c r="L17" s="113">
        <v>640</v>
      </c>
      <c r="M17" s="95">
        <v>0</v>
      </c>
      <c r="N17" s="193">
        <f t="shared" ref="N17:N26" si="8">SUM(L17:M17)</f>
        <v>640</v>
      </c>
      <c r="O17" s="220">
        <f t="shared" si="2"/>
        <v>91.428571428571431</v>
      </c>
      <c r="P17" s="86">
        <f t="shared" si="3"/>
        <v>93.430656934306569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0</v>
      </c>
      <c r="J18" s="95">
        <v>0</v>
      </c>
      <c r="K18" s="95">
        <v>0</v>
      </c>
      <c r="L18" s="113">
        <v>0</v>
      </c>
      <c r="M18" s="95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2700</v>
      </c>
      <c r="J19" s="95">
        <v>2250</v>
      </c>
      <c r="K19" s="95">
        <v>1288</v>
      </c>
      <c r="L19" s="113">
        <v>1305</v>
      </c>
      <c r="M19" s="95">
        <v>0</v>
      </c>
      <c r="N19" s="193">
        <f t="shared" si="8"/>
        <v>1305</v>
      </c>
      <c r="O19" s="220">
        <f t="shared" si="2"/>
        <v>57.999999999999993</v>
      </c>
      <c r="P19" s="86">
        <f t="shared" si="3"/>
        <v>101.31987577639751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300</v>
      </c>
      <c r="J20" s="95">
        <v>300</v>
      </c>
      <c r="K20" s="95">
        <v>296</v>
      </c>
      <c r="L20" s="113">
        <v>288</v>
      </c>
      <c r="M20" s="95">
        <v>0</v>
      </c>
      <c r="N20" s="193">
        <f t="shared" si="8"/>
        <v>288</v>
      </c>
      <c r="O20" s="220">
        <f t="shared" si="2"/>
        <v>96</v>
      </c>
      <c r="P20" s="86">
        <f t="shared" si="3"/>
        <v>97.297297297297305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0</v>
      </c>
      <c r="J21" s="95">
        <v>0</v>
      </c>
      <c r="K21" s="95">
        <v>0</v>
      </c>
      <c r="L21" s="113">
        <v>0</v>
      </c>
      <c r="M21" s="95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300</v>
      </c>
      <c r="J23" s="95">
        <v>450</v>
      </c>
      <c r="K23" s="95">
        <v>497</v>
      </c>
      <c r="L23" s="113">
        <v>440</v>
      </c>
      <c r="M23" s="95">
        <v>0</v>
      </c>
      <c r="N23" s="193">
        <f t="shared" si="8"/>
        <v>440</v>
      </c>
      <c r="O23" s="220">
        <f t="shared" si="2"/>
        <v>97.777777777777771</v>
      </c>
      <c r="P23" s="86">
        <f t="shared" si="3"/>
        <v>88.531187122736426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0</v>
      </c>
      <c r="J24" s="95">
        <v>0</v>
      </c>
      <c r="K24" s="95">
        <v>0</v>
      </c>
      <c r="L24" s="113">
        <v>0</v>
      </c>
      <c r="M24" s="95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1700</v>
      </c>
      <c r="J25" s="95">
        <v>2000</v>
      </c>
      <c r="K25" s="95">
        <v>1129</v>
      </c>
      <c r="L25" s="113">
        <v>1592</v>
      </c>
      <c r="M25" s="95">
        <v>0</v>
      </c>
      <c r="N25" s="193">
        <f t="shared" si="8"/>
        <v>1592</v>
      </c>
      <c r="O25" s="220">
        <f t="shared" si="2"/>
        <v>79.600000000000009</v>
      </c>
      <c r="P25" s="86">
        <f t="shared" si="3"/>
        <v>141.00974313551816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8.1" customHeight="1" x14ac:dyDescent="0.2">
      <c r="B27" s="11"/>
      <c r="C27" s="7"/>
      <c r="D27" s="7"/>
      <c r="E27" s="145"/>
      <c r="F27" s="70"/>
      <c r="G27" s="82"/>
      <c r="H27" s="19"/>
      <c r="I27" s="95"/>
      <c r="J27" s="95"/>
      <c r="K27" s="95"/>
      <c r="L27" s="113"/>
      <c r="M27" s="95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4">
        <f t="shared" ref="I28:N28" si="9">SUM(I29:I30)</f>
        <v>2000</v>
      </c>
      <c r="J28" s="94">
        <f t="shared" ref="J28" si="10">SUM(J29:J30)</f>
        <v>2000</v>
      </c>
      <c r="K28" s="94">
        <f>SUM(K29:K30)</f>
        <v>3280</v>
      </c>
      <c r="L28" s="170">
        <f t="shared" si="9"/>
        <v>1939</v>
      </c>
      <c r="M28" s="97">
        <f t="shared" si="9"/>
        <v>0</v>
      </c>
      <c r="N28" s="187">
        <f t="shared" si="9"/>
        <v>1939</v>
      </c>
      <c r="O28" s="219">
        <f t="shared" si="2"/>
        <v>96.95</v>
      </c>
      <c r="P28" s="85">
        <f t="shared" si="3"/>
        <v>59.115853658536587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5">
        <v>0</v>
      </c>
      <c r="J29" s="95">
        <v>0</v>
      </c>
      <c r="K29" s="95">
        <v>0</v>
      </c>
      <c r="L29" s="113">
        <v>0</v>
      </c>
      <c r="M29" s="95">
        <v>0</v>
      </c>
      <c r="N29" s="193">
        <f t="shared" ref="N29:N30" si="11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5">
        <v>2000</v>
      </c>
      <c r="J30" s="95">
        <v>2000</v>
      </c>
      <c r="K30" s="95">
        <v>3280</v>
      </c>
      <c r="L30" s="113">
        <v>1939</v>
      </c>
      <c r="M30" s="95">
        <v>0</v>
      </c>
      <c r="N30" s="193">
        <f t="shared" si="11"/>
        <v>1939</v>
      </c>
      <c r="O30" s="220">
        <f t="shared" si="2"/>
        <v>96.95</v>
      </c>
      <c r="P30" s="86">
        <f t="shared" si="3"/>
        <v>59.115853658536587</v>
      </c>
      <c r="Q30" s="30"/>
    </row>
    <row r="31" spans="2:17" ht="8.1" customHeight="1" x14ac:dyDescent="0.2">
      <c r="B31" s="9"/>
      <c r="C31" s="10"/>
      <c r="D31" s="10"/>
      <c r="E31" s="10"/>
      <c r="F31" s="62"/>
      <c r="G31" s="73"/>
      <c r="H31" s="18"/>
      <c r="I31" s="95"/>
      <c r="J31" s="95"/>
      <c r="K31" s="95"/>
      <c r="L31" s="113"/>
      <c r="M31" s="95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09" t="s">
        <v>234</v>
      </c>
      <c r="J32" s="109" t="s">
        <v>234</v>
      </c>
      <c r="K32" s="109" t="s">
        <v>234</v>
      </c>
      <c r="L32" s="172">
        <v>3</v>
      </c>
      <c r="M32" s="97"/>
      <c r="N32" s="186">
        <v>3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143510</v>
      </c>
      <c r="J33" s="13">
        <f t="shared" si="12"/>
        <v>143620</v>
      </c>
      <c r="K33" s="13">
        <f t="shared" ref="K33" si="13">K8+K13+K16+K28</f>
        <v>111375</v>
      </c>
      <c r="L33" s="122">
        <f>L8+L13+L16+L28</f>
        <v>142030</v>
      </c>
      <c r="M33" s="13">
        <f>M8+M13+M16+M28</f>
        <v>0</v>
      </c>
      <c r="N33" s="187">
        <f>N8+N13+N16+N28</f>
        <v>142030</v>
      </c>
      <c r="O33" s="219">
        <f>IF(J33=0,"",N33/J33*100)</f>
        <v>98.892911850717169</v>
      </c>
      <c r="P33" s="85">
        <f t="shared" si="3"/>
        <v>127.52413019079685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19"/>
      <c r="J34" s="13"/>
      <c r="K34" s="13"/>
      <c r="L34" s="122"/>
      <c r="M34" s="13"/>
      <c r="N34" s="187"/>
      <c r="O34" s="220" t="str">
        <f>IF(J34=0,"",N34/J34*100)</f>
        <v/>
      </c>
      <c r="P34" s="86" t="str">
        <f t="shared" si="3"/>
        <v/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19"/>
      <c r="J35" s="13"/>
      <c r="K35" s="13"/>
      <c r="L35" s="122"/>
      <c r="M35" s="13"/>
      <c r="N35" s="187"/>
      <c r="O35" s="220" t="str">
        <f>IF(J35=0,"",N35/J35*100)</f>
        <v/>
      </c>
      <c r="P35" s="86"/>
      <c r="Q35" s="30"/>
    </row>
    <row r="36" spans="2:17" ht="8.1" customHeight="1" thickBot="1" x14ac:dyDescent="0.25">
      <c r="B36" s="14"/>
      <c r="C36" s="15"/>
      <c r="D36" s="15"/>
      <c r="E36" s="15"/>
      <c r="F36" s="63"/>
      <c r="G36" s="74"/>
      <c r="H36" s="15"/>
      <c r="I36" s="15"/>
      <c r="J36" s="15"/>
      <c r="K36" s="15"/>
      <c r="L36" s="14"/>
      <c r="M36" s="15"/>
      <c r="N36" s="189"/>
      <c r="O36" s="221"/>
      <c r="P36" s="87"/>
      <c r="Q36" s="30"/>
    </row>
    <row r="37" spans="2:17" ht="12.95" customHeight="1" x14ac:dyDescent="0.2">
      <c r="F37" s="64"/>
      <c r="G37" s="75"/>
      <c r="N37" s="105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5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5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5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7.100000000000001" customHeight="1" x14ac:dyDescent="0.2">
      <c r="F60" s="64"/>
      <c r="G60" s="75"/>
      <c r="N60" s="105"/>
    </row>
    <row r="61" spans="6:17" ht="14.25" x14ac:dyDescent="0.2">
      <c r="F61" s="64"/>
      <c r="G61" s="75"/>
      <c r="N61" s="105"/>
    </row>
    <row r="62" spans="6:17" ht="14.25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6"/>
  <dimension ref="B1:R96"/>
  <sheetViews>
    <sheetView topLeftCell="I3" zoomScaleNormal="100" workbookViewId="0">
      <selection activeCell="L33" sqref="L33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238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29</v>
      </c>
      <c r="C7" s="6" t="s">
        <v>3</v>
      </c>
      <c r="D7" s="6" t="s">
        <v>47</v>
      </c>
      <c r="E7" s="146" t="s">
        <v>171</v>
      </c>
      <c r="F7" s="4"/>
      <c r="G7" s="4"/>
      <c r="H7" s="4"/>
      <c r="I7" s="118"/>
      <c r="J7" s="128"/>
      <c r="K7" s="128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4">
        <f t="shared" ref="I8:N8" si="0">SUM(I9:I12)</f>
        <v>182900</v>
      </c>
      <c r="J8" s="94">
        <f t="shared" ref="J8" si="1">SUM(J9:J12)</f>
        <v>182350</v>
      </c>
      <c r="K8" s="94">
        <f>SUM(K9:K12)</f>
        <v>169453</v>
      </c>
      <c r="L8" s="170">
        <f t="shared" si="0"/>
        <v>182170</v>
      </c>
      <c r="M8" s="126">
        <f t="shared" si="0"/>
        <v>0</v>
      </c>
      <c r="N8" s="192">
        <f t="shared" si="0"/>
        <v>182170</v>
      </c>
      <c r="O8" s="219">
        <f t="shared" ref="O8:O31" si="2">IF(J8=0,"",N8/J8*100)</f>
        <v>99.901288730463406</v>
      </c>
      <c r="P8" s="85">
        <f>IF(K8=0,"",N8/K8*100)</f>
        <v>107.50473582645334</v>
      </c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127">
        <v>154250</v>
      </c>
      <c r="J9" s="127">
        <v>153700</v>
      </c>
      <c r="K9" s="127">
        <v>134682</v>
      </c>
      <c r="L9" s="113">
        <v>153650</v>
      </c>
      <c r="M9" s="127">
        <v>0</v>
      </c>
      <c r="N9" s="193">
        <f>SUM(L9:M9)</f>
        <v>153650</v>
      </c>
      <c r="O9" s="220">
        <f t="shared" si="2"/>
        <v>99.967469095640865</v>
      </c>
      <c r="P9" s="86">
        <f t="shared" ref="P9:P54" si="3">IF(K9=0,"",N9/K9*100)</f>
        <v>114.08354494290253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127">
        <v>28650</v>
      </c>
      <c r="J10" s="127">
        <v>28650</v>
      </c>
      <c r="K10" s="127">
        <v>34771</v>
      </c>
      <c r="L10" s="113">
        <v>28520</v>
      </c>
      <c r="M10" s="127">
        <v>0</v>
      </c>
      <c r="N10" s="193">
        <f t="shared" ref="N10:N11" si="4">SUM(L10:M10)</f>
        <v>28520</v>
      </c>
      <c r="O10" s="220">
        <f t="shared" si="2"/>
        <v>99.546247818499126</v>
      </c>
      <c r="P10" s="86">
        <f t="shared" si="3"/>
        <v>82.022374967645447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127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127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4">
        <f t="shared" ref="I13:N13" si="5">I14</f>
        <v>16340</v>
      </c>
      <c r="J13" s="94">
        <f t="shared" si="5"/>
        <v>16140</v>
      </c>
      <c r="K13" s="94">
        <f>K14</f>
        <v>14142</v>
      </c>
      <c r="L13" s="170">
        <f t="shared" si="5"/>
        <v>16133</v>
      </c>
      <c r="M13" s="126">
        <f t="shared" si="5"/>
        <v>0</v>
      </c>
      <c r="N13" s="192">
        <f t="shared" si="5"/>
        <v>16133</v>
      </c>
      <c r="O13" s="219">
        <f t="shared" si="2"/>
        <v>99.956629491945478</v>
      </c>
      <c r="P13" s="85">
        <f t="shared" si="3"/>
        <v>114.07863102814314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16340</v>
      </c>
      <c r="J14" s="95">
        <v>16140</v>
      </c>
      <c r="K14" s="95">
        <v>14142</v>
      </c>
      <c r="L14" s="113">
        <v>16133</v>
      </c>
      <c r="M14" s="127">
        <v>0</v>
      </c>
      <c r="N14" s="193">
        <f>SUM(L14:M14)</f>
        <v>16133</v>
      </c>
      <c r="O14" s="220">
        <f t="shared" si="2"/>
        <v>99.956629491945478</v>
      </c>
      <c r="P14" s="86">
        <f t="shared" si="3"/>
        <v>114.07863102814314</v>
      </c>
      <c r="Q14" s="30"/>
    </row>
    <row r="15" spans="2:18" ht="12.95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88"/>
      <c r="O15" s="220" t="str">
        <f t="shared" si="2"/>
        <v/>
      </c>
      <c r="P15" s="86" t="str">
        <f t="shared" si="3"/>
        <v/>
      </c>
      <c r="Q15" s="30"/>
    </row>
    <row r="16" spans="2:18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4">
        <f t="shared" ref="I16:N16" si="6">SUM(I17:I26)</f>
        <v>30300</v>
      </c>
      <c r="J16" s="94">
        <f t="shared" ref="J16" si="7">SUM(J17:J26)</f>
        <v>30300</v>
      </c>
      <c r="K16" s="94">
        <f>SUM(K17:K26)</f>
        <v>11677</v>
      </c>
      <c r="L16" s="171">
        <f t="shared" si="6"/>
        <v>25339</v>
      </c>
      <c r="M16" s="99">
        <f t="shared" si="6"/>
        <v>0</v>
      </c>
      <c r="N16" s="187">
        <f t="shared" si="6"/>
        <v>25339</v>
      </c>
      <c r="O16" s="219">
        <f t="shared" si="2"/>
        <v>83.627062706270621</v>
      </c>
      <c r="P16" s="85">
        <f t="shared" si="3"/>
        <v>216.99922925408924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4000</v>
      </c>
      <c r="J17" s="95">
        <v>4000</v>
      </c>
      <c r="K17" s="95">
        <v>2293</v>
      </c>
      <c r="L17" s="113">
        <v>2238</v>
      </c>
      <c r="M17" s="95">
        <v>0</v>
      </c>
      <c r="N17" s="193">
        <f t="shared" ref="N17:N26" si="8">SUM(L17:M17)</f>
        <v>2238</v>
      </c>
      <c r="O17" s="220">
        <f t="shared" si="2"/>
        <v>55.95</v>
      </c>
      <c r="P17" s="86">
        <f t="shared" si="3"/>
        <v>97.601395551679033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0</v>
      </c>
      <c r="J18" s="95">
        <v>0</v>
      </c>
      <c r="K18" s="95">
        <v>0</v>
      </c>
      <c r="L18" s="113">
        <v>0</v>
      </c>
      <c r="M18" s="95">
        <v>0</v>
      </c>
      <c r="N18" s="193">
        <f t="shared" si="8"/>
        <v>0</v>
      </c>
      <c r="O18" s="220" t="str">
        <f t="shared" si="2"/>
        <v/>
      </c>
      <c r="P18" s="86" t="str">
        <f t="shared" si="3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500</v>
      </c>
      <c r="J19" s="95">
        <v>500</v>
      </c>
      <c r="K19" s="95">
        <v>0</v>
      </c>
      <c r="L19" s="113">
        <v>321</v>
      </c>
      <c r="M19" s="95">
        <v>0</v>
      </c>
      <c r="N19" s="193">
        <f t="shared" si="8"/>
        <v>321</v>
      </c>
      <c r="O19" s="220">
        <f t="shared" si="2"/>
        <v>64.2</v>
      </c>
      <c r="P19" s="86" t="str">
        <f t="shared" si="3"/>
        <v/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1000</v>
      </c>
      <c r="J20" s="95">
        <v>1000</v>
      </c>
      <c r="K20" s="95">
        <v>984</v>
      </c>
      <c r="L20" s="113">
        <v>979</v>
      </c>
      <c r="M20" s="95">
        <v>0</v>
      </c>
      <c r="N20" s="193">
        <f t="shared" si="8"/>
        <v>979</v>
      </c>
      <c r="O20" s="220">
        <f t="shared" si="2"/>
        <v>97.899999999999991</v>
      </c>
      <c r="P20" s="86">
        <f t="shared" si="3"/>
        <v>99.49186991869918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0</v>
      </c>
      <c r="J21" s="95">
        <v>0</v>
      </c>
      <c r="K21" s="95">
        <v>0</v>
      </c>
      <c r="L21" s="113">
        <v>0</v>
      </c>
      <c r="M21" s="95">
        <v>0</v>
      </c>
      <c r="N21" s="193">
        <f t="shared" si="8"/>
        <v>0</v>
      </c>
      <c r="O21" s="220" t="str">
        <f t="shared" si="2"/>
        <v/>
      </c>
      <c r="P21" s="86" t="str">
        <f t="shared" si="3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800</v>
      </c>
      <c r="J23" s="95">
        <v>800</v>
      </c>
      <c r="K23" s="95">
        <v>477</v>
      </c>
      <c r="L23" s="113">
        <v>798</v>
      </c>
      <c r="M23" s="95">
        <v>0</v>
      </c>
      <c r="N23" s="193">
        <f t="shared" si="8"/>
        <v>798</v>
      </c>
      <c r="O23" s="220">
        <f t="shared" si="2"/>
        <v>99.75</v>
      </c>
      <c r="P23" s="86">
        <f t="shared" si="3"/>
        <v>167.29559748427673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0</v>
      </c>
      <c r="J24" s="95">
        <v>0</v>
      </c>
      <c r="K24" s="95">
        <v>0</v>
      </c>
      <c r="L24" s="113">
        <v>0</v>
      </c>
      <c r="M24" s="95">
        <v>0</v>
      </c>
      <c r="N24" s="193">
        <f t="shared" si="8"/>
        <v>0</v>
      </c>
      <c r="O24" s="220" t="str">
        <f t="shared" si="2"/>
        <v/>
      </c>
      <c r="P24" s="86" t="str">
        <f t="shared" si="3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24000</v>
      </c>
      <c r="J25" s="95">
        <v>24000</v>
      </c>
      <c r="K25" s="95">
        <v>7923</v>
      </c>
      <c r="L25" s="113">
        <v>21003</v>
      </c>
      <c r="M25" s="95">
        <v>0</v>
      </c>
      <c r="N25" s="193">
        <f t="shared" si="8"/>
        <v>21003</v>
      </c>
      <c r="O25" s="220">
        <f t="shared" si="2"/>
        <v>87.512500000000003</v>
      </c>
      <c r="P25" s="86">
        <f t="shared" si="3"/>
        <v>265.08898144642183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145"/>
      <c r="F27" s="70"/>
      <c r="G27" s="82"/>
      <c r="H27" s="19"/>
      <c r="I27" s="95"/>
      <c r="J27" s="95"/>
      <c r="K27" s="95"/>
      <c r="L27" s="113"/>
      <c r="M27" s="95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4">
        <f t="shared" ref="I28:N28" si="9">SUM(I29:I30)</f>
        <v>5000</v>
      </c>
      <c r="J28" s="94">
        <f t="shared" ref="J28" si="10">SUM(J29:J30)</f>
        <v>5000</v>
      </c>
      <c r="K28" s="94">
        <f>SUM(K29:K30)</f>
        <v>5000</v>
      </c>
      <c r="L28" s="170">
        <f t="shared" si="9"/>
        <v>1855</v>
      </c>
      <c r="M28" s="97">
        <f t="shared" si="9"/>
        <v>0</v>
      </c>
      <c r="N28" s="187">
        <f t="shared" si="9"/>
        <v>1855</v>
      </c>
      <c r="O28" s="219">
        <f t="shared" si="2"/>
        <v>37.1</v>
      </c>
      <c r="P28" s="85">
        <f t="shared" si="3"/>
        <v>37.1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5">
        <v>0</v>
      </c>
      <c r="J29" s="95">
        <v>0</v>
      </c>
      <c r="K29" s="95">
        <v>0</v>
      </c>
      <c r="L29" s="113">
        <v>0</v>
      </c>
      <c r="M29" s="95">
        <v>0</v>
      </c>
      <c r="N29" s="193">
        <f t="shared" ref="N29:N30" si="11">SUM(L29:M29)</f>
        <v>0</v>
      </c>
      <c r="O29" s="220" t="str">
        <f t="shared" si="2"/>
        <v/>
      </c>
      <c r="P29" s="86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5">
        <v>5000</v>
      </c>
      <c r="J30" s="95">
        <v>5000</v>
      </c>
      <c r="K30" s="95">
        <v>5000</v>
      </c>
      <c r="L30" s="113">
        <v>1855</v>
      </c>
      <c r="M30" s="95">
        <v>0</v>
      </c>
      <c r="N30" s="193">
        <f t="shared" si="11"/>
        <v>1855</v>
      </c>
      <c r="O30" s="220">
        <f t="shared" si="2"/>
        <v>37.1</v>
      </c>
      <c r="P30" s="86">
        <f t="shared" si="3"/>
        <v>37.1</v>
      </c>
      <c r="Q30" s="30"/>
    </row>
    <row r="31" spans="2:17" ht="12.95" customHeight="1" x14ac:dyDescent="0.2">
      <c r="B31" s="9"/>
      <c r="C31" s="10"/>
      <c r="D31" s="10"/>
      <c r="E31" s="10"/>
      <c r="F31" s="62"/>
      <c r="G31" s="73"/>
      <c r="H31" s="18"/>
      <c r="I31" s="95"/>
      <c r="J31" s="95"/>
      <c r="K31" s="95"/>
      <c r="L31" s="113"/>
      <c r="M31" s="95"/>
      <c r="N31" s="188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109" t="s">
        <v>273</v>
      </c>
      <c r="J32" s="109" t="s">
        <v>273</v>
      </c>
      <c r="K32" s="109" t="s">
        <v>224</v>
      </c>
      <c r="L32" s="172" t="s">
        <v>273</v>
      </c>
      <c r="M32" s="129"/>
      <c r="N32" s="186" t="s">
        <v>273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234540</v>
      </c>
      <c r="J33" s="13">
        <f t="shared" si="12"/>
        <v>233790</v>
      </c>
      <c r="K33" s="13">
        <f t="shared" ref="K33" si="13">K8+K13+K16+K28</f>
        <v>200272</v>
      </c>
      <c r="L33" s="122">
        <f>L8+L13+L16+L28</f>
        <v>225497</v>
      </c>
      <c r="M33" s="13">
        <f>M8+M13+M16+M28</f>
        <v>0</v>
      </c>
      <c r="N33" s="187">
        <f>N8+N13+N16+N28</f>
        <v>225497</v>
      </c>
      <c r="O33" s="219">
        <f>IF(J33=0,"",N33/J33*100)</f>
        <v>96.452799520937589</v>
      </c>
      <c r="P33" s="85"/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3"/>
      <c r="J34" s="13"/>
      <c r="K34" s="13"/>
      <c r="L34" s="122"/>
      <c r="M34" s="13"/>
      <c r="N34" s="187"/>
      <c r="O34" s="219" t="str">
        <f>IF(J34=0,"",N34/J34*100)</f>
        <v/>
      </c>
      <c r="P34" s="85" t="str">
        <f t="shared" si="3"/>
        <v/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/>
      <c r="J35" s="13"/>
      <c r="K35" s="13"/>
      <c r="L35" s="122"/>
      <c r="M35" s="13"/>
      <c r="N35" s="187"/>
      <c r="O35" s="219" t="str">
        <f>IF(J35=0,"",N35/J35*100)</f>
        <v/>
      </c>
      <c r="P35" s="85"/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15"/>
      <c r="J36" s="15"/>
      <c r="K36" s="15"/>
      <c r="L36" s="14"/>
      <c r="M36" s="15"/>
      <c r="N36" s="189"/>
      <c r="O36" s="221"/>
      <c r="P36" s="87"/>
      <c r="Q36" s="30"/>
    </row>
    <row r="37" spans="2:17" ht="12.95" customHeight="1" x14ac:dyDescent="0.2">
      <c r="F37" s="64"/>
      <c r="G37" s="75"/>
      <c r="L37" s="209"/>
      <c r="N37" s="105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5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5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5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7.100000000000001" customHeight="1" x14ac:dyDescent="0.2">
      <c r="F60" s="64"/>
      <c r="G60" s="75"/>
      <c r="N60" s="105"/>
    </row>
    <row r="61" spans="6:17" ht="14.25" x14ac:dyDescent="0.2">
      <c r="F61" s="64"/>
      <c r="G61" s="75"/>
      <c r="N61" s="105"/>
    </row>
    <row r="62" spans="6:17" ht="14.25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4"/>
  <dimension ref="A1:S96"/>
  <sheetViews>
    <sheetView topLeftCell="I6" zoomScaleNormal="100" workbookViewId="0">
      <selection activeCell="N36" sqref="N36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9" ht="13.5" thickBot="1" x14ac:dyDescent="0.25"/>
    <row r="2" spans="2:19" s="43" customFormat="1" ht="20.100000000000001" customHeight="1" thickTop="1" thickBot="1" x14ac:dyDescent="0.25">
      <c r="B2" s="236" t="s">
        <v>239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9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9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59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9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6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9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9" s="2" customFormat="1" ht="12.95" customHeight="1" x14ac:dyDescent="0.25">
      <c r="B7" s="5" t="s">
        <v>29</v>
      </c>
      <c r="C7" s="6" t="s">
        <v>3</v>
      </c>
      <c r="D7" s="6" t="s">
        <v>48</v>
      </c>
      <c r="E7" s="146" t="s">
        <v>171</v>
      </c>
      <c r="F7" s="4"/>
      <c r="G7" s="4"/>
      <c r="H7" s="4"/>
      <c r="I7" s="4"/>
      <c r="J7" s="118"/>
      <c r="K7" s="118"/>
      <c r="L7" s="3"/>
      <c r="M7" s="4"/>
      <c r="N7" s="191"/>
      <c r="O7" s="218"/>
      <c r="P7" s="84"/>
    </row>
    <row r="8" spans="2:19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4">
        <f t="shared" ref="I8:J8" si="0">SUM(I9:I12)</f>
        <v>143650</v>
      </c>
      <c r="J8" s="94">
        <f t="shared" si="0"/>
        <v>145820</v>
      </c>
      <c r="K8" s="94">
        <f t="shared" ref="K8" si="1">SUM(K9:K12)</f>
        <v>126466</v>
      </c>
      <c r="L8" s="170">
        <f t="shared" ref="L8" si="2">SUM(L9:L12)</f>
        <v>145575</v>
      </c>
      <c r="M8" s="97">
        <f>SUM(M9:M12)</f>
        <v>0</v>
      </c>
      <c r="N8" s="192">
        <f>SUM(N9:N12)</f>
        <v>145575</v>
      </c>
      <c r="O8" s="219">
        <f t="shared" ref="O8:O34" si="3">IF(J8=0,"",N8/J8*100)</f>
        <v>99.831984638595529</v>
      </c>
      <c r="P8" s="85">
        <f>IF(K8=0,"",N8/K8*100)</f>
        <v>115.10999003684785</v>
      </c>
    </row>
    <row r="9" spans="2:19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117510</v>
      </c>
      <c r="J9" s="95">
        <v>117110</v>
      </c>
      <c r="K9" s="95">
        <v>100658</v>
      </c>
      <c r="L9" s="113">
        <v>117073</v>
      </c>
      <c r="M9" s="95">
        <v>0</v>
      </c>
      <c r="N9" s="193">
        <f>SUM(L9:M9)</f>
        <v>117073</v>
      </c>
      <c r="O9" s="220">
        <f t="shared" si="3"/>
        <v>99.968405772350778</v>
      </c>
      <c r="P9" s="86">
        <f t="shared" ref="P9:P54" si="4">IF(K9=0,"",N9/K9*100)</f>
        <v>116.30769536450158</v>
      </c>
      <c r="Q9" s="30"/>
    </row>
    <row r="10" spans="2:19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26140</v>
      </c>
      <c r="J10" s="95">
        <v>28710</v>
      </c>
      <c r="K10" s="95">
        <v>25808</v>
      </c>
      <c r="L10" s="113">
        <v>28502</v>
      </c>
      <c r="M10" s="95">
        <v>0</v>
      </c>
      <c r="N10" s="193">
        <f t="shared" ref="N10:N11" si="5">SUM(L10:M10)</f>
        <v>28502</v>
      </c>
      <c r="O10" s="220">
        <f t="shared" si="3"/>
        <v>99.275513758272382</v>
      </c>
      <c r="P10" s="86">
        <f t="shared" si="4"/>
        <v>110.43862368257903</v>
      </c>
      <c r="Q10" s="30"/>
    </row>
    <row r="11" spans="2:19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5"/>
        <v>0</v>
      </c>
      <c r="O11" s="220" t="str">
        <f t="shared" si="3"/>
        <v/>
      </c>
      <c r="P11" s="86" t="str">
        <f t="shared" si="4"/>
        <v/>
      </c>
      <c r="Q11" s="30"/>
      <c r="R11" s="29"/>
    </row>
    <row r="12" spans="2:19" ht="8.1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3"/>
        <v/>
      </c>
      <c r="P12" s="86" t="str">
        <f t="shared" si="4"/>
        <v/>
      </c>
      <c r="Q12" s="30"/>
    </row>
    <row r="13" spans="2:19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4">
        <f t="shared" ref="I13:L13" si="6">I14</f>
        <v>12490</v>
      </c>
      <c r="J13" s="94">
        <f t="shared" si="6"/>
        <v>12490</v>
      </c>
      <c r="K13" s="94">
        <f t="shared" si="6"/>
        <v>10569</v>
      </c>
      <c r="L13" s="170">
        <f t="shared" si="6"/>
        <v>12425</v>
      </c>
      <c r="M13" s="97">
        <f>M14</f>
        <v>0</v>
      </c>
      <c r="N13" s="192">
        <f>N14</f>
        <v>12425</v>
      </c>
      <c r="O13" s="219">
        <f t="shared" si="3"/>
        <v>99.47958366693355</v>
      </c>
      <c r="P13" s="85">
        <f t="shared" si="4"/>
        <v>117.5607909925253</v>
      </c>
      <c r="Q13" s="30"/>
      <c r="S13" s="32"/>
    </row>
    <row r="14" spans="2:19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12490</v>
      </c>
      <c r="J14" s="95">
        <v>12490</v>
      </c>
      <c r="K14" s="95">
        <v>10569</v>
      </c>
      <c r="L14" s="113">
        <v>12425</v>
      </c>
      <c r="M14" s="95">
        <v>0</v>
      </c>
      <c r="N14" s="193">
        <f>SUM(L14:M14)</f>
        <v>12425</v>
      </c>
      <c r="O14" s="220">
        <f t="shared" si="3"/>
        <v>99.47958366693355</v>
      </c>
      <c r="P14" s="86">
        <f t="shared" si="4"/>
        <v>117.5607909925253</v>
      </c>
      <c r="Q14" s="30"/>
    </row>
    <row r="15" spans="2:19" ht="8.1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88"/>
      <c r="O15" s="220" t="str">
        <f t="shared" si="3"/>
        <v/>
      </c>
      <c r="P15" s="86" t="str">
        <f t="shared" si="4"/>
        <v/>
      </c>
      <c r="Q15" s="30"/>
    </row>
    <row r="16" spans="2:19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4">
        <f t="shared" ref="I16:J16" si="7">SUM(I17:I26)</f>
        <v>6500</v>
      </c>
      <c r="J16" s="94">
        <f t="shared" si="7"/>
        <v>6500</v>
      </c>
      <c r="K16" s="94">
        <f t="shared" ref="K16" si="8">SUM(K17:K26)</f>
        <v>4417</v>
      </c>
      <c r="L16" s="171">
        <f t="shared" ref="L16" si="9">SUM(L17:L26)</f>
        <v>5391</v>
      </c>
      <c r="M16" s="99">
        <f>SUM(M17:M26)</f>
        <v>0</v>
      </c>
      <c r="N16" s="187">
        <f>SUM(N17:N26)</f>
        <v>5391</v>
      </c>
      <c r="O16" s="219">
        <f t="shared" si="3"/>
        <v>82.938461538461539</v>
      </c>
      <c r="P16" s="85">
        <f t="shared" si="4"/>
        <v>122.05116594973964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300</v>
      </c>
      <c r="J17" s="95">
        <v>300</v>
      </c>
      <c r="K17" s="95">
        <v>126</v>
      </c>
      <c r="L17" s="113">
        <v>71</v>
      </c>
      <c r="M17" s="95">
        <v>0</v>
      </c>
      <c r="N17" s="193">
        <f t="shared" ref="N17:N26" si="10">SUM(L17:M17)</f>
        <v>71</v>
      </c>
      <c r="O17" s="220">
        <f t="shared" si="3"/>
        <v>23.666666666666668</v>
      </c>
      <c r="P17" s="86">
        <f t="shared" si="4"/>
        <v>56.349206349206348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0</v>
      </c>
      <c r="J18" s="95">
        <v>0</v>
      </c>
      <c r="K18" s="95">
        <v>0</v>
      </c>
      <c r="L18" s="113">
        <v>0</v>
      </c>
      <c r="M18" s="95">
        <v>0</v>
      </c>
      <c r="N18" s="193">
        <f t="shared" si="10"/>
        <v>0</v>
      </c>
      <c r="O18" s="220" t="str">
        <f t="shared" si="3"/>
        <v/>
      </c>
      <c r="P18" s="86" t="str">
        <f t="shared" si="4"/>
        <v/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2500</v>
      </c>
      <c r="J19" s="95">
        <v>2500</v>
      </c>
      <c r="K19" s="95">
        <v>1805</v>
      </c>
      <c r="L19" s="113">
        <v>2023</v>
      </c>
      <c r="M19" s="95">
        <v>0</v>
      </c>
      <c r="N19" s="193">
        <f t="shared" si="10"/>
        <v>2023</v>
      </c>
      <c r="O19" s="220">
        <f t="shared" si="3"/>
        <v>80.92</v>
      </c>
      <c r="P19" s="86">
        <f t="shared" si="4"/>
        <v>112.07756232686981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1600</v>
      </c>
      <c r="J20" s="95">
        <v>1600</v>
      </c>
      <c r="K20" s="95">
        <v>1095</v>
      </c>
      <c r="L20" s="113">
        <v>1600</v>
      </c>
      <c r="M20" s="95">
        <v>0</v>
      </c>
      <c r="N20" s="193">
        <f t="shared" si="10"/>
        <v>1600</v>
      </c>
      <c r="O20" s="220">
        <f t="shared" si="3"/>
        <v>100</v>
      </c>
      <c r="P20" s="86">
        <f t="shared" si="4"/>
        <v>146.11872146118719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0</v>
      </c>
      <c r="J21" s="95">
        <v>0</v>
      </c>
      <c r="K21" s="95">
        <v>0</v>
      </c>
      <c r="L21" s="113">
        <v>0</v>
      </c>
      <c r="M21" s="95">
        <v>0</v>
      </c>
      <c r="N21" s="193">
        <f t="shared" si="10"/>
        <v>0</v>
      </c>
      <c r="O21" s="220" t="str">
        <f t="shared" si="3"/>
        <v/>
      </c>
      <c r="P21" s="86" t="str">
        <f t="shared" si="4"/>
        <v/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10"/>
        <v>0</v>
      </c>
      <c r="O22" s="220" t="str">
        <f t="shared" si="3"/>
        <v/>
      </c>
      <c r="P22" s="86" t="str">
        <f t="shared" si="4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1000</v>
      </c>
      <c r="J23" s="95">
        <v>1000</v>
      </c>
      <c r="K23" s="95">
        <v>500</v>
      </c>
      <c r="L23" s="113">
        <v>849</v>
      </c>
      <c r="M23" s="95">
        <v>0</v>
      </c>
      <c r="N23" s="193">
        <f t="shared" si="10"/>
        <v>849</v>
      </c>
      <c r="O23" s="220">
        <f t="shared" si="3"/>
        <v>84.899999999999991</v>
      </c>
      <c r="P23" s="86">
        <f t="shared" si="4"/>
        <v>169.79999999999998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0</v>
      </c>
      <c r="J24" s="95">
        <v>0</v>
      </c>
      <c r="K24" s="95">
        <v>0</v>
      </c>
      <c r="L24" s="113">
        <v>0</v>
      </c>
      <c r="M24" s="95">
        <v>0</v>
      </c>
      <c r="N24" s="193">
        <f t="shared" si="10"/>
        <v>0</v>
      </c>
      <c r="O24" s="220" t="str">
        <f t="shared" si="3"/>
        <v/>
      </c>
      <c r="P24" s="86" t="str">
        <f t="shared" si="4"/>
        <v/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1100</v>
      </c>
      <c r="J25" s="95">
        <v>1100</v>
      </c>
      <c r="K25" s="95">
        <v>891</v>
      </c>
      <c r="L25" s="113">
        <v>848</v>
      </c>
      <c r="M25" s="95">
        <v>0</v>
      </c>
      <c r="N25" s="193">
        <f t="shared" si="10"/>
        <v>848</v>
      </c>
      <c r="O25" s="220">
        <f t="shared" si="3"/>
        <v>77.090909090909093</v>
      </c>
      <c r="P25" s="86">
        <f t="shared" si="4"/>
        <v>95.173961840628508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3">
        <v>0</v>
      </c>
      <c r="M26" s="95">
        <v>0</v>
      </c>
      <c r="N26" s="193">
        <f t="shared" si="10"/>
        <v>0</v>
      </c>
      <c r="O26" s="220" t="str">
        <f t="shared" si="3"/>
        <v/>
      </c>
      <c r="P26" s="86" t="str">
        <f t="shared" si="4"/>
        <v/>
      </c>
      <c r="Q26" s="30"/>
    </row>
    <row r="27" spans="2:17" ht="8.1" customHeight="1" x14ac:dyDescent="0.25">
      <c r="B27" s="9"/>
      <c r="C27" s="10"/>
      <c r="D27" s="10"/>
      <c r="E27" s="10"/>
      <c r="F27" s="62"/>
      <c r="G27" s="73"/>
      <c r="H27" s="18"/>
      <c r="I27" s="94"/>
      <c r="J27" s="94"/>
      <c r="K27" s="94"/>
      <c r="L27" s="170"/>
      <c r="M27" s="97"/>
      <c r="N27" s="187"/>
      <c r="O27" s="220" t="str">
        <f t="shared" si="3"/>
        <v/>
      </c>
      <c r="P27" s="86" t="str">
        <f t="shared" si="4"/>
        <v/>
      </c>
      <c r="Q27" s="30"/>
    </row>
    <row r="28" spans="2:17" s="1" customFormat="1" ht="12.95" customHeight="1" x14ac:dyDescent="0.25">
      <c r="B28" s="11"/>
      <c r="C28" s="7"/>
      <c r="D28" s="7"/>
      <c r="E28" s="145"/>
      <c r="F28" s="70">
        <v>614000</v>
      </c>
      <c r="G28" s="82"/>
      <c r="H28" s="19" t="s">
        <v>74</v>
      </c>
      <c r="I28" s="94">
        <f t="shared" ref="I28:K28" si="11">SUM(I29:I29)</f>
        <v>240000</v>
      </c>
      <c r="J28" s="94">
        <f t="shared" si="11"/>
        <v>240000</v>
      </c>
      <c r="K28" s="94">
        <f t="shared" si="11"/>
        <v>132102</v>
      </c>
      <c r="L28" s="170">
        <f t="shared" ref="L28:M28" si="12">SUM(L29:L29)</f>
        <v>221793</v>
      </c>
      <c r="M28" s="97">
        <f t="shared" si="12"/>
        <v>0</v>
      </c>
      <c r="N28" s="187">
        <f t="shared" ref="N28" si="13">SUM(N29:N29)</f>
        <v>221793</v>
      </c>
      <c r="O28" s="219">
        <f t="shared" si="3"/>
        <v>92.413749999999993</v>
      </c>
      <c r="P28" s="85">
        <f t="shared" si="4"/>
        <v>167.89526275151019</v>
      </c>
      <c r="Q28" s="30"/>
    </row>
    <row r="29" spans="2:17" ht="24" customHeight="1" x14ac:dyDescent="0.2">
      <c r="B29" s="9"/>
      <c r="C29" s="10"/>
      <c r="D29" s="18"/>
      <c r="E29" s="18"/>
      <c r="F29" s="90">
        <v>614200</v>
      </c>
      <c r="G29" s="79" t="s">
        <v>140</v>
      </c>
      <c r="H29" s="158" t="s">
        <v>195</v>
      </c>
      <c r="I29" s="95">
        <v>240000</v>
      </c>
      <c r="J29" s="95">
        <v>240000</v>
      </c>
      <c r="K29" s="95">
        <v>132102</v>
      </c>
      <c r="L29" s="113">
        <v>221793</v>
      </c>
      <c r="M29" s="95">
        <v>0</v>
      </c>
      <c r="N29" s="193">
        <f>SUM(L29:M29)</f>
        <v>221793</v>
      </c>
      <c r="O29" s="220">
        <f t="shared" si="3"/>
        <v>92.413749999999993</v>
      </c>
      <c r="P29" s="86">
        <f t="shared" si="4"/>
        <v>167.89526275151019</v>
      </c>
      <c r="Q29" s="30"/>
    </row>
    <row r="30" spans="2:17" ht="8.1" customHeight="1" x14ac:dyDescent="0.2">
      <c r="B30" s="9"/>
      <c r="C30" s="10"/>
      <c r="D30" s="10"/>
      <c r="E30" s="141"/>
      <c r="F30" s="66"/>
      <c r="G30" s="77"/>
      <c r="H30" s="18"/>
      <c r="I30" s="95"/>
      <c r="J30" s="95"/>
      <c r="K30" s="95"/>
      <c r="L30" s="113"/>
      <c r="M30" s="95"/>
      <c r="N30" s="188"/>
      <c r="O30" s="220" t="str">
        <f t="shared" si="3"/>
        <v/>
      </c>
      <c r="P30" s="86" t="str">
        <f t="shared" si="4"/>
        <v/>
      </c>
      <c r="Q30" s="30"/>
    </row>
    <row r="31" spans="2:17" s="1" customFormat="1" ht="12.95" customHeight="1" x14ac:dyDescent="0.25">
      <c r="B31" s="11"/>
      <c r="C31" s="7"/>
      <c r="D31" s="7"/>
      <c r="E31" s="7"/>
      <c r="F31" s="61">
        <v>821000</v>
      </c>
      <c r="G31" s="72"/>
      <c r="H31" s="19" t="s">
        <v>12</v>
      </c>
      <c r="I31" s="94">
        <f t="shared" ref="I31:J31" si="14">SUM(I32:I33)</f>
        <v>2000</v>
      </c>
      <c r="J31" s="94">
        <f t="shared" si="14"/>
        <v>2000</v>
      </c>
      <c r="K31" s="94">
        <f t="shared" ref="K31" si="15">SUM(K32:K33)</f>
        <v>2494</v>
      </c>
      <c r="L31" s="170">
        <f t="shared" ref="L31" si="16">SUM(L32:L33)</f>
        <v>1967</v>
      </c>
      <c r="M31" s="97">
        <f>SUM(M32:M33)</f>
        <v>0</v>
      </c>
      <c r="N31" s="187">
        <f>SUM(N32:N33)</f>
        <v>1967</v>
      </c>
      <c r="O31" s="219">
        <f t="shared" si="3"/>
        <v>98.350000000000009</v>
      </c>
      <c r="P31" s="85">
        <f t="shared" si="4"/>
        <v>78.869286287089011</v>
      </c>
      <c r="Q31" s="30"/>
    </row>
    <row r="32" spans="2:17" ht="12.95" customHeight="1" x14ac:dyDescent="0.2">
      <c r="B32" s="9"/>
      <c r="C32" s="10"/>
      <c r="D32" s="10"/>
      <c r="E32" s="10"/>
      <c r="F32" s="62">
        <v>821200</v>
      </c>
      <c r="G32" s="73"/>
      <c r="H32" s="18" t="s">
        <v>13</v>
      </c>
      <c r="I32" s="95">
        <v>0</v>
      </c>
      <c r="J32" s="95">
        <v>0</v>
      </c>
      <c r="K32" s="95">
        <v>0</v>
      </c>
      <c r="L32" s="113">
        <v>0</v>
      </c>
      <c r="M32" s="95">
        <v>0</v>
      </c>
      <c r="N32" s="193">
        <f t="shared" ref="N32:N33" si="17">SUM(L32:M32)</f>
        <v>0</v>
      </c>
      <c r="O32" s="220" t="str">
        <f t="shared" si="3"/>
        <v/>
      </c>
      <c r="P32" s="86" t="str">
        <f t="shared" si="4"/>
        <v/>
      </c>
      <c r="Q32" s="30"/>
    </row>
    <row r="33" spans="1:19" ht="12.95" customHeight="1" x14ac:dyDescent="0.2">
      <c r="B33" s="9"/>
      <c r="C33" s="10"/>
      <c r="D33" s="10"/>
      <c r="E33" s="10"/>
      <c r="F33" s="62">
        <v>821300</v>
      </c>
      <c r="G33" s="73"/>
      <c r="H33" s="18" t="s">
        <v>14</v>
      </c>
      <c r="I33" s="95">
        <v>2000</v>
      </c>
      <c r="J33" s="95">
        <v>2000</v>
      </c>
      <c r="K33" s="95">
        <v>2494</v>
      </c>
      <c r="L33" s="113">
        <v>1967</v>
      </c>
      <c r="M33" s="95">
        <v>0</v>
      </c>
      <c r="N33" s="193">
        <f t="shared" si="17"/>
        <v>1967</v>
      </c>
      <c r="O33" s="220">
        <f t="shared" si="3"/>
        <v>98.350000000000009</v>
      </c>
      <c r="P33" s="86"/>
      <c r="Q33" s="30"/>
    </row>
    <row r="34" spans="1:19" ht="8.1" customHeight="1" x14ac:dyDescent="0.2">
      <c r="B34" s="9"/>
      <c r="C34" s="10"/>
      <c r="D34" s="10"/>
      <c r="E34" s="10"/>
      <c r="F34" s="62"/>
      <c r="G34" s="73"/>
      <c r="H34" s="18"/>
      <c r="I34" s="95"/>
      <c r="J34" s="95"/>
      <c r="K34" s="95"/>
      <c r="L34" s="113"/>
      <c r="M34" s="95"/>
      <c r="N34" s="188"/>
      <c r="O34" s="220" t="str">
        <f t="shared" si="3"/>
        <v/>
      </c>
      <c r="P34" s="86" t="str">
        <f t="shared" si="4"/>
        <v/>
      </c>
      <c r="Q34" s="30"/>
    </row>
    <row r="35" spans="1:19" s="1" customFormat="1" ht="12.95" customHeight="1" x14ac:dyDescent="0.25">
      <c r="B35" s="11"/>
      <c r="C35" s="7"/>
      <c r="D35" s="7"/>
      <c r="E35" s="7"/>
      <c r="F35" s="61"/>
      <c r="G35" s="72"/>
      <c r="H35" s="19" t="s">
        <v>15</v>
      </c>
      <c r="I35" s="97">
        <v>4</v>
      </c>
      <c r="J35" s="97">
        <v>4</v>
      </c>
      <c r="K35" s="97">
        <v>4</v>
      </c>
      <c r="L35" s="170">
        <v>4</v>
      </c>
      <c r="M35" s="97"/>
      <c r="N35" s="187">
        <v>4</v>
      </c>
      <c r="O35" s="220"/>
      <c r="P35" s="86"/>
      <c r="Q35" s="30"/>
    </row>
    <row r="36" spans="1:19" s="1" customFormat="1" ht="12.95" customHeight="1" x14ac:dyDescent="0.25">
      <c r="B36" s="11"/>
      <c r="C36" s="7"/>
      <c r="D36" s="7"/>
      <c r="E36" s="7"/>
      <c r="F36" s="61"/>
      <c r="G36" s="72"/>
      <c r="H36" s="7" t="s">
        <v>24</v>
      </c>
      <c r="I36" s="13">
        <f t="shared" ref="I36:N36" si="18">I31+I28+I16+I13+I8</f>
        <v>404640</v>
      </c>
      <c r="J36" s="119">
        <f t="shared" si="18"/>
        <v>406810</v>
      </c>
      <c r="K36" s="119">
        <f t="shared" ref="K36" si="19">K31+K28+K16+K13+K8</f>
        <v>276048</v>
      </c>
      <c r="L36" s="122">
        <f t="shared" si="18"/>
        <v>387151</v>
      </c>
      <c r="M36" s="13">
        <f t="shared" si="18"/>
        <v>0</v>
      </c>
      <c r="N36" s="187">
        <f t="shared" si="18"/>
        <v>387151</v>
      </c>
      <c r="O36" s="219">
        <f>IF(J36=0,"",N36/J36*100)</f>
        <v>95.167522922248722</v>
      </c>
      <c r="P36" s="85">
        <f t="shared" si="4"/>
        <v>140.24771054309394</v>
      </c>
      <c r="Q36" s="30"/>
    </row>
    <row r="37" spans="1:19" s="1" customFormat="1" ht="12.95" customHeight="1" x14ac:dyDescent="0.25">
      <c r="B37" s="11"/>
      <c r="C37" s="7"/>
      <c r="D37" s="7"/>
      <c r="E37" s="7"/>
      <c r="F37" s="61"/>
      <c r="G37" s="72"/>
      <c r="H37" s="7" t="s">
        <v>16</v>
      </c>
      <c r="I37" s="13">
        <f>I36+'5'!I33+'4'!I33+'3'!I33+'2'!I54</f>
        <v>5403060</v>
      </c>
      <c r="J37" s="119">
        <f>J36+'5'!J33+'4'!J33+'3'!J33+'2'!J54</f>
        <v>5401040</v>
      </c>
      <c r="K37" s="119">
        <f>K36+'5'!K33+'4'!K33+'3'!K33+'2'!K54</f>
        <v>3604079</v>
      </c>
      <c r="L37" s="122">
        <f>L36+'5'!L33+'4'!L33+'3'!L33+'2'!L54</f>
        <v>2846994</v>
      </c>
      <c r="M37" s="13">
        <f>M36+'5'!M33+'4'!M33+'3'!M33+'2'!M54</f>
        <v>2342856</v>
      </c>
      <c r="N37" s="187">
        <f>N36+'5'!N33+'4'!N33+'3'!N33+'2'!N54</f>
        <v>5189850</v>
      </c>
      <c r="O37" s="219">
        <f>IF(J37=0,"",N37/J37*100)</f>
        <v>96.089827144401823</v>
      </c>
      <c r="P37" s="85">
        <f t="shared" si="4"/>
        <v>143.99934074697032</v>
      </c>
      <c r="Q37" s="30"/>
    </row>
    <row r="38" spans="1:19" s="1" customFormat="1" ht="12.95" customHeight="1" x14ac:dyDescent="0.25">
      <c r="B38" s="11"/>
      <c r="C38" s="7"/>
      <c r="D38" s="7"/>
      <c r="E38" s="7"/>
      <c r="F38" s="61"/>
      <c r="G38" s="72"/>
      <c r="H38" s="7" t="s">
        <v>17</v>
      </c>
      <c r="I38" s="140">
        <f>I37</f>
        <v>5403060</v>
      </c>
      <c r="J38" s="190">
        <f t="shared" ref="J38:N38" si="20">J37</f>
        <v>5401040</v>
      </c>
      <c r="K38" s="190">
        <f t="shared" ref="K38" si="21">K37</f>
        <v>3604079</v>
      </c>
      <c r="L38" s="201">
        <f t="shared" si="20"/>
        <v>2846994</v>
      </c>
      <c r="M38" s="140">
        <f t="shared" si="20"/>
        <v>2342856</v>
      </c>
      <c r="N38" s="202">
        <f t="shared" si="20"/>
        <v>5189850</v>
      </c>
      <c r="O38" s="219">
        <f>IF(J38=0,"",N38/J38*100)</f>
        <v>96.089827144401823</v>
      </c>
      <c r="P38" s="85">
        <f t="shared" si="4"/>
        <v>143.99934074697032</v>
      </c>
      <c r="Q38" s="30"/>
    </row>
    <row r="39" spans="1:19" ht="8.1" customHeight="1" thickBot="1" x14ac:dyDescent="0.25">
      <c r="B39" s="14"/>
      <c r="C39" s="15"/>
      <c r="D39" s="15"/>
      <c r="E39" s="15"/>
      <c r="F39" s="63"/>
      <c r="G39" s="74"/>
      <c r="H39" s="15"/>
      <c r="I39" s="15"/>
      <c r="J39" s="21"/>
      <c r="K39" s="21"/>
      <c r="L39" s="14"/>
      <c r="M39" s="15"/>
      <c r="N39" s="189"/>
      <c r="O39" s="221"/>
      <c r="P39" s="87" t="str">
        <f t="shared" si="4"/>
        <v/>
      </c>
      <c r="Q39" s="30"/>
    </row>
    <row r="40" spans="1:19" ht="12.95" customHeight="1" x14ac:dyDescent="0.2">
      <c r="F40" s="64"/>
      <c r="G40" s="75"/>
      <c r="N40" s="105"/>
      <c r="P40" s="88" t="str">
        <f t="shared" si="4"/>
        <v/>
      </c>
      <c r="Q40" s="30"/>
    </row>
    <row r="41" spans="1:19" ht="12.95" customHeight="1" x14ac:dyDescent="0.2">
      <c r="F41" s="64"/>
      <c r="G41" s="75"/>
      <c r="N41" s="105"/>
      <c r="P41" s="88" t="str">
        <f t="shared" si="4"/>
        <v/>
      </c>
      <c r="Q41" s="30"/>
    </row>
    <row r="42" spans="1:19" ht="12.95" customHeight="1" x14ac:dyDescent="0.2">
      <c r="F42" s="64"/>
      <c r="G42" s="75"/>
      <c r="N42" s="105"/>
      <c r="P42" s="88" t="str">
        <f t="shared" si="4"/>
        <v/>
      </c>
      <c r="Q42" s="30"/>
    </row>
    <row r="43" spans="1:19" ht="12.95" customHeight="1" x14ac:dyDescent="0.2">
      <c r="F43" s="64"/>
      <c r="G43" s="75"/>
      <c r="N43" s="105"/>
      <c r="P43" s="88" t="str">
        <f t="shared" si="4"/>
        <v/>
      </c>
      <c r="Q43" s="30"/>
    </row>
    <row r="44" spans="1:19" ht="12.95" customHeight="1" x14ac:dyDescent="0.2">
      <c r="F44" s="64"/>
      <c r="G44" s="75"/>
      <c r="N44" s="105"/>
      <c r="P44" s="88" t="str">
        <f t="shared" si="4"/>
        <v/>
      </c>
      <c r="Q44" s="30"/>
    </row>
    <row r="45" spans="1:19" ht="12.95" customHeight="1" x14ac:dyDescent="0.2">
      <c r="F45" s="64"/>
      <c r="G45" s="75"/>
      <c r="N45" s="105"/>
      <c r="P45" s="88" t="str">
        <f t="shared" si="4"/>
        <v/>
      </c>
      <c r="Q45" s="30"/>
    </row>
    <row r="46" spans="1:19" ht="12.95" customHeight="1" x14ac:dyDescent="0.2">
      <c r="F46" s="64"/>
      <c r="G46" s="75"/>
      <c r="N46" s="105"/>
      <c r="P46" s="88" t="str">
        <f t="shared" si="4"/>
        <v/>
      </c>
      <c r="Q46" s="30"/>
    </row>
    <row r="47" spans="1:19" ht="12.95" customHeight="1" x14ac:dyDescent="0.2">
      <c r="F47" s="64"/>
      <c r="G47" s="75"/>
      <c r="N47" s="105"/>
      <c r="P47" s="88" t="str">
        <f t="shared" si="4"/>
        <v/>
      </c>
      <c r="Q47" s="30"/>
    </row>
    <row r="48" spans="1:19" s="88" customFormat="1" ht="12.95" customHeight="1" x14ac:dyDescent="0.2">
      <c r="A48" s="8"/>
      <c r="B48" s="8"/>
      <c r="C48" s="8"/>
      <c r="D48" s="8"/>
      <c r="E48" s="8"/>
      <c r="F48" s="64"/>
      <c r="G48" s="75"/>
      <c r="H48" s="8"/>
      <c r="I48" s="8"/>
      <c r="J48" s="8"/>
      <c r="K48" s="8"/>
      <c r="L48" s="8"/>
      <c r="M48" s="8"/>
      <c r="N48" s="105"/>
      <c r="P48" s="88" t="str">
        <f t="shared" si="4"/>
        <v/>
      </c>
      <c r="Q48" s="30"/>
      <c r="R48" s="8"/>
      <c r="S48" s="8"/>
    </row>
    <row r="49" spans="1:19" s="88" customFormat="1" ht="12.95" customHeight="1" x14ac:dyDescent="0.2">
      <c r="A49" s="8"/>
      <c r="B49" s="8"/>
      <c r="C49" s="8"/>
      <c r="D49" s="8"/>
      <c r="E49" s="8"/>
      <c r="F49" s="64"/>
      <c r="G49" s="75"/>
      <c r="H49" s="8"/>
      <c r="I49" s="8"/>
      <c r="J49" s="8"/>
      <c r="K49" s="8"/>
      <c r="L49" s="8"/>
      <c r="M49" s="8"/>
      <c r="N49" s="105"/>
      <c r="P49" s="88" t="str">
        <f t="shared" si="4"/>
        <v/>
      </c>
      <c r="Q49" s="30"/>
      <c r="R49" s="8"/>
      <c r="S49" s="8"/>
    </row>
    <row r="50" spans="1:19" s="88" customFormat="1" ht="12.95" customHeight="1" x14ac:dyDescent="0.2">
      <c r="A50" s="8"/>
      <c r="B50" s="8"/>
      <c r="C50" s="8"/>
      <c r="D50" s="8"/>
      <c r="E50" s="8"/>
      <c r="F50" s="64"/>
      <c r="G50" s="75"/>
      <c r="H50" s="8"/>
      <c r="I50" s="8"/>
      <c r="J50" s="8"/>
      <c r="K50" s="8"/>
      <c r="L50" s="8"/>
      <c r="M50" s="8"/>
      <c r="N50" s="105"/>
      <c r="P50" s="88" t="str">
        <f t="shared" si="4"/>
        <v/>
      </c>
      <c r="Q50" s="30"/>
      <c r="R50" s="8"/>
      <c r="S50" s="8"/>
    </row>
    <row r="51" spans="1:19" s="88" customFormat="1" ht="12.95" customHeight="1" x14ac:dyDescent="0.2">
      <c r="A51" s="8"/>
      <c r="B51" s="8"/>
      <c r="C51" s="8"/>
      <c r="D51" s="8"/>
      <c r="E51" s="8"/>
      <c r="F51" s="64"/>
      <c r="G51" s="75"/>
      <c r="H51" s="8"/>
      <c r="I51" s="8"/>
      <c r="J51" s="8"/>
      <c r="K51" s="8"/>
      <c r="L51" s="8"/>
      <c r="M51" s="8"/>
      <c r="N51" s="105"/>
      <c r="P51" s="88" t="str">
        <f t="shared" si="4"/>
        <v/>
      </c>
      <c r="Q51" s="30"/>
      <c r="R51" s="8"/>
      <c r="S51" s="8"/>
    </row>
    <row r="52" spans="1:19" s="88" customFormat="1" ht="12.95" customHeight="1" x14ac:dyDescent="0.2">
      <c r="A52" s="8"/>
      <c r="B52" s="8"/>
      <c r="C52" s="8"/>
      <c r="D52" s="8"/>
      <c r="E52" s="8"/>
      <c r="F52" s="64"/>
      <c r="G52" s="75"/>
      <c r="H52" s="8"/>
      <c r="I52" s="8"/>
      <c r="J52" s="8"/>
      <c r="K52" s="8"/>
      <c r="L52" s="8"/>
      <c r="M52" s="8"/>
      <c r="N52" s="105"/>
      <c r="P52" s="88" t="str">
        <f t="shared" si="4"/>
        <v/>
      </c>
      <c r="Q52" s="30"/>
      <c r="R52" s="8"/>
      <c r="S52" s="8"/>
    </row>
    <row r="53" spans="1:19" s="88" customFormat="1" ht="12.95" customHeight="1" x14ac:dyDescent="0.2">
      <c r="A53" s="8"/>
      <c r="B53" s="8"/>
      <c r="C53" s="8"/>
      <c r="D53" s="8"/>
      <c r="E53" s="8"/>
      <c r="F53" s="64"/>
      <c r="G53" s="75"/>
      <c r="H53" s="8"/>
      <c r="I53" s="8"/>
      <c r="J53" s="8"/>
      <c r="K53" s="8"/>
      <c r="L53" s="8"/>
      <c r="M53" s="8"/>
      <c r="N53" s="105"/>
      <c r="P53" s="88" t="str">
        <f t="shared" si="4"/>
        <v/>
      </c>
      <c r="Q53" s="8"/>
      <c r="R53" s="8"/>
      <c r="S53" s="8"/>
    </row>
    <row r="54" spans="1:19" s="88" customFormat="1" ht="12.95" customHeight="1" x14ac:dyDescent="0.2">
      <c r="A54" s="8"/>
      <c r="B54" s="8"/>
      <c r="C54" s="8"/>
      <c r="D54" s="8"/>
      <c r="E54" s="8"/>
      <c r="F54" s="64"/>
      <c r="G54" s="75"/>
      <c r="H54" s="8"/>
      <c r="I54" s="8"/>
      <c r="J54" s="8"/>
      <c r="K54" s="8"/>
      <c r="L54" s="8"/>
      <c r="M54" s="8"/>
      <c r="N54" s="105"/>
      <c r="P54" s="88" t="str">
        <f t="shared" si="4"/>
        <v/>
      </c>
      <c r="Q54" s="8"/>
      <c r="R54" s="8"/>
      <c r="S54" s="8"/>
    </row>
    <row r="55" spans="1:19" s="88" customFormat="1" ht="12.95" customHeight="1" x14ac:dyDescent="0.2">
      <c r="A55" s="8"/>
      <c r="B55" s="8"/>
      <c r="C55" s="8"/>
      <c r="D55" s="8"/>
      <c r="E55" s="8"/>
      <c r="F55" s="64"/>
      <c r="G55" s="75"/>
      <c r="H55" s="8"/>
      <c r="I55" s="8"/>
      <c r="J55" s="8"/>
      <c r="K55" s="8"/>
      <c r="L55" s="8"/>
      <c r="M55" s="8"/>
      <c r="N55" s="105"/>
      <c r="Q55" s="8"/>
      <c r="R55" s="8"/>
      <c r="S55" s="8"/>
    </row>
    <row r="56" spans="1:19" s="88" customFormat="1" ht="12.95" customHeight="1" x14ac:dyDescent="0.2">
      <c r="A56" s="8"/>
      <c r="B56" s="8"/>
      <c r="C56" s="8"/>
      <c r="D56" s="8"/>
      <c r="E56" s="8"/>
      <c r="F56" s="64"/>
      <c r="G56" s="75"/>
      <c r="H56" s="8"/>
      <c r="I56" s="8"/>
      <c r="J56" s="8"/>
      <c r="K56" s="8"/>
      <c r="L56" s="8"/>
      <c r="M56" s="8"/>
      <c r="N56" s="105"/>
      <c r="Q56" s="8"/>
      <c r="R56" s="8"/>
      <c r="S56" s="8"/>
    </row>
    <row r="57" spans="1:19" s="88" customFormat="1" ht="12.95" customHeight="1" x14ac:dyDescent="0.2">
      <c r="A57" s="8"/>
      <c r="B57" s="8"/>
      <c r="C57" s="8"/>
      <c r="D57" s="8"/>
      <c r="E57" s="8"/>
      <c r="F57" s="64"/>
      <c r="G57" s="75"/>
      <c r="H57" s="8"/>
      <c r="I57" s="8"/>
      <c r="J57" s="8"/>
      <c r="K57" s="8"/>
      <c r="L57" s="8"/>
      <c r="M57" s="8"/>
      <c r="N57" s="105"/>
      <c r="Q57" s="8"/>
      <c r="R57" s="8"/>
      <c r="S57" s="8"/>
    </row>
    <row r="58" spans="1:19" s="88" customFormat="1" ht="12.95" customHeight="1" x14ac:dyDescent="0.2">
      <c r="A58" s="8"/>
      <c r="B58" s="8"/>
      <c r="C58" s="8"/>
      <c r="D58" s="8"/>
      <c r="E58" s="8"/>
      <c r="F58" s="64"/>
      <c r="G58" s="75"/>
      <c r="H58" s="8"/>
      <c r="I58" s="8"/>
      <c r="J58" s="8"/>
      <c r="K58" s="8"/>
      <c r="L58" s="8"/>
      <c r="M58" s="8"/>
      <c r="N58" s="105"/>
      <c r="Q58" s="8"/>
      <c r="R58" s="8"/>
      <c r="S58" s="8"/>
    </row>
    <row r="59" spans="1:19" s="88" customFormat="1" ht="12.95" customHeight="1" x14ac:dyDescent="0.2">
      <c r="A59" s="8"/>
      <c r="B59" s="8"/>
      <c r="C59" s="8"/>
      <c r="D59" s="8"/>
      <c r="E59" s="8"/>
      <c r="F59" s="64"/>
      <c r="G59" s="75"/>
      <c r="H59" s="8"/>
      <c r="I59" s="8"/>
      <c r="J59" s="8"/>
      <c r="K59" s="8"/>
      <c r="L59" s="8"/>
      <c r="M59" s="8"/>
      <c r="N59" s="105"/>
      <c r="Q59" s="8"/>
      <c r="R59" s="8"/>
      <c r="S59" s="8"/>
    </row>
    <row r="60" spans="1:19" s="88" customFormat="1" ht="17.100000000000001" customHeight="1" x14ac:dyDescent="0.2">
      <c r="A60" s="8"/>
      <c r="B60" s="8"/>
      <c r="C60" s="8"/>
      <c r="D60" s="8"/>
      <c r="E60" s="8"/>
      <c r="F60" s="64"/>
      <c r="G60" s="75"/>
      <c r="H60" s="8"/>
      <c r="I60" s="8"/>
      <c r="J60" s="8"/>
      <c r="K60" s="8"/>
      <c r="L60" s="8"/>
      <c r="M60" s="8"/>
      <c r="N60" s="105"/>
      <c r="Q60" s="8"/>
      <c r="R60" s="8"/>
      <c r="S60" s="8"/>
    </row>
    <row r="61" spans="1:19" s="88" customFormat="1" ht="14.25" x14ac:dyDescent="0.2">
      <c r="A61" s="8"/>
      <c r="B61" s="8"/>
      <c r="C61" s="8"/>
      <c r="D61" s="8"/>
      <c r="E61" s="8"/>
      <c r="F61" s="64"/>
      <c r="G61" s="75"/>
      <c r="H61" s="8"/>
      <c r="I61" s="8"/>
      <c r="J61" s="8"/>
      <c r="K61" s="8"/>
      <c r="L61" s="8"/>
      <c r="M61" s="8"/>
      <c r="N61" s="105"/>
      <c r="Q61" s="8"/>
      <c r="R61" s="8"/>
      <c r="S61" s="8"/>
    </row>
    <row r="62" spans="1:19" s="88" customFormat="1" ht="14.25" x14ac:dyDescent="0.2">
      <c r="A62" s="8"/>
      <c r="B62" s="8"/>
      <c r="C62" s="8"/>
      <c r="D62" s="8"/>
      <c r="E62" s="8"/>
      <c r="F62" s="64"/>
      <c r="G62" s="75"/>
      <c r="H62" s="8"/>
      <c r="I62" s="8"/>
      <c r="J62" s="8"/>
      <c r="K62" s="8"/>
      <c r="L62" s="8"/>
      <c r="M62" s="8"/>
      <c r="N62" s="105"/>
      <c r="Q62" s="8"/>
      <c r="R62" s="8"/>
      <c r="S62" s="8"/>
    </row>
    <row r="63" spans="1:19" s="88" customFormat="1" ht="14.25" x14ac:dyDescent="0.2">
      <c r="A63" s="8"/>
      <c r="B63" s="8"/>
      <c r="C63" s="8"/>
      <c r="D63" s="8"/>
      <c r="E63" s="8"/>
      <c r="F63" s="64"/>
      <c r="G63" s="75"/>
      <c r="H63" s="8"/>
      <c r="I63" s="8"/>
      <c r="J63" s="8"/>
      <c r="K63" s="8"/>
      <c r="L63" s="8"/>
      <c r="M63" s="8"/>
      <c r="N63" s="105"/>
      <c r="Q63" s="8"/>
      <c r="R63" s="8"/>
      <c r="S63" s="8"/>
    </row>
    <row r="64" spans="1:19" s="88" customFormat="1" ht="14.25" x14ac:dyDescent="0.2">
      <c r="A64" s="8"/>
      <c r="B64" s="8"/>
      <c r="C64" s="8"/>
      <c r="D64" s="8"/>
      <c r="E64" s="8"/>
      <c r="F64" s="64"/>
      <c r="G64" s="75"/>
      <c r="H64" s="8"/>
      <c r="I64" s="8"/>
      <c r="J64" s="8"/>
      <c r="K64" s="8"/>
      <c r="L64" s="8"/>
      <c r="M64" s="8"/>
      <c r="N64" s="105"/>
      <c r="Q64" s="8"/>
      <c r="R64" s="8"/>
      <c r="S64" s="8"/>
    </row>
    <row r="65" spans="1:19" s="88" customFormat="1" ht="14.25" x14ac:dyDescent="0.2">
      <c r="A65" s="8"/>
      <c r="B65" s="8"/>
      <c r="C65" s="8"/>
      <c r="D65" s="8"/>
      <c r="E65" s="8"/>
      <c r="F65" s="64"/>
      <c r="G65" s="75"/>
      <c r="H65" s="8"/>
      <c r="I65" s="8"/>
      <c r="J65" s="8"/>
      <c r="K65" s="8"/>
      <c r="L65" s="8"/>
      <c r="M65" s="8"/>
      <c r="N65" s="105"/>
      <c r="Q65" s="8"/>
      <c r="R65" s="8"/>
      <c r="S65" s="8"/>
    </row>
    <row r="66" spans="1:19" s="88" customFormat="1" ht="14.25" x14ac:dyDescent="0.2">
      <c r="A66" s="8"/>
      <c r="B66" s="8"/>
      <c r="C66" s="8"/>
      <c r="D66" s="8"/>
      <c r="E66" s="8"/>
      <c r="F66" s="64"/>
      <c r="G66" s="75"/>
      <c r="H66" s="8"/>
      <c r="I66" s="8"/>
      <c r="J66" s="8"/>
      <c r="K66" s="8"/>
      <c r="L66" s="8"/>
      <c r="M66" s="8"/>
      <c r="N66" s="105"/>
      <c r="Q66" s="8"/>
      <c r="R66" s="8"/>
      <c r="S66" s="8"/>
    </row>
    <row r="67" spans="1:19" s="88" customFormat="1" ht="14.25" x14ac:dyDescent="0.2">
      <c r="A67" s="8"/>
      <c r="B67" s="8"/>
      <c r="C67" s="8"/>
      <c r="D67" s="8"/>
      <c r="E67" s="8"/>
      <c r="F67" s="64"/>
      <c r="G67" s="75"/>
      <c r="H67" s="8"/>
      <c r="I67" s="8"/>
      <c r="J67" s="8"/>
      <c r="K67" s="8"/>
      <c r="L67" s="8"/>
      <c r="M67" s="8"/>
      <c r="N67" s="105"/>
      <c r="Q67" s="8"/>
      <c r="R67" s="8"/>
      <c r="S67" s="8"/>
    </row>
    <row r="68" spans="1:19" s="88" customFormat="1" ht="14.25" x14ac:dyDescent="0.2">
      <c r="A68" s="8"/>
      <c r="B68" s="8"/>
      <c r="C68" s="8"/>
      <c r="D68" s="8"/>
      <c r="E68" s="8"/>
      <c r="F68" s="64"/>
      <c r="G68" s="75"/>
      <c r="H68" s="8"/>
      <c r="I68" s="8"/>
      <c r="J68" s="8"/>
      <c r="K68" s="8"/>
      <c r="L68" s="8"/>
      <c r="M68" s="8"/>
      <c r="N68" s="105"/>
      <c r="Q68" s="8"/>
      <c r="R68" s="8"/>
      <c r="S68" s="8"/>
    </row>
    <row r="69" spans="1:19" s="88" customFormat="1" ht="14.25" x14ac:dyDescent="0.2">
      <c r="A69" s="8"/>
      <c r="B69" s="8"/>
      <c r="C69" s="8"/>
      <c r="D69" s="8"/>
      <c r="E69" s="8"/>
      <c r="F69" s="64"/>
      <c r="G69" s="75"/>
      <c r="H69" s="8"/>
      <c r="I69" s="8"/>
      <c r="J69" s="8"/>
      <c r="K69" s="8"/>
      <c r="L69" s="8"/>
      <c r="M69" s="8"/>
      <c r="N69" s="105"/>
      <c r="Q69" s="8"/>
      <c r="R69" s="8"/>
      <c r="S69" s="8"/>
    </row>
    <row r="70" spans="1:19" s="88" customFormat="1" ht="14.25" x14ac:dyDescent="0.2">
      <c r="A70" s="8"/>
      <c r="B70" s="8"/>
      <c r="C70" s="8"/>
      <c r="D70" s="8"/>
      <c r="E70" s="8"/>
      <c r="F70" s="64"/>
      <c r="G70" s="75"/>
      <c r="H70" s="8"/>
      <c r="I70" s="8"/>
      <c r="J70" s="8"/>
      <c r="K70" s="8"/>
      <c r="L70" s="8"/>
      <c r="M70" s="8"/>
      <c r="N70" s="105"/>
      <c r="Q70" s="8"/>
      <c r="R70" s="8"/>
      <c r="S70" s="8"/>
    </row>
    <row r="71" spans="1:19" s="88" customFormat="1" ht="14.25" x14ac:dyDescent="0.2">
      <c r="A71" s="8"/>
      <c r="B71" s="8"/>
      <c r="C71" s="8"/>
      <c r="D71" s="8"/>
      <c r="E71" s="8"/>
      <c r="F71" s="64"/>
      <c r="G71" s="75"/>
      <c r="H71" s="8"/>
      <c r="I71" s="8"/>
      <c r="J71" s="8"/>
      <c r="K71" s="8"/>
      <c r="L71" s="8"/>
      <c r="M71" s="8"/>
      <c r="N71" s="105"/>
      <c r="Q71" s="8"/>
      <c r="R71" s="8"/>
      <c r="S71" s="8"/>
    </row>
    <row r="72" spans="1:19" s="88" customFormat="1" ht="14.25" x14ac:dyDescent="0.2">
      <c r="A72" s="8"/>
      <c r="B72" s="8"/>
      <c r="C72" s="8"/>
      <c r="D72" s="8"/>
      <c r="E72" s="8"/>
      <c r="F72" s="64"/>
      <c r="G72" s="75"/>
      <c r="H72" s="8"/>
      <c r="I72" s="8"/>
      <c r="J72" s="8"/>
      <c r="K72" s="8"/>
      <c r="L72" s="8"/>
      <c r="M72" s="8"/>
      <c r="N72" s="105"/>
      <c r="Q72" s="8"/>
      <c r="R72" s="8"/>
      <c r="S72" s="8"/>
    </row>
    <row r="73" spans="1:19" s="88" customFormat="1" ht="14.25" x14ac:dyDescent="0.2">
      <c r="A73" s="8"/>
      <c r="B73" s="8"/>
      <c r="C73" s="8"/>
      <c r="D73" s="8"/>
      <c r="E73" s="8"/>
      <c r="F73" s="64"/>
      <c r="G73" s="75"/>
      <c r="H73" s="8"/>
      <c r="I73" s="8"/>
      <c r="J73" s="8"/>
      <c r="K73" s="8"/>
      <c r="L73" s="8"/>
      <c r="M73" s="8"/>
      <c r="N73" s="105"/>
      <c r="Q73" s="8"/>
      <c r="R73" s="8"/>
      <c r="S73" s="8"/>
    </row>
    <row r="74" spans="1:19" s="88" customFormat="1" ht="14.25" x14ac:dyDescent="0.2">
      <c r="A74" s="8"/>
      <c r="B74" s="8"/>
      <c r="C74" s="8"/>
      <c r="D74" s="8"/>
      <c r="E74" s="8"/>
      <c r="F74" s="64"/>
      <c r="G74" s="64"/>
      <c r="H74" s="8"/>
      <c r="I74" s="8"/>
      <c r="J74" s="8"/>
      <c r="K74" s="8"/>
      <c r="L74" s="8"/>
      <c r="M74" s="8"/>
      <c r="N74" s="105"/>
      <c r="Q74" s="8"/>
      <c r="R74" s="8"/>
      <c r="S74" s="8"/>
    </row>
    <row r="75" spans="1:19" s="88" customFormat="1" ht="14.25" x14ac:dyDescent="0.2">
      <c r="A75" s="8"/>
      <c r="B75" s="8"/>
      <c r="C75" s="8"/>
      <c r="D75" s="8"/>
      <c r="E75" s="8"/>
      <c r="F75" s="64"/>
      <c r="G75" s="64"/>
      <c r="H75" s="8"/>
      <c r="I75" s="8"/>
      <c r="J75" s="8"/>
      <c r="K75" s="8"/>
      <c r="L75" s="8"/>
      <c r="M75" s="8"/>
      <c r="N75" s="105"/>
      <c r="Q75" s="8"/>
      <c r="R75" s="8"/>
      <c r="S75" s="8"/>
    </row>
    <row r="76" spans="1:19" s="88" customFormat="1" ht="14.25" x14ac:dyDescent="0.2">
      <c r="A76" s="8"/>
      <c r="B76" s="8"/>
      <c r="C76" s="8"/>
      <c r="D76" s="8"/>
      <c r="E76" s="8"/>
      <c r="F76" s="64"/>
      <c r="G76" s="64"/>
      <c r="H76" s="8"/>
      <c r="I76" s="8"/>
      <c r="J76" s="8"/>
      <c r="K76" s="8"/>
      <c r="L76" s="8"/>
      <c r="M76" s="8"/>
      <c r="N76" s="105"/>
      <c r="Q76" s="8"/>
      <c r="R76" s="8"/>
      <c r="S76" s="8"/>
    </row>
    <row r="77" spans="1:19" s="88" customFormat="1" ht="14.25" x14ac:dyDescent="0.2">
      <c r="A77" s="8"/>
      <c r="B77" s="8"/>
      <c r="C77" s="8"/>
      <c r="D77" s="8"/>
      <c r="E77" s="8"/>
      <c r="F77" s="64"/>
      <c r="G77" s="64"/>
      <c r="H77" s="8"/>
      <c r="I77" s="8"/>
      <c r="J77" s="8"/>
      <c r="K77" s="8"/>
      <c r="L77" s="8"/>
      <c r="M77" s="8"/>
      <c r="N77" s="105"/>
      <c r="Q77" s="8"/>
      <c r="R77" s="8"/>
      <c r="S77" s="8"/>
    </row>
    <row r="78" spans="1:19" s="88" customFormat="1" ht="14.25" x14ac:dyDescent="0.2">
      <c r="A78" s="8"/>
      <c r="B78" s="8"/>
      <c r="C78" s="8"/>
      <c r="D78" s="8"/>
      <c r="E78" s="8"/>
      <c r="F78" s="64"/>
      <c r="G78" s="64"/>
      <c r="H78" s="8"/>
      <c r="I78" s="8"/>
      <c r="J78" s="8"/>
      <c r="K78" s="8"/>
      <c r="L78" s="8"/>
      <c r="M78" s="8"/>
      <c r="N78" s="105"/>
      <c r="Q78" s="8"/>
      <c r="R78" s="8"/>
      <c r="S78" s="8"/>
    </row>
    <row r="79" spans="1:19" s="88" customFormat="1" ht="14.25" x14ac:dyDescent="0.2">
      <c r="A79" s="8"/>
      <c r="B79" s="8"/>
      <c r="C79" s="8"/>
      <c r="D79" s="8"/>
      <c r="E79" s="8"/>
      <c r="F79" s="64"/>
      <c r="G79" s="64"/>
      <c r="H79" s="8"/>
      <c r="I79" s="8"/>
      <c r="J79" s="8"/>
      <c r="K79" s="8"/>
      <c r="L79" s="8"/>
      <c r="M79" s="8"/>
      <c r="N79" s="105"/>
      <c r="Q79" s="8"/>
      <c r="R79" s="8"/>
      <c r="S79" s="8"/>
    </row>
    <row r="80" spans="1:19" s="88" customFormat="1" ht="14.25" x14ac:dyDescent="0.2">
      <c r="A80" s="8"/>
      <c r="B80" s="8"/>
      <c r="C80" s="8"/>
      <c r="D80" s="8"/>
      <c r="E80" s="8"/>
      <c r="F80" s="64"/>
      <c r="G80" s="64"/>
      <c r="H80" s="8"/>
      <c r="I80" s="8"/>
      <c r="J80" s="8"/>
      <c r="K80" s="8"/>
      <c r="L80" s="8"/>
      <c r="M80" s="8"/>
      <c r="N80" s="105"/>
      <c r="Q80" s="8"/>
      <c r="R80" s="8"/>
      <c r="S80" s="8"/>
    </row>
    <row r="81" spans="1:19" s="88" customFormat="1" ht="14.25" x14ac:dyDescent="0.2">
      <c r="A81" s="8"/>
      <c r="B81" s="8"/>
      <c r="C81" s="8"/>
      <c r="D81" s="8"/>
      <c r="E81" s="8"/>
      <c r="F81" s="64"/>
      <c r="G81" s="64"/>
      <c r="H81" s="8"/>
      <c r="I81" s="8"/>
      <c r="J81" s="8"/>
      <c r="K81" s="8"/>
      <c r="L81" s="8"/>
      <c r="M81" s="8"/>
      <c r="N81" s="105"/>
      <c r="Q81" s="8"/>
      <c r="R81" s="8"/>
      <c r="S81" s="8"/>
    </row>
    <row r="82" spans="1:19" s="88" customFormat="1" ht="14.25" x14ac:dyDescent="0.2">
      <c r="A82" s="8"/>
      <c r="B82" s="8"/>
      <c r="C82" s="8"/>
      <c r="D82" s="8"/>
      <c r="E82" s="8"/>
      <c r="F82" s="64"/>
      <c r="G82" s="64"/>
      <c r="H82" s="8"/>
      <c r="I82" s="8"/>
      <c r="J82" s="8"/>
      <c r="K82" s="8"/>
      <c r="L82" s="8"/>
      <c r="M82" s="8"/>
      <c r="N82" s="105"/>
      <c r="Q82" s="8"/>
      <c r="R82" s="8"/>
      <c r="S82" s="8"/>
    </row>
    <row r="83" spans="1:19" s="88" customFormat="1" ht="14.25" x14ac:dyDescent="0.2">
      <c r="A83" s="8"/>
      <c r="B83" s="8"/>
      <c r="C83" s="8"/>
      <c r="D83" s="8"/>
      <c r="E83" s="8"/>
      <c r="F83" s="64"/>
      <c r="G83" s="64"/>
      <c r="H83" s="8"/>
      <c r="I83" s="8"/>
      <c r="J83" s="8"/>
      <c r="K83" s="8"/>
      <c r="L83" s="8"/>
      <c r="M83" s="8"/>
      <c r="N83" s="105"/>
      <c r="Q83" s="8"/>
      <c r="R83" s="8"/>
      <c r="S83" s="8"/>
    </row>
    <row r="84" spans="1:19" s="88" customFormat="1" ht="14.25" x14ac:dyDescent="0.2">
      <c r="A84" s="8"/>
      <c r="B84" s="8"/>
      <c r="C84" s="8"/>
      <c r="D84" s="8"/>
      <c r="E84" s="8"/>
      <c r="F84" s="64"/>
      <c r="G84" s="64"/>
      <c r="H84" s="8"/>
      <c r="I84" s="8"/>
      <c r="J84" s="8"/>
      <c r="K84" s="8"/>
      <c r="L84" s="8"/>
      <c r="M84" s="8"/>
      <c r="N84" s="105"/>
      <c r="Q84" s="8"/>
      <c r="R84" s="8"/>
      <c r="S84" s="8"/>
    </row>
    <row r="85" spans="1:19" s="88" customFormat="1" ht="14.25" x14ac:dyDescent="0.2">
      <c r="A85" s="8"/>
      <c r="B85" s="8"/>
      <c r="C85" s="8"/>
      <c r="D85" s="8"/>
      <c r="E85" s="8"/>
      <c r="F85" s="64"/>
      <c r="G85" s="64"/>
      <c r="H85" s="8"/>
      <c r="I85" s="8"/>
      <c r="J85" s="8"/>
      <c r="K85" s="8"/>
      <c r="L85" s="8"/>
      <c r="M85" s="8"/>
      <c r="N85" s="105"/>
      <c r="Q85" s="8"/>
      <c r="R85" s="8"/>
      <c r="S85" s="8"/>
    </row>
    <row r="86" spans="1:19" s="88" customFormat="1" ht="14.25" x14ac:dyDescent="0.2">
      <c r="A86" s="8"/>
      <c r="B86" s="8"/>
      <c r="C86" s="8"/>
      <c r="D86" s="8"/>
      <c r="E86" s="8"/>
      <c r="F86" s="64"/>
      <c r="G86" s="64"/>
      <c r="H86" s="8"/>
      <c r="I86" s="8"/>
      <c r="J86" s="8"/>
      <c r="K86" s="8"/>
      <c r="L86" s="8"/>
      <c r="M86" s="8"/>
      <c r="N86" s="105"/>
      <c r="Q86" s="8"/>
      <c r="R86" s="8"/>
      <c r="S86" s="8"/>
    </row>
    <row r="87" spans="1:19" s="88" customFormat="1" ht="14.25" x14ac:dyDescent="0.2">
      <c r="A87" s="8"/>
      <c r="B87" s="8"/>
      <c r="C87" s="8"/>
      <c r="D87" s="8"/>
      <c r="E87" s="8"/>
      <c r="F87" s="64"/>
      <c r="G87" s="64"/>
      <c r="H87" s="8"/>
      <c r="I87" s="8"/>
      <c r="J87" s="8"/>
      <c r="K87" s="8"/>
      <c r="L87" s="8"/>
      <c r="M87" s="8"/>
      <c r="N87" s="105"/>
      <c r="Q87" s="8"/>
      <c r="R87" s="8"/>
      <c r="S87" s="8"/>
    </row>
    <row r="88" spans="1:19" s="88" customFormat="1" ht="14.25" x14ac:dyDescent="0.2">
      <c r="A88" s="8"/>
      <c r="B88" s="8"/>
      <c r="C88" s="8"/>
      <c r="D88" s="8"/>
      <c r="E88" s="8"/>
      <c r="F88" s="64"/>
      <c r="G88" s="64"/>
      <c r="H88" s="8"/>
      <c r="I88" s="8"/>
      <c r="J88" s="8"/>
      <c r="K88" s="8"/>
      <c r="L88" s="8"/>
      <c r="M88" s="8"/>
      <c r="N88" s="105"/>
      <c r="Q88" s="8"/>
      <c r="R88" s="8"/>
      <c r="S88" s="8"/>
    </row>
    <row r="89" spans="1:19" s="88" customFormat="1" ht="14.25" x14ac:dyDescent="0.2">
      <c r="A89" s="8"/>
      <c r="B89" s="8"/>
      <c r="C89" s="8"/>
      <c r="D89" s="8"/>
      <c r="E89" s="8"/>
      <c r="F89" s="64"/>
      <c r="G89" s="64"/>
      <c r="H89" s="8"/>
      <c r="I89" s="8"/>
      <c r="J89" s="8"/>
      <c r="K89" s="8"/>
      <c r="L89" s="8"/>
      <c r="M89" s="8"/>
      <c r="N89" s="105"/>
      <c r="Q89" s="8"/>
      <c r="R89" s="8"/>
      <c r="S89" s="8"/>
    </row>
    <row r="90" spans="1:19" s="88" customFormat="1" ht="14.25" x14ac:dyDescent="0.2">
      <c r="A90" s="8"/>
      <c r="B90" s="8"/>
      <c r="C90" s="8"/>
      <c r="D90" s="8"/>
      <c r="E90" s="8"/>
      <c r="F90" s="64"/>
      <c r="G90" s="64"/>
      <c r="H90" s="8"/>
      <c r="I90" s="8"/>
      <c r="J90" s="8"/>
      <c r="K90" s="8"/>
      <c r="L90" s="8"/>
      <c r="M90" s="8"/>
      <c r="N90" s="105"/>
      <c r="Q90" s="8"/>
      <c r="R90" s="8"/>
      <c r="S90" s="8"/>
    </row>
    <row r="91" spans="1:19" s="88" customFormat="1" x14ac:dyDescent="0.2">
      <c r="A91" s="8"/>
      <c r="B91" s="8"/>
      <c r="C91" s="8"/>
      <c r="D91" s="8"/>
      <c r="E91" s="8"/>
      <c r="F91" s="16"/>
      <c r="G91" s="64"/>
      <c r="H91" s="8"/>
      <c r="I91" s="8"/>
      <c r="J91" s="8"/>
      <c r="K91" s="8"/>
      <c r="L91" s="8"/>
      <c r="M91" s="8"/>
      <c r="N91" s="8"/>
      <c r="Q91" s="8"/>
      <c r="R91" s="8"/>
      <c r="S91" s="8"/>
    </row>
    <row r="92" spans="1:19" s="88" customFormat="1" x14ac:dyDescent="0.2">
      <c r="A92" s="8"/>
      <c r="B92" s="8"/>
      <c r="C92" s="8"/>
      <c r="D92" s="8"/>
      <c r="E92" s="8"/>
      <c r="F92" s="16"/>
      <c r="G92" s="64"/>
      <c r="H92" s="8"/>
      <c r="I92" s="8"/>
      <c r="J92" s="8"/>
      <c r="K92" s="8"/>
      <c r="L92" s="8"/>
      <c r="M92" s="8"/>
      <c r="N92" s="8"/>
      <c r="Q92" s="8"/>
      <c r="R92" s="8"/>
      <c r="S92" s="8"/>
    </row>
    <row r="93" spans="1:19" s="88" customFormat="1" x14ac:dyDescent="0.2">
      <c r="A93" s="8"/>
      <c r="B93" s="8"/>
      <c r="C93" s="8"/>
      <c r="D93" s="8"/>
      <c r="E93" s="8"/>
      <c r="F93" s="16"/>
      <c r="G93" s="64"/>
      <c r="H93" s="8"/>
      <c r="I93" s="8"/>
      <c r="J93" s="8"/>
      <c r="K93" s="8"/>
      <c r="L93" s="8"/>
      <c r="M93" s="8"/>
      <c r="N93" s="8"/>
      <c r="Q93" s="8"/>
      <c r="R93" s="8"/>
      <c r="S93" s="8"/>
    </row>
    <row r="94" spans="1:19" s="88" customFormat="1" x14ac:dyDescent="0.2">
      <c r="A94" s="8"/>
      <c r="B94" s="8"/>
      <c r="C94" s="8"/>
      <c r="D94" s="8"/>
      <c r="E94" s="8"/>
      <c r="F94" s="16"/>
      <c r="G94" s="64"/>
      <c r="H94" s="8"/>
      <c r="I94" s="8"/>
      <c r="J94" s="8"/>
      <c r="K94" s="8"/>
      <c r="L94" s="8"/>
      <c r="M94" s="8"/>
      <c r="N94" s="8"/>
      <c r="Q94" s="8"/>
      <c r="R94" s="8"/>
      <c r="S94" s="8"/>
    </row>
    <row r="95" spans="1:19" s="88" customFormat="1" x14ac:dyDescent="0.2">
      <c r="A95" s="8"/>
      <c r="B95" s="8"/>
      <c r="C95" s="8"/>
      <c r="D95" s="8"/>
      <c r="E95" s="8"/>
      <c r="F95" s="16"/>
      <c r="G95" s="64"/>
      <c r="H95" s="8"/>
      <c r="I95" s="8"/>
      <c r="J95" s="8"/>
      <c r="K95" s="8"/>
      <c r="L95" s="8"/>
      <c r="M95" s="8"/>
      <c r="N95" s="8"/>
      <c r="Q95" s="8"/>
      <c r="R95" s="8"/>
      <c r="S95" s="8"/>
    </row>
    <row r="96" spans="1:19" x14ac:dyDescent="0.2">
      <c r="G96" s="64"/>
    </row>
  </sheetData>
  <mergeCells count="15">
    <mergeCell ref="P4:P5"/>
    <mergeCell ref="B2:P2"/>
    <mergeCell ref="L4:N4"/>
    <mergeCell ref="O4:O5"/>
    <mergeCell ref="H3:I3"/>
    <mergeCell ref="B4:B5"/>
    <mergeCell ref="C4:C5"/>
    <mergeCell ref="D4:D5"/>
    <mergeCell ref="F4:F5"/>
    <mergeCell ref="G4:G5"/>
    <mergeCell ref="H4:H5"/>
    <mergeCell ref="I4:I5"/>
    <mergeCell ref="J4:J5"/>
    <mergeCell ref="E4:E5"/>
    <mergeCell ref="K4:K5"/>
  </mergeCells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B1:S96"/>
  <sheetViews>
    <sheetView topLeftCell="I4" zoomScaleNormal="100" workbookViewId="0">
      <selection activeCell="N34" sqref="N34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6384" width="9.140625" style="8"/>
  </cols>
  <sheetData>
    <row r="1" spans="2:19" ht="13.5" thickBot="1" x14ac:dyDescent="0.25"/>
    <row r="2" spans="2:19" s="43" customFormat="1" ht="20.100000000000001" customHeight="1" thickTop="1" thickBot="1" x14ac:dyDescent="0.25">
      <c r="B2" s="236" t="s">
        <v>141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9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9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9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9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9" s="2" customFormat="1" ht="12.95" customHeight="1" x14ac:dyDescent="0.25">
      <c r="B7" s="5" t="s">
        <v>34</v>
      </c>
      <c r="C7" s="6" t="s">
        <v>3</v>
      </c>
      <c r="D7" s="6" t="s">
        <v>4</v>
      </c>
      <c r="E7" s="146" t="s">
        <v>173</v>
      </c>
      <c r="F7" s="4"/>
      <c r="G7" s="4"/>
      <c r="H7" s="4"/>
      <c r="I7" s="4"/>
      <c r="J7" s="4"/>
      <c r="K7" s="4"/>
      <c r="L7" s="3"/>
      <c r="M7" s="4"/>
      <c r="N7" s="191"/>
      <c r="O7" s="218"/>
      <c r="P7" s="84"/>
    </row>
    <row r="8" spans="2:19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4">
        <f t="shared" ref="I8:N8" si="0">SUM(I9:I12)</f>
        <v>485280</v>
      </c>
      <c r="J8" s="94">
        <f t="shared" ref="J8" si="1">SUM(J9:J12)</f>
        <v>480480</v>
      </c>
      <c r="K8" s="94">
        <f>SUM(K9:K12)</f>
        <v>422566</v>
      </c>
      <c r="L8" s="170">
        <f t="shared" si="0"/>
        <v>479338</v>
      </c>
      <c r="M8" s="97">
        <f t="shared" si="0"/>
        <v>0</v>
      </c>
      <c r="N8" s="192">
        <f t="shared" si="0"/>
        <v>479338</v>
      </c>
      <c r="O8" s="219">
        <f t="shared" ref="O8:O31" si="2">IF(J8=0,"",N8/J8*100)</f>
        <v>99.76232101232101</v>
      </c>
      <c r="P8" s="85">
        <f>IF(K8=0,"",N8/K8*100)</f>
        <v>113.43506103188614</v>
      </c>
    </row>
    <row r="9" spans="2:19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387570</v>
      </c>
      <c r="J9" s="95">
        <v>382770</v>
      </c>
      <c r="K9" s="95">
        <v>323888</v>
      </c>
      <c r="L9" s="113">
        <v>381757</v>
      </c>
      <c r="M9" s="95">
        <v>0</v>
      </c>
      <c r="N9" s="193">
        <f>SUM(L9:M9)</f>
        <v>381757</v>
      </c>
      <c r="O9" s="220">
        <f t="shared" si="2"/>
        <v>99.735350210309065</v>
      </c>
      <c r="P9" s="86">
        <f t="shared" ref="P9:P54" si="3">IF(K9=0,"",N9/K9*100)</f>
        <v>117.86697870868943</v>
      </c>
      <c r="Q9" s="30"/>
    </row>
    <row r="10" spans="2:19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97710</v>
      </c>
      <c r="J10" s="95">
        <v>97710</v>
      </c>
      <c r="K10" s="95">
        <v>98678</v>
      </c>
      <c r="L10" s="113">
        <v>97581</v>
      </c>
      <c r="M10" s="95">
        <v>0</v>
      </c>
      <c r="N10" s="193">
        <f t="shared" ref="N10:N11" si="4">SUM(L10:M10)</f>
        <v>97581</v>
      </c>
      <c r="O10" s="220">
        <f t="shared" si="2"/>
        <v>99.867976665643226</v>
      </c>
      <c r="P10" s="86">
        <f t="shared" si="3"/>
        <v>98.888303370558788</v>
      </c>
      <c r="Q10" s="30"/>
    </row>
    <row r="11" spans="2:19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9" ht="12.95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2"/>
        <v/>
      </c>
      <c r="P12" s="86" t="str">
        <f t="shared" si="3"/>
        <v/>
      </c>
      <c r="Q12" s="30"/>
    </row>
    <row r="13" spans="2:19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4">
        <f t="shared" ref="I13:N13" si="5">I14</f>
        <v>40850</v>
      </c>
      <c r="J13" s="94">
        <f t="shared" si="5"/>
        <v>40450</v>
      </c>
      <c r="K13" s="94">
        <f>K14</f>
        <v>34429</v>
      </c>
      <c r="L13" s="170">
        <f t="shared" si="5"/>
        <v>40440</v>
      </c>
      <c r="M13" s="97">
        <f t="shared" si="5"/>
        <v>0</v>
      </c>
      <c r="N13" s="192">
        <f t="shared" si="5"/>
        <v>40440</v>
      </c>
      <c r="O13" s="219">
        <f t="shared" si="2"/>
        <v>99.975278121137194</v>
      </c>
      <c r="P13" s="85">
        <f t="shared" si="3"/>
        <v>117.45911876615645</v>
      </c>
      <c r="Q13" s="30"/>
      <c r="R13" s="32"/>
      <c r="S13" s="32"/>
    </row>
    <row r="14" spans="2:19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40850</v>
      </c>
      <c r="J14" s="95">
        <v>40450</v>
      </c>
      <c r="K14" s="95">
        <v>34429</v>
      </c>
      <c r="L14" s="113">
        <v>40440</v>
      </c>
      <c r="M14" s="95">
        <v>0</v>
      </c>
      <c r="N14" s="193">
        <f>SUM(L14:M14)</f>
        <v>40440</v>
      </c>
      <c r="O14" s="220">
        <f t="shared" si="2"/>
        <v>99.975278121137194</v>
      </c>
      <c r="P14" s="86">
        <f t="shared" si="3"/>
        <v>117.45911876615645</v>
      </c>
      <c r="Q14" s="30"/>
    </row>
    <row r="15" spans="2:19" ht="12.95" customHeight="1" x14ac:dyDescent="0.2">
      <c r="B15" s="9"/>
      <c r="C15" s="10"/>
      <c r="D15" s="10"/>
      <c r="E15" s="10"/>
      <c r="F15" s="62"/>
      <c r="G15" s="73"/>
      <c r="H15" s="18"/>
      <c r="I15" s="95"/>
      <c r="J15" s="95"/>
      <c r="K15" s="95"/>
      <c r="L15" s="113"/>
      <c r="M15" s="95"/>
      <c r="N15" s="188"/>
      <c r="O15" s="220" t="str">
        <f t="shared" si="2"/>
        <v/>
      </c>
      <c r="P15" s="86" t="str">
        <f t="shared" si="3"/>
        <v/>
      </c>
      <c r="Q15" s="30"/>
    </row>
    <row r="16" spans="2:19" s="1" customFormat="1" ht="12.95" customHeight="1" x14ac:dyDescent="0.25">
      <c r="B16" s="11"/>
      <c r="C16" s="7"/>
      <c r="D16" s="7"/>
      <c r="E16" s="7"/>
      <c r="F16" s="61">
        <v>613000</v>
      </c>
      <c r="G16" s="72"/>
      <c r="H16" s="19" t="s">
        <v>59</v>
      </c>
      <c r="I16" s="94">
        <f t="shared" ref="I16:N16" si="6">SUM(I17:I26)</f>
        <v>450600</v>
      </c>
      <c r="J16" s="94">
        <f t="shared" ref="J16" si="7">SUM(J17:J26)</f>
        <v>450600</v>
      </c>
      <c r="K16" s="94">
        <f>SUM(K17:K26)</f>
        <v>442887</v>
      </c>
      <c r="L16" s="171">
        <f t="shared" si="6"/>
        <v>412538</v>
      </c>
      <c r="M16" s="99">
        <f t="shared" si="6"/>
        <v>0</v>
      </c>
      <c r="N16" s="187">
        <f t="shared" si="6"/>
        <v>412538</v>
      </c>
      <c r="O16" s="219">
        <f t="shared" si="2"/>
        <v>91.553040390590326</v>
      </c>
      <c r="P16" s="85">
        <f t="shared" si="3"/>
        <v>93.147461993691394</v>
      </c>
      <c r="Q16" s="30"/>
    </row>
    <row r="17" spans="2:17" ht="12.95" customHeight="1" x14ac:dyDescent="0.2">
      <c r="B17" s="9"/>
      <c r="C17" s="10"/>
      <c r="D17" s="10"/>
      <c r="E17" s="10"/>
      <c r="F17" s="62">
        <v>613100</v>
      </c>
      <c r="G17" s="73"/>
      <c r="H17" s="18" t="s">
        <v>6</v>
      </c>
      <c r="I17" s="95">
        <v>5600</v>
      </c>
      <c r="J17" s="95">
        <v>5600</v>
      </c>
      <c r="K17" s="95">
        <v>4656</v>
      </c>
      <c r="L17" s="113">
        <v>4465</v>
      </c>
      <c r="M17" s="95">
        <v>0</v>
      </c>
      <c r="N17" s="193">
        <f t="shared" ref="N17:N26" si="8">SUM(L17:M17)</f>
        <v>4465</v>
      </c>
      <c r="O17" s="220">
        <f t="shared" si="2"/>
        <v>79.732142857142861</v>
      </c>
      <c r="P17" s="86">
        <f t="shared" si="3"/>
        <v>95.897766323024058</v>
      </c>
      <c r="Q17" s="30"/>
    </row>
    <row r="18" spans="2:17" ht="12.95" customHeight="1" x14ac:dyDescent="0.2">
      <c r="B18" s="9"/>
      <c r="C18" s="10"/>
      <c r="D18" s="10"/>
      <c r="E18" s="10"/>
      <c r="F18" s="62">
        <v>613200</v>
      </c>
      <c r="G18" s="73"/>
      <c r="H18" s="18" t="s">
        <v>7</v>
      </c>
      <c r="I18" s="95">
        <v>90000</v>
      </c>
      <c r="J18" s="95">
        <v>86000</v>
      </c>
      <c r="K18" s="95">
        <v>82243</v>
      </c>
      <c r="L18" s="113">
        <v>72111</v>
      </c>
      <c r="M18" s="95">
        <v>0</v>
      </c>
      <c r="N18" s="193">
        <f t="shared" si="8"/>
        <v>72111</v>
      </c>
      <c r="O18" s="220">
        <f t="shared" si="2"/>
        <v>83.850000000000009</v>
      </c>
      <c r="P18" s="86">
        <f t="shared" si="3"/>
        <v>87.680410490862442</v>
      </c>
      <c r="Q18" s="30"/>
    </row>
    <row r="19" spans="2:17" ht="12.95" customHeight="1" x14ac:dyDescent="0.2">
      <c r="B19" s="9"/>
      <c r="C19" s="10"/>
      <c r="D19" s="10"/>
      <c r="E19" s="10"/>
      <c r="F19" s="62">
        <v>613300</v>
      </c>
      <c r="G19" s="73"/>
      <c r="H19" s="18" t="s">
        <v>72</v>
      </c>
      <c r="I19" s="95">
        <v>48000</v>
      </c>
      <c r="J19" s="95">
        <v>48000</v>
      </c>
      <c r="K19" s="95">
        <v>64640</v>
      </c>
      <c r="L19" s="113">
        <v>43953</v>
      </c>
      <c r="M19" s="95">
        <v>0</v>
      </c>
      <c r="N19" s="193">
        <f t="shared" si="8"/>
        <v>43953</v>
      </c>
      <c r="O19" s="220">
        <f t="shared" si="2"/>
        <v>91.568749999999994</v>
      </c>
      <c r="P19" s="86">
        <f t="shared" si="3"/>
        <v>67.996596534653463</v>
      </c>
      <c r="Q19" s="30"/>
    </row>
    <row r="20" spans="2:17" ht="12.95" customHeight="1" x14ac:dyDescent="0.2">
      <c r="B20" s="9"/>
      <c r="C20" s="10"/>
      <c r="D20" s="10"/>
      <c r="E20" s="10"/>
      <c r="F20" s="62">
        <v>613400</v>
      </c>
      <c r="G20" s="73"/>
      <c r="H20" s="18" t="s">
        <v>60</v>
      </c>
      <c r="I20" s="95">
        <v>105000</v>
      </c>
      <c r="J20" s="95">
        <v>105000</v>
      </c>
      <c r="K20" s="95">
        <v>96066</v>
      </c>
      <c r="L20" s="113">
        <v>100111</v>
      </c>
      <c r="M20" s="95">
        <v>0</v>
      </c>
      <c r="N20" s="193">
        <f t="shared" si="8"/>
        <v>100111</v>
      </c>
      <c r="O20" s="220">
        <f t="shared" si="2"/>
        <v>95.343809523809526</v>
      </c>
      <c r="P20" s="86">
        <f t="shared" si="3"/>
        <v>104.21064684695938</v>
      </c>
      <c r="Q20" s="30"/>
    </row>
    <row r="21" spans="2:17" ht="12.95" customHeight="1" x14ac:dyDescent="0.2">
      <c r="B21" s="9"/>
      <c r="C21" s="10"/>
      <c r="D21" s="10"/>
      <c r="E21" s="10"/>
      <c r="F21" s="62">
        <v>613500</v>
      </c>
      <c r="G21" s="73"/>
      <c r="H21" s="18" t="s">
        <v>8</v>
      </c>
      <c r="I21" s="95">
        <v>80000</v>
      </c>
      <c r="J21" s="95">
        <v>80000</v>
      </c>
      <c r="K21" s="95">
        <v>88603</v>
      </c>
      <c r="L21" s="113">
        <v>78920</v>
      </c>
      <c r="M21" s="95">
        <v>0</v>
      </c>
      <c r="N21" s="193">
        <f t="shared" si="8"/>
        <v>78920</v>
      </c>
      <c r="O21" s="220">
        <f t="shared" si="2"/>
        <v>98.65</v>
      </c>
      <c r="P21" s="86">
        <f t="shared" si="3"/>
        <v>89.071476135119582</v>
      </c>
      <c r="Q21" s="30"/>
    </row>
    <row r="22" spans="2:17" ht="12.95" customHeight="1" x14ac:dyDescent="0.2">
      <c r="B22" s="9"/>
      <c r="C22" s="10"/>
      <c r="D22" s="10"/>
      <c r="E22" s="10"/>
      <c r="F22" s="62">
        <v>613600</v>
      </c>
      <c r="G22" s="73"/>
      <c r="H22" s="18" t="s">
        <v>73</v>
      </c>
      <c r="I22" s="95">
        <v>0</v>
      </c>
      <c r="J22" s="95">
        <v>0</v>
      </c>
      <c r="K22" s="95">
        <v>0</v>
      </c>
      <c r="L22" s="113">
        <v>0</v>
      </c>
      <c r="M22" s="95">
        <v>0</v>
      </c>
      <c r="N22" s="193">
        <f t="shared" si="8"/>
        <v>0</v>
      </c>
      <c r="O22" s="220" t="str">
        <f t="shared" si="2"/>
        <v/>
      </c>
      <c r="P22" s="86" t="str">
        <f t="shared" si="3"/>
        <v/>
      </c>
      <c r="Q22" s="30"/>
    </row>
    <row r="23" spans="2:17" ht="12.95" customHeight="1" x14ac:dyDescent="0.2">
      <c r="B23" s="9"/>
      <c r="C23" s="10"/>
      <c r="D23" s="10"/>
      <c r="E23" s="10"/>
      <c r="F23" s="62">
        <v>613700</v>
      </c>
      <c r="G23" s="73"/>
      <c r="H23" s="18" t="s">
        <v>9</v>
      </c>
      <c r="I23" s="95">
        <v>36000</v>
      </c>
      <c r="J23" s="95">
        <v>40000</v>
      </c>
      <c r="K23" s="95">
        <v>31286</v>
      </c>
      <c r="L23" s="113">
        <v>39232</v>
      </c>
      <c r="M23" s="95">
        <v>0</v>
      </c>
      <c r="N23" s="193">
        <f t="shared" si="8"/>
        <v>39232</v>
      </c>
      <c r="O23" s="220">
        <f t="shared" si="2"/>
        <v>98.08</v>
      </c>
      <c r="P23" s="86">
        <f t="shared" si="3"/>
        <v>125.39794157130986</v>
      </c>
      <c r="Q23" s="30"/>
    </row>
    <row r="24" spans="2:17" ht="12.95" customHeight="1" x14ac:dyDescent="0.2">
      <c r="B24" s="9"/>
      <c r="C24" s="10"/>
      <c r="D24" s="10"/>
      <c r="E24" s="10"/>
      <c r="F24" s="62">
        <v>613800</v>
      </c>
      <c r="G24" s="73"/>
      <c r="H24" s="18" t="s">
        <v>61</v>
      </c>
      <c r="I24" s="95">
        <v>16000</v>
      </c>
      <c r="J24" s="95">
        <v>16000</v>
      </c>
      <c r="K24" s="95">
        <v>7176</v>
      </c>
      <c r="L24" s="113">
        <v>12277</v>
      </c>
      <c r="M24" s="95">
        <v>0</v>
      </c>
      <c r="N24" s="193">
        <f t="shared" si="8"/>
        <v>12277</v>
      </c>
      <c r="O24" s="220">
        <f t="shared" si="2"/>
        <v>76.731249999999989</v>
      </c>
      <c r="P24" s="86">
        <f t="shared" si="3"/>
        <v>171.08416945373469</v>
      </c>
      <c r="Q24" s="30"/>
    </row>
    <row r="25" spans="2:17" ht="12.95" customHeight="1" x14ac:dyDescent="0.2">
      <c r="B25" s="9"/>
      <c r="C25" s="10"/>
      <c r="D25" s="10"/>
      <c r="E25" s="10"/>
      <c r="F25" s="62">
        <v>613900</v>
      </c>
      <c r="G25" s="73"/>
      <c r="H25" s="18" t="s">
        <v>62</v>
      </c>
      <c r="I25" s="95">
        <v>70000</v>
      </c>
      <c r="J25" s="95">
        <v>70000</v>
      </c>
      <c r="K25" s="95">
        <v>68217</v>
      </c>
      <c r="L25" s="113">
        <v>61469</v>
      </c>
      <c r="M25" s="95">
        <v>0</v>
      </c>
      <c r="N25" s="193">
        <f t="shared" si="8"/>
        <v>61469</v>
      </c>
      <c r="O25" s="220">
        <f t="shared" si="2"/>
        <v>87.812857142857155</v>
      </c>
      <c r="P25" s="86">
        <f t="shared" si="3"/>
        <v>90.108037585938987</v>
      </c>
      <c r="Q25" s="30"/>
    </row>
    <row r="26" spans="2:17" ht="12.95" customHeight="1" x14ac:dyDescent="0.2">
      <c r="B26" s="9"/>
      <c r="C26" s="10"/>
      <c r="D26" s="10"/>
      <c r="E26" s="10"/>
      <c r="F26" s="62">
        <v>613900</v>
      </c>
      <c r="G26" s="73"/>
      <c r="H26" s="157" t="s">
        <v>87</v>
      </c>
      <c r="I26" s="95">
        <v>0</v>
      </c>
      <c r="J26" s="95">
        <v>0</v>
      </c>
      <c r="K26" s="95">
        <v>0</v>
      </c>
      <c r="L26" s="114">
        <v>0</v>
      </c>
      <c r="M26" s="98">
        <v>0</v>
      </c>
      <c r="N26" s="193">
        <f t="shared" si="8"/>
        <v>0</v>
      </c>
      <c r="O26" s="220" t="str">
        <f t="shared" si="2"/>
        <v/>
      </c>
      <c r="P26" s="86" t="str">
        <f t="shared" si="3"/>
        <v/>
      </c>
      <c r="Q26" s="30"/>
    </row>
    <row r="27" spans="2:17" s="1" customFormat="1" ht="12.95" customHeight="1" x14ac:dyDescent="0.2">
      <c r="B27" s="11"/>
      <c r="C27" s="7"/>
      <c r="D27" s="7"/>
      <c r="E27" s="145"/>
      <c r="F27" s="70"/>
      <c r="G27" s="82"/>
      <c r="H27" s="19"/>
      <c r="I27" s="95"/>
      <c r="J27" s="95"/>
      <c r="K27" s="95"/>
      <c r="L27" s="113"/>
      <c r="M27" s="95"/>
      <c r="N27" s="188"/>
      <c r="O27" s="220" t="str">
        <f t="shared" si="2"/>
        <v/>
      </c>
      <c r="P27" s="86" t="str">
        <f t="shared" si="3"/>
        <v/>
      </c>
      <c r="Q27" s="30"/>
    </row>
    <row r="28" spans="2:17" s="1" customFormat="1" ht="12.95" customHeight="1" x14ac:dyDescent="0.25">
      <c r="B28" s="11"/>
      <c r="C28" s="7"/>
      <c r="D28" s="7"/>
      <c r="E28" s="7"/>
      <c r="F28" s="61">
        <v>821000</v>
      </c>
      <c r="G28" s="72"/>
      <c r="H28" s="19" t="s">
        <v>12</v>
      </c>
      <c r="I28" s="94">
        <f t="shared" ref="I28:N28" si="9">SUM(I29:I30)</f>
        <v>175000</v>
      </c>
      <c r="J28" s="94">
        <f t="shared" ref="J28" si="10">SUM(J29:J30)</f>
        <v>175000</v>
      </c>
      <c r="K28" s="94">
        <f>SUM(K29:K30)</f>
        <v>11983</v>
      </c>
      <c r="L28" s="170">
        <f t="shared" si="9"/>
        <v>171341</v>
      </c>
      <c r="M28" s="97">
        <f t="shared" si="9"/>
        <v>0</v>
      </c>
      <c r="N28" s="187">
        <f t="shared" si="9"/>
        <v>171341</v>
      </c>
      <c r="O28" s="219">
        <f t="shared" si="2"/>
        <v>97.909142857142868</v>
      </c>
      <c r="P28" s="228">
        <f t="shared" si="3"/>
        <v>1429.8673120253693</v>
      </c>
      <c r="Q28" s="30"/>
    </row>
    <row r="29" spans="2:17" ht="12.95" customHeight="1" x14ac:dyDescent="0.2">
      <c r="B29" s="9"/>
      <c r="C29" s="10"/>
      <c r="D29" s="10"/>
      <c r="E29" s="10"/>
      <c r="F29" s="62">
        <v>821200</v>
      </c>
      <c r="G29" s="73"/>
      <c r="H29" s="18" t="s">
        <v>13</v>
      </c>
      <c r="I29" s="95">
        <v>0</v>
      </c>
      <c r="J29" s="95">
        <v>7000</v>
      </c>
      <c r="K29" s="95">
        <v>0</v>
      </c>
      <c r="L29" s="113">
        <v>6950</v>
      </c>
      <c r="M29" s="95">
        <v>0</v>
      </c>
      <c r="N29" s="193">
        <f t="shared" ref="N29:N30" si="11">SUM(L29:M29)</f>
        <v>6950</v>
      </c>
      <c r="O29" s="220">
        <f t="shared" si="2"/>
        <v>99.285714285714292</v>
      </c>
      <c r="P29" s="229" t="str">
        <f t="shared" si="3"/>
        <v/>
      </c>
      <c r="Q29" s="30"/>
    </row>
    <row r="30" spans="2:17" ht="12.95" customHeight="1" x14ac:dyDescent="0.2">
      <c r="B30" s="9"/>
      <c r="C30" s="10"/>
      <c r="D30" s="10"/>
      <c r="E30" s="10"/>
      <c r="F30" s="62">
        <v>821300</v>
      </c>
      <c r="G30" s="73"/>
      <c r="H30" s="18" t="s">
        <v>14</v>
      </c>
      <c r="I30" s="95">
        <v>175000</v>
      </c>
      <c r="J30" s="95">
        <v>168000</v>
      </c>
      <c r="K30" s="95">
        <v>11983</v>
      </c>
      <c r="L30" s="113">
        <v>164391</v>
      </c>
      <c r="M30" s="95">
        <v>0</v>
      </c>
      <c r="N30" s="193">
        <f t="shared" si="11"/>
        <v>164391</v>
      </c>
      <c r="O30" s="220">
        <f t="shared" si="2"/>
        <v>97.851785714285711</v>
      </c>
      <c r="P30" s="229">
        <f t="shared" si="3"/>
        <v>1371.8684803471583</v>
      </c>
      <c r="Q30" s="30"/>
    </row>
    <row r="31" spans="2:17" ht="12.95" customHeight="1" x14ac:dyDescent="0.25">
      <c r="B31" s="9"/>
      <c r="C31" s="10"/>
      <c r="D31" s="10"/>
      <c r="E31" s="10"/>
      <c r="F31" s="62"/>
      <c r="G31" s="73"/>
      <c r="H31" s="18"/>
      <c r="I31" s="94"/>
      <c r="J31" s="94"/>
      <c r="K31" s="94"/>
      <c r="L31" s="170"/>
      <c r="M31" s="97"/>
      <c r="N31" s="187"/>
      <c r="O31" s="220" t="str">
        <f t="shared" si="2"/>
        <v/>
      </c>
      <c r="P31" s="86" t="str">
        <f t="shared" si="3"/>
        <v/>
      </c>
      <c r="Q31" s="30"/>
    </row>
    <row r="32" spans="2:17" s="1" customFormat="1" ht="12.95" customHeight="1" x14ac:dyDescent="0.25">
      <c r="B32" s="11"/>
      <c r="C32" s="7"/>
      <c r="D32" s="7"/>
      <c r="E32" s="7"/>
      <c r="F32" s="61"/>
      <c r="G32" s="72"/>
      <c r="H32" s="19" t="s">
        <v>15</v>
      </c>
      <c r="I32" s="94">
        <v>20</v>
      </c>
      <c r="J32" s="94">
        <v>20</v>
      </c>
      <c r="K32" s="94">
        <v>19</v>
      </c>
      <c r="L32" s="170">
        <v>20</v>
      </c>
      <c r="M32" s="97"/>
      <c r="N32" s="187">
        <v>20</v>
      </c>
      <c r="O32" s="220"/>
      <c r="P32" s="86"/>
      <c r="Q32" s="30"/>
    </row>
    <row r="33" spans="2:17" s="1" customFormat="1" ht="12.95" customHeight="1" x14ac:dyDescent="0.25">
      <c r="B33" s="11"/>
      <c r="C33" s="7"/>
      <c r="D33" s="7"/>
      <c r="E33" s="7"/>
      <c r="F33" s="61"/>
      <c r="G33" s="72"/>
      <c r="H33" s="7" t="s">
        <v>24</v>
      </c>
      <c r="I33" s="119">
        <f t="shared" ref="I33:J33" si="12">I8+I13+I16+I28</f>
        <v>1151730</v>
      </c>
      <c r="J33" s="13">
        <f t="shared" si="12"/>
        <v>1146530</v>
      </c>
      <c r="K33" s="13">
        <f t="shared" ref="K33" si="13">K8+K13+K16+K28</f>
        <v>911865</v>
      </c>
      <c r="L33" s="122">
        <f>L8+L13+L16+L28</f>
        <v>1103657</v>
      </c>
      <c r="M33" s="13">
        <f>M8+M13+M16+M28</f>
        <v>0</v>
      </c>
      <c r="N33" s="187">
        <f>N8+N13+N16+N28</f>
        <v>1103657</v>
      </c>
      <c r="O33" s="219">
        <f>IF(J33=0,"",N33/J33*100)</f>
        <v>96.260629900656767</v>
      </c>
      <c r="P33" s="85">
        <f t="shared" si="3"/>
        <v>121.03293798972436</v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7" t="s">
        <v>16</v>
      </c>
      <c r="I34" s="13">
        <f t="shared" ref="I34:J35" si="14">I33</f>
        <v>1151730</v>
      </c>
      <c r="J34" s="13">
        <f t="shared" si="14"/>
        <v>1146530</v>
      </c>
      <c r="K34" s="13">
        <f t="shared" ref="K34" si="15">K33</f>
        <v>911865</v>
      </c>
      <c r="L34" s="122">
        <f t="shared" ref="L34:N35" si="16">L33</f>
        <v>1103657</v>
      </c>
      <c r="M34" s="13">
        <f t="shared" si="16"/>
        <v>0</v>
      </c>
      <c r="N34" s="187">
        <f t="shared" si="16"/>
        <v>1103657</v>
      </c>
      <c r="O34" s="219">
        <f>IF(J34=0,"",N34/J34*100)</f>
        <v>96.260629900656767</v>
      </c>
      <c r="P34" s="85">
        <f t="shared" si="3"/>
        <v>121.03293798972436</v>
      </c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17</v>
      </c>
      <c r="I35" s="13">
        <f t="shared" si="14"/>
        <v>1151730</v>
      </c>
      <c r="J35" s="13">
        <f t="shared" si="14"/>
        <v>1146530</v>
      </c>
      <c r="K35" s="13">
        <f t="shared" ref="K35" si="17">K34</f>
        <v>911865</v>
      </c>
      <c r="L35" s="122">
        <f t="shared" si="16"/>
        <v>1103657</v>
      </c>
      <c r="M35" s="13">
        <f t="shared" si="16"/>
        <v>0</v>
      </c>
      <c r="N35" s="187">
        <f t="shared" si="16"/>
        <v>1103657</v>
      </c>
      <c r="O35" s="219">
        <f>IF(J35=0,"",N35/J35*100)</f>
        <v>96.260629900656767</v>
      </c>
      <c r="P35" s="85">
        <f t="shared" si="3"/>
        <v>121.03293798972436</v>
      </c>
      <c r="Q35" s="30"/>
    </row>
    <row r="36" spans="2:17" ht="12.95" customHeight="1" thickBot="1" x14ac:dyDescent="0.25">
      <c r="B36" s="14"/>
      <c r="C36" s="15"/>
      <c r="D36" s="15"/>
      <c r="E36" s="15"/>
      <c r="F36" s="63"/>
      <c r="G36" s="74"/>
      <c r="H36" s="15"/>
      <c r="I36" s="15"/>
      <c r="J36" s="15"/>
      <c r="K36" s="15"/>
      <c r="L36" s="14"/>
      <c r="M36" s="15"/>
      <c r="N36" s="189"/>
      <c r="O36" s="221"/>
      <c r="P36" s="87"/>
      <c r="Q36" s="30"/>
    </row>
    <row r="37" spans="2:17" ht="12.95" customHeight="1" x14ac:dyDescent="0.2">
      <c r="F37" s="64"/>
      <c r="G37" s="75"/>
      <c r="L37" s="138"/>
      <c r="N37" s="105"/>
      <c r="P37" s="88" t="str">
        <f t="shared" si="3"/>
        <v/>
      </c>
      <c r="Q37" s="30"/>
    </row>
    <row r="38" spans="2:17" ht="12.95" customHeight="1" x14ac:dyDescent="0.2">
      <c r="F38" s="64"/>
      <c r="G38" s="75"/>
      <c r="N38" s="105"/>
      <c r="P38" s="88" t="str">
        <f t="shared" si="3"/>
        <v/>
      </c>
      <c r="Q38" s="30"/>
    </row>
    <row r="39" spans="2:17" ht="12.95" customHeight="1" x14ac:dyDescent="0.2">
      <c r="F39" s="64"/>
      <c r="G39" s="75"/>
      <c r="N39" s="105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5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7.100000000000001" customHeight="1" x14ac:dyDescent="0.2">
      <c r="F60" s="64"/>
      <c r="G60" s="75"/>
      <c r="N60" s="105"/>
    </row>
    <row r="61" spans="6:17" ht="14.25" x14ac:dyDescent="0.2">
      <c r="F61" s="64"/>
      <c r="G61" s="75"/>
      <c r="N61" s="105"/>
    </row>
    <row r="62" spans="6:17" ht="14.25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64"/>
      <c r="N74" s="105"/>
    </row>
    <row r="75" spans="6:14" ht="14.25" x14ac:dyDescent="0.2">
      <c r="F75" s="64"/>
      <c r="G75" s="64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x14ac:dyDescent="0.2">
      <c r="G91" s="64"/>
    </row>
    <row r="92" spans="6:14" x14ac:dyDescent="0.2">
      <c r="G92" s="64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B1:R98"/>
  <sheetViews>
    <sheetView topLeftCell="I6" zoomScaleNormal="100" workbookViewId="0">
      <selection activeCell="K29" sqref="K29"/>
    </sheetView>
  </sheetViews>
  <sheetFormatPr defaultColWidth="9.140625" defaultRowHeight="12.75" x14ac:dyDescent="0.2"/>
  <cols>
    <col min="1" max="1" width="4.42578125" style="8" customWidth="1"/>
    <col min="2" max="2" width="4.7109375" style="8" customWidth="1"/>
    <col min="3" max="3" width="5.140625" style="8" customWidth="1"/>
    <col min="4" max="5" width="5" style="8" customWidth="1"/>
    <col min="6" max="7" width="8.7109375" style="16" customWidth="1"/>
    <col min="8" max="8" width="45.7109375" style="8" customWidth="1"/>
    <col min="9" max="13" width="14.7109375" style="8" customWidth="1"/>
    <col min="14" max="14" width="15.7109375" style="8" customWidth="1"/>
    <col min="15" max="16" width="6.85546875" style="88" customWidth="1"/>
    <col min="17" max="17" width="9.140625" style="8"/>
    <col min="18" max="18" width="9.5703125" style="8" bestFit="1" customWidth="1"/>
    <col min="19" max="16384" width="9.140625" style="8"/>
  </cols>
  <sheetData>
    <row r="1" spans="2:18" ht="13.5" thickBot="1" x14ac:dyDescent="0.25"/>
    <row r="2" spans="2:18" s="43" customFormat="1" ht="20.100000000000001" customHeight="1" thickTop="1" thickBot="1" x14ac:dyDescent="0.25">
      <c r="B2" s="236" t="s">
        <v>35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57"/>
      <c r="P2" s="238"/>
    </row>
    <row r="3" spans="2:18" s="1" customFormat="1" ht="8.1" customHeight="1" thickTop="1" thickBot="1" x14ac:dyDescent="0.3">
      <c r="F3" s="2"/>
      <c r="G3" s="2"/>
      <c r="H3" s="239"/>
      <c r="I3" s="239"/>
      <c r="J3" s="54"/>
      <c r="K3" s="54"/>
      <c r="L3" s="39"/>
      <c r="M3" s="39"/>
      <c r="N3" s="39"/>
      <c r="O3" s="83"/>
      <c r="P3" s="83"/>
    </row>
    <row r="4" spans="2:18" s="1" customFormat="1" ht="39" customHeight="1" x14ac:dyDescent="0.2">
      <c r="B4" s="243" t="s">
        <v>0</v>
      </c>
      <c r="C4" s="245" t="s">
        <v>1</v>
      </c>
      <c r="D4" s="245" t="s">
        <v>21</v>
      </c>
      <c r="E4" s="261" t="s">
        <v>170</v>
      </c>
      <c r="F4" s="258" t="s">
        <v>90</v>
      </c>
      <c r="G4" s="247" t="s">
        <v>95</v>
      </c>
      <c r="H4" s="249" t="s">
        <v>2</v>
      </c>
      <c r="I4" s="258" t="s">
        <v>268</v>
      </c>
      <c r="J4" s="262" t="s">
        <v>250</v>
      </c>
      <c r="K4" s="255" t="s">
        <v>269</v>
      </c>
      <c r="L4" s="240" t="s">
        <v>270</v>
      </c>
      <c r="M4" s="241"/>
      <c r="N4" s="242"/>
      <c r="O4" s="252" t="s">
        <v>271</v>
      </c>
      <c r="P4" s="234" t="s">
        <v>272</v>
      </c>
    </row>
    <row r="5" spans="2:18" s="1" customFormat="1" ht="27" customHeight="1" x14ac:dyDescent="0.2">
      <c r="B5" s="244"/>
      <c r="C5" s="246"/>
      <c r="D5" s="246"/>
      <c r="E5" s="248"/>
      <c r="F5" s="250"/>
      <c r="G5" s="248"/>
      <c r="H5" s="250"/>
      <c r="I5" s="250"/>
      <c r="J5" s="250"/>
      <c r="K5" s="256"/>
      <c r="L5" s="125" t="s">
        <v>127</v>
      </c>
      <c r="M5" s="103" t="s">
        <v>128</v>
      </c>
      <c r="N5" s="185" t="s">
        <v>83</v>
      </c>
      <c r="O5" s="253"/>
      <c r="P5" s="235"/>
    </row>
    <row r="6" spans="2:18" s="2" customFormat="1" ht="12.95" customHeight="1" x14ac:dyDescent="0.2">
      <c r="B6" s="214">
        <v>1</v>
      </c>
      <c r="C6" s="215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6">
        <v>8</v>
      </c>
      <c r="J6" s="215">
        <v>9</v>
      </c>
      <c r="K6" s="215">
        <v>10</v>
      </c>
      <c r="L6" s="214">
        <v>11</v>
      </c>
      <c r="M6" s="215">
        <v>12</v>
      </c>
      <c r="N6" s="217" t="s">
        <v>172</v>
      </c>
      <c r="O6" s="214" t="s">
        <v>251</v>
      </c>
      <c r="P6" s="184" t="s">
        <v>252</v>
      </c>
    </row>
    <row r="7" spans="2:18" s="2" customFormat="1" ht="12.95" customHeight="1" x14ac:dyDescent="0.25">
      <c r="B7" s="5" t="s">
        <v>36</v>
      </c>
      <c r="C7" s="6" t="s">
        <v>3</v>
      </c>
      <c r="D7" s="6" t="s">
        <v>4</v>
      </c>
      <c r="E7" s="146" t="s">
        <v>174</v>
      </c>
      <c r="F7" s="4"/>
      <c r="G7" s="4"/>
      <c r="H7" s="4"/>
      <c r="I7" s="118"/>
      <c r="J7" s="4"/>
      <c r="K7" s="4"/>
      <c r="L7" s="3"/>
      <c r="M7" s="4"/>
      <c r="N7" s="191"/>
      <c r="O7" s="218"/>
      <c r="P7" s="84"/>
    </row>
    <row r="8" spans="2:18" s="1" customFormat="1" ht="12.95" customHeight="1" x14ac:dyDescent="0.25">
      <c r="B8" s="11"/>
      <c r="C8" s="7"/>
      <c r="D8" s="7"/>
      <c r="E8" s="7"/>
      <c r="F8" s="61">
        <v>611000</v>
      </c>
      <c r="G8" s="72"/>
      <c r="H8" s="19" t="s">
        <v>58</v>
      </c>
      <c r="I8" s="97">
        <f t="shared" ref="I8:N8" si="0">SUM(I9:I12)</f>
        <v>7687980</v>
      </c>
      <c r="J8" s="97">
        <f t="shared" ref="J8" si="1">SUM(J9:J12)</f>
        <v>7735240</v>
      </c>
      <c r="K8" s="97">
        <f>SUM(K9:K12)</f>
        <v>6700578</v>
      </c>
      <c r="L8" s="170">
        <f t="shared" si="0"/>
        <v>7731209</v>
      </c>
      <c r="M8" s="97">
        <f t="shared" si="0"/>
        <v>0</v>
      </c>
      <c r="N8" s="192">
        <f t="shared" si="0"/>
        <v>7731209</v>
      </c>
      <c r="O8" s="219">
        <f t="shared" ref="O8:O33" si="2">IF(J8=0,"",N8/J8*100)</f>
        <v>99.947887848340841</v>
      </c>
      <c r="P8" s="85">
        <f>IF(K8=0,"",N8/K8*100)</f>
        <v>115.38122532115887</v>
      </c>
      <c r="R8" s="31"/>
    </row>
    <row r="9" spans="2:18" ht="12.95" customHeight="1" x14ac:dyDescent="0.2">
      <c r="B9" s="9"/>
      <c r="C9" s="10"/>
      <c r="D9" s="10"/>
      <c r="E9" s="10"/>
      <c r="F9" s="62">
        <v>611100</v>
      </c>
      <c r="G9" s="73"/>
      <c r="H9" s="18" t="s">
        <v>70</v>
      </c>
      <c r="I9" s="95">
        <v>6548000</v>
      </c>
      <c r="J9" s="95">
        <v>6595260</v>
      </c>
      <c r="K9" s="95">
        <v>5514473</v>
      </c>
      <c r="L9" s="113">
        <v>6593885</v>
      </c>
      <c r="M9" s="95">
        <v>0</v>
      </c>
      <c r="N9" s="193">
        <f>SUM(L9:M9)</f>
        <v>6593885</v>
      </c>
      <c r="O9" s="220">
        <f t="shared" si="2"/>
        <v>99.979151693792218</v>
      </c>
      <c r="P9" s="86">
        <f t="shared" ref="P9:P55" si="3">IF(K9=0,"",N9/K9*100)</f>
        <v>119.5741642039049</v>
      </c>
      <c r="Q9" s="30"/>
    </row>
    <row r="10" spans="2:18" ht="12.95" customHeight="1" x14ac:dyDescent="0.2">
      <c r="B10" s="9"/>
      <c r="C10" s="10"/>
      <c r="D10" s="10"/>
      <c r="E10" s="10"/>
      <c r="F10" s="62">
        <v>611200</v>
      </c>
      <c r="G10" s="73"/>
      <c r="H10" s="18" t="s">
        <v>71</v>
      </c>
      <c r="I10" s="95">
        <v>1139980</v>
      </c>
      <c r="J10" s="95">
        <v>1139980</v>
      </c>
      <c r="K10" s="95">
        <v>1186105</v>
      </c>
      <c r="L10" s="113">
        <v>1137324</v>
      </c>
      <c r="M10" s="95">
        <v>0</v>
      </c>
      <c r="N10" s="193">
        <f t="shared" ref="N10:N11" si="4">SUM(L10:M10)</f>
        <v>1137324</v>
      </c>
      <c r="O10" s="220">
        <f t="shared" si="2"/>
        <v>99.767013456376432</v>
      </c>
      <c r="P10" s="86">
        <f t="shared" si="3"/>
        <v>95.887294969669639</v>
      </c>
      <c r="Q10" s="30"/>
    </row>
    <row r="11" spans="2:18" ht="12.95" customHeight="1" x14ac:dyDescent="0.2">
      <c r="B11" s="9"/>
      <c r="C11" s="10"/>
      <c r="D11" s="10"/>
      <c r="E11" s="10"/>
      <c r="F11" s="62">
        <v>611200</v>
      </c>
      <c r="G11" s="73"/>
      <c r="H11" s="157" t="s">
        <v>86</v>
      </c>
      <c r="I11" s="95">
        <v>0</v>
      </c>
      <c r="J11" s="95">
        <v>0</v>
      </c>
      <c r="K11" s="95">
        <v>0</v>
      </c>
      <c r="L11" s="113">
        <v>0</v>
      </c>
      <c r="M11" s="95">
        <v>0</v>
      </c>
      <c r="N11" s="193">
        <f t="shared" si="4"/>
        <v>0</v>
      </c>
      <c r="O11" s="220" t="str">
        <f t="shared" si="2"/>
        <v/>
      </c>
      <c r="P11" s="86" t="str">
        <f t="shared" si="3"/>
        <v/>
      </c>
      <c r="Q11" s="30"/>
      <c r="R11" s="29"/>
    </row>
    <row r="12" spans="2:18" ht="12.95" customHeight="1" x14ac:dyDescent="0.2">
      <c r="B12" s="9"/>
      <c r="C12" s="10"/>
      <c r="D12" s="10"/>
      <c r="E12" s="10"/>
      <c r="F12" s="62"/>
      <c r="G12" s="73"/>
      <c r="H12" s="18"/>
      <c r="I12" s="95"/>
      <c r="J12" s="95"/>
      <c r="K12" s="95"/>
      <c r="L12" s="113"/>
      <c r="M12" s="95"/>
      <c r="N12" s="193"/>
      <c r="O12" s="220" t="str">
        <f t="shared" si="2"/>
        <v/>
      </c>
      <c r="P12" s="86" t="str">
        <f t="shared" si="3"/>
        <v/>
      </c>
      <c r="Q12" s="30"/>
    </row>
    <row r="13" spans="2:18" s="1" customFormat="1" ht="12.95" customHeight="1" x14ac:dyDescent="0.25">
      <c r="B13" s="11"/>
      <c r="C13" s="7"/>
      <c r="D13" s="7"/>
      <c r="E13" s="7"/>
      <c r="F13" s="61">
        <v>612000</v>
      </c>
      <c r="G13" s="72"/>
      <c r="H13" s="19" t="s">
        <v>57</v>
      </c>
      <c r="I13" s="97">
        <f>SUM(I14:I16)</f>
        <v>1037900</v>
      </c>
      <c r="J13" s="97">
        <f>SUM(J14:J16)</f>
        <v>1046200</v>
      </c>
      <c r="K13" s="97">
        <f t="shared" ref="K13:N13" si="5">SUM(K14:K16)</f>
        <v>930986</v>
      </c>
      <c r="L13" s="170">
        <f t="shared" si="5"/>
        <v>1032355</v>
      </c>
      <c r="M13" s="97">
        <f t="shared" si="5"/>
        <v>0</v>
      </c>
      <c r="N13" s="192">
        <f t="shared" si="5"/>
        <v>1032355</v>
      </c>
      <c r="O13" s="219">
        <f t="shared" si="2"/>
        <v>98.67663926591473</v>
      </c>
      <c r="P13" s="85">
        <f t="shared" si="3"/>
        <v>110.88834848214688</v>
      </c>
      <c r="Q13" s="30"/>
    </row>
    <row r="14" spans="2:18" ht="12.95" customHeight="1" x14ac:dyDescent="0.2">
      <c r="B14" s="9"/>
      <c r="C14" s="10"/>
      <c r="D14" s="10"/>
      <c r="E14" s="10"/>
      <c r="F14" s="62">
        <v>612100</v>
      </c>
      <c r="G14" s="73"/>
      <c r="H14" s="155" t="s">
        <v>5</v>
      </c>
      <c r="I14" s="95">
        <v>1005900</v>
      </c>
      <c r="J14" s="95">
        <v>1014200</v>
      </c>
      <c r="K14" s="95">
        <v>856209</v>
      </c>
      <c r="L14" s="113">
        <v>1026580</v>
      </c>
      <c r="M14" s="95">
        <v>0</v>
      </c>
      <c r="N14" s="193">
        <f>SUM(L14:M14)</f>
        <v>1026580</v>
      </c>
      <c r="O14" s="220">
        <f t="shared" si="2"/>
        <v>101.22066653520017</v>
      </c>
      <c r="P14" s="86">
        <f t="shared" si="3"/>
        <v>119.89829586000616</v>
      </c>
      <c r="Q14" s="30"/>
    </row>
    <row r="15" spans="2:18" ht="12.95" customHeight="1" x14ac:dyDescent="0.2">
      <c r="B15" s="9"/>
      <c r="C15" s="10"/>
      <c r="D15" s="10"/>
      <c r="E15" s="10"/>
      <c r="F15" s="62">
        <v>612100</v>
      </c>
      <c r="G15" s="73" t="s">
        <v>229</v>
      </c>
      <c r="H15" s="154" t="s">
        <v>207</v>
      </c>
      <c r="I15" s="95">
        <v>2000</v>
      </c>
      <c r="J15" s="95">
        <v>2000</v>
      </c>
      <c r="K15" s="95">
        <v>74777</v>
      </c>
      <c r="L15" s="113">
        <v>0</v>
      </c>
      <c r="M15" s="95">
        <v>0</v>
      </c>
      <c r="N15" s="193">
        <f>SUM(L15:M15)</f>
        <v>0</v>
      </c>
      <c r="O15" s="220">
        <f t="shared" si="2"/>
        <v>0</v>
      </c>
      <c r="P15" s="86">
        <f t="shared" si="3"/>
        <v>0</v>
      </c>
      <c r="Q15" s="30"/>
    </row>
    <row r="16" spans="2:18" ht="12.95" customHeight="1" x14ac:dyDescent="0.2">
      <c r="B16" s="9"/>
      <c r="C16" s="10"/>
      <c r="D16" s="10"/>
      <c r="E16" s="10"/>
      <c r="F16" s="161">
        <v>612100</v>
      </c>
      <c r="G16" s="162" t="s">
        <v>274</v>
      </c>
      <c r="H16" s="117" t="s">
        <v>275</v>
      </c>
      <c r="I16" s="95">
        <v>30000</v>
      </c>
      <c r="J16" s="95">
        <v>30000</v>
      </c>
      <c r="K16" s="95">
        <v>0</v>
      </c>
      <c r="L16" s="265">
        <v>5775</v>
      </c>
      <c r="M16" s="95">
        <v>0</v>
      </c>
      <c r="N16" s="193">
        <f>SUM(L16:M16)</f>
        <v>5775</v>
      </c>
      <c r="O16" s="220">
        <f t="shared" ref="O16" si="6">IF(J16=0,"",N16/J16*100)</f>
        <v>19.25</v>
      </c>
      <c r="P16" s="86" t="str">
        <f t="shared" ref="P16" si="7">IF(K16=0,"",N16/K16*100)</f>
        <v/>
      </c>
      <c r="Q16" s="30"/>
    </row>
    <row r="17" spans="2:18" ht="12.95" customHeight="1" x14ac:dyDescent="0.2">
      <c r="B17" s="9"/>
      <c r="C17" s="10"/>
      <c r="D17" s="10"/>
      <c r="E17" s="10"/>
      <c r="F17" s="62"/>
      <c r="G17" s="73"/>
      <c r="H17" s="18"/>
      <c r="I17" s="95"/>
      <c r="J17" s="95"/>
      <c r="K17" s="95"/>
      <c r="L17" s="265"/>
      <c r="M17" s="95"/>
      <c r="N17" s="188"/>
      <c r="O17" s="220" t="str">
        <f t="shared" si="2"/>
        <v/>
      </c>
      <c r="P17" s="86" t="str">
        <f t="shared" si="3"/>
        <v/>
      </c>
      <c r="Q17" s="30"/>
    </row>
    <row r="18" spans="2:18" s="1" customFormat="1" ht="12.95" customHeight="1" x14ac:dyDescent="0.25">
      <c r="B18" s="11"/>
      <c r="C18" s="7"/>
      <c r="D18" s="7"/>
      <c r="E18" s="7"/>
      <c r="F18" s="61">
        <v>613000</v>
      </c>
      <c r="G18" s="72"/>
      <c r="H18" s="19" t="s">
        <v>59</v>
      </c>
      <c r="I18" s="97">
        <f t="shared" ref="I18:J18" si="8">SUM(I19:I28)</f>
        <v>981500</v>
      </c>
      <c r="J18" s="97">
        <f t="shared" si="8"/>
        <v>981500</v>
      </c>
      <c r="K18" s="97">
        <f t="shared" ref="K18" si="9">SUM(K19:K28)</f>
        <v>871509</v>
      </c>
      <c r="L18" s="266">
        <f t="shared" ref="L18:N18" si="10">SUM(L19:L28)</f>
        <v>916539</v>
      </c>
      <c r="M18" s="97">
        <f t="shared" si="10"/>
        <v>0</v>
      </c>
      <c r="N18" s="187">
        <f t="shared" si="10"/>
        <v>916539</v>
      </c>
      <c r="O18" s="219">
        <f t="shared" si="2"/>
        <v>93.381456953642385</v>
      </c>
      <c r="P18" s="85">
        <f t="shared" si="3"/>
        <v>105.16690016970564</v>
      </c>
      <c r="Q18" s="30"/>
    </row>
    <row r="19" spans="2:18" ht="12.95" customHeight="1" x14ac:dyDescent="0.2">
      <c r="B19" s="9"/>
      <c r="C19" s="10"/>
      <c r="D19" s="10"/>
      <c r="E19" s="10"/>
      <c r="F19" s="62">
        <v>613100</v>
      </c>
      <c r="G19" s="73"/>
      <c r="H19" s="18" t="s">
        <v>6</v>
      </c>
      <c r="I19" s="95">
        <v>12000</v>
      </c>
      <c r="J19" s="95">
        <v>12000</v>
      </c>
      <c r="K19" s="95">
        <v>10216</v>
      </c>
      <c r="L19" s="265">
        <v>8219</v>
      </c>
      <c r="M19" s="95">
        <v>0</v>
      </c>
      <c r="N19" s="193">
        <f t="shared" ref="N19:N28" si="11">SUM(L19:M19)</f>
        <v>8219</v>
      </c>
      <c r="O19" s="220">
        <f t="shared" si="2"/>
        <v>68.49166666666666</v>
      </c>
      <c r="P19" s="86">
        <f t="shared" si="3"/>
        <v>80.452231793265454</v>
      </c>
      <c r="Q19" s="30"/>
      <c r="R19" s="30"/>
    </row>
    <row r="20" spans="2:18" ht="12.95" customHeight="1" x14ac:dyDescent="0.2">
      <c r="B20" s="9"/>
      <c r="C20" s="10"/>
      <c r="D20" s="10"/>
      <c r="E20" s="10"/>
      <c r="F20" s="62">
        <v>613200</v>
      </c>
      <c r="G20" s="73"/>
      <c r="H20" s="18" t="s">
        <v>7</v>
      </c>
      <c r="I20" s="95">
        <v>95000</v>
      </c>
      <c r="J20" s="95">
        <v>95000</v>
      </c>
      <c r="K20" s="95">
        <v>77960</v>
      </c>
      <c r="L20" s="265">
        <v>86348</v>
      </c>
      <c r="M20" s="95">
        <v>0</v>
      </c>
      <c r="N20" s="193">
        <f t="shared" si="11"/>
        <v>86348</v>
      </c>
      <c r="O20" s="220">
        <f t="shared" si="2"/>
        <v>90.892631578947373</v>
      </c>
      <c r="P20" s="86">
        <f t="shared" si="3"/>
        <v>110.75936377629554</v>
      </c>
      <c r="Q20" s="30"/>
      <c r="R20" s="30"/>
    </row>
    <row r="21" spans="2:18" ht="12.95" customHeight="1" x14ac:dyDescent="0.2">
      <c r="B21" s="9"/>
      <c r="C21" s="10"/>
      <c r="D21" s="10"/>
      <c r="E21" s="10"/>
      <c r="F21" s="62">
        <v>613300</v>
      </c>
      <c r="G21" s="73"/>
      <c r="H21" s="18" t="s">
        <v>72</v>
      </c>
      <c r="I21" s="95">
        <v>85000</v>
      </c>
      <c r="J21" s="95">
        <v>85000</v>
      </c>
      <c r="K21" s="95">
        <v>84166</v>
      </c>
      <c r="L21" s="265">
        <v>82100</v>
      </c>
      <c r="M21" s="95">
        <v>0</v>
      </c>
      <c r="N21" s="193">
        <f t="shared" si="11"/>
        <v>82100</v>
      </c>
      <c r="O21" s="220">
        <f t="shared" si="2"/>
        <v>96.588235294117652</v>
      </c>
      <c r="P21" s="86">
        <f t="shared" si="3"/>
        <v>97.545327091699747</v>
      </c>
      <c r="Q21" s="30"/>
      <c r="R21" s="30"/>
    </row>
    <row r="22" spans="2:18" ht="12.95" customHeight="1" x14ac:dyDescent="0.2">
      <c r="B22" s="9"/>
      <c r="C22" s="10"/>
      <c r="D22" s="10"/>
      <c r="E22" s="10"/>
      <c r="F22" s="62">
        <v>613400</v>
      </c>
      <c r="G22" s="73"/>
      <c r="H22" s="18" t="s">
        <v>60</v>
      </c>
      <c r="I22" s="95">
        <v>220000</v>
      </c>
      <c r="J22" s="95">
        <v>217000</v>
      </c>
      <c r="K22" s="95">
        <v>170741</v>
      </c>
      <c r="L22" s="265">
        <v>201410</v>
      </c>
      <c r="M22" s="95">
        <v>0</v>
      </c>
      <c r="N22" s="193">
        <f t="shared" si="11"/>
        <v>201410</v>
      </c>
      <c r="O22" s="220">
        <f t="shared" si="2"/>
        <v>92.815668202764982</v>
      </c>
      <c r="P22" s="86">
        <f t="shared" si="3"/>
        <v>117.96229376658214</v>
      </c>
      <c r="Q22" s="30"/>
      <c r="R22" s="30"/>
    </row>
    <row r="23" spans="2:18" ht="12.95" customHeight="1" x14ac:dyDescent="0.2">
      <c r="B23" s="9"/>
      <c r="C23" s="10"/>
      <c r="D23" s="10"/>
      <c r="E23" s="10"/>
      <c r="F23" s="62">
        <v>613500</v>
      </c>
      <c r="G23" s="73"/>
      <c r="H23" s="18" t="s">
        <v>8</v>
      </c>
      <c r="I23" s="95">
        <v>160000</v>
      </c>
      <c r="J23" s="95">
        <v>160000</v>
      </c>
      <c r="K23" s="95">
        <v>157613</v>
      </c>
      <c r="L23" s="265">
        <v>141269</v>
      </c>
      <c r="M23" s="95">
        <v>0</v>
      </c>
      <c r="N23" s="193">
        <f t="shared" si="11"/>
        <v>141269</v>
      </c>
      <c r="O23" s="220">
        <f t="shared" si="2"/>
        <v>88.293124999999989</v>
      </c>
      <c r="P23" s="86">
        <f t="shared" si="3"/>
        <v>89.630296993268317</v>
      </c>
      <c r="Q23" s="30"/>
      <c r="R23" s="30"/>
    </row>
    <row r="24" spans="2:18" ht="12.95" customHeight="1" x14ac:dyDescent="0.2">
      <c r="B24" s="9"/>
      <c r="C24" s="10"/>
      <c r="D24" s="10"/>
      <c r="E24" s="10"/>
      <c r="F24" s="62">
        <v>613600</v>
      </c>
      <c r="G24" s="73"/>
      <c r="H24" s="18" t="s">
        <v>73</v>
      </c>
      <c r="I24" s="95">
        <v>2250</v>
      </c>
      <c r="J24" s="95">
        <v>2250</v>
      </c>
      <c r="K24" s="95">
        <v>27000</v>
      </c>
      <c r="L24" s="265">
        <v>2250</v>
      </c>
      <c r="M24" s="95">
        <v>0</v>
      </c>
      <c r="N24" s="193">
        <f t="shared" si="11"/>
        <v>2250</v>
      </c>
      <c r="O24" s="220">
        <f t="shared" si="2"/>
        <v>100</v>
      </c>
      <c r="P24" s="86">
        <f t="shared" si="3"/>
        <v>8.3333333333333321</v>
      </c>
      <c r="Q24" s="30"/>
      <c r="R24" s="30"/>
    </row>
    <row r="25" spans="2:18" ht="12.95" customHeight="1" x14ac:dyDescent="0.2">
      <c r="B25" s="9"/>
      <c r="C25" s="10"/>
      <c r="D25" s="10"/>
      <c r="E25" s="10"/>
      <c r="F25" s="62">
        <v>613700</v>
      </c>
      <c r="G25" s="73"/>
      <c r="H25" s="18" t="s">
        <v>9</v>
      </c>
      <c r="I25" s="95">
        <v>105000</v>
      </c>
      <c r="J25" s="95">
        <v>105000</v>
      </c>
      <c r="K25" s="95">
        <v>87908</v>
      </c>
      <c r="L25" s="265">
        <v>94672</v>
      </c>
      <c r="M25" s="95">
        <v>0</v>
      </c>
      <c r="N25" s="193">
        <f t="shared" si="11"/>
        <v>94672</v>
      </c>
      <c r="O25" s="220">
        <f t="shared" si="2"/>
        <v>90.163809523809519</v>
      </c>
      <c r="P25" s="86">
        <f t="shared" si="3"/>
        <v>107.69440778996224</v>
      </c>
      <c r="Q25" s="30"/>
      <c r="R25" s="30"/>
    </row>
    <row r="26" spans="2:18" ht="12.95" customHeight="1" x14ac:dyDescent="0.2">
      <c r="B26" s="9"/>
      <c r="C26" s="10"/>
      <c r="D26" s="10"/>
      <c r="E26" s="10"/>
      <c r="F26" s="62">
        <v>613800</v>
      </c>
      <c r="G26" s="73"/>
      <c r="H26" s="18" t="s">
        <v>61</v>
      </c>
      <c r="I26" s="95">
        <v>30000</v>
      </c>
      <c r="J26" s="95">
        <v>30000</v>
      </c>
      <c r="K26" s="95">
        <v>24897</v>
      </c>
      <c r="L26" s="265">
        <v>26577</v>
      </c>
      <c r="M26" s="95">
        <v>0</v>
      </c>
      <c r="N26" s="193">
        <f t="shared" si="11"/>
        <v>26577</v>
      </c>
      <c r="O26" s="220">
        <f t="shared" si="2"/>
        <v>88.59</v>
      </c>
      <c r="P26" s="86">
        <f t="shared" si="3"/>
        <v>106.74780093987228</v>
      </c>
      <c r="Q26" s="30"/>
      <c r="R26" s="30"/>
    </row>
    <row r="27" spans="2:18" ht="12.95" customHeight="1" x14ac:dyDescent="0.2">
      <c r="B27" s="9"/>
      <c r="C27" s="10"/>
      <c r="D27" s="10"/>
      <c r="E27" s="10"/>
      <c r="F27" s="62">
        <v>613900</v>
      </c>
      <c r="G27" s="73"/>
      <c r="H27" s="18" t="s">
        <v>62</v>
      </c>
      <c r="I27" s="95">
        <v>272250</v>
      </c>
      <c r="J27" s="95">
        <v>275250</v>
      </c>
      <c r="K27" s="95">
        <v>231008</v>
      </c>
      <c r="L27" s="265">
        <v>273694</v>
      </c>
      <c r="M27" s="95">
        <v>0</v>
      </c>
      <c r="N27" s="193">
        <f t="shared" si="11"/>
        <v>273694</v>
      </c>
      <c r="O27" s="220">
        <f t="shared" si="2"/>
        <v>99.434695731153496</v>
      </c>
      <c r="P27" s="86">
        <f t="shared" si="3"/>
        <v>118.47814794292839</v>
      </c>
      <c r="Q27" s="30"/>
      <c r="R27" s="30"/>
    </row>
    <row r="28" spans="2:18" ht="12.95" customHeight="1" x14ac:dyDescent="0.2">
      <c r="B28" s="9"/>
      <c r="C28" s="10"/>
      <c r="D28" s="10"/>
      <c r="E28" s="10"/>
      <c r="F28" s="62">
        <v>613900</v>
      </c>
      <c r="G28" s="73"/>
      <c r="H28" s="157" t="s">
        <v>87</v>
      </c>
      <c r="I28" s="98">
        <v>0</v>
      </c>
      <c r="J28" s="98">
        <v>0</v>
      </c>
      <c r="K28" s="98">
        <v>0</v>
      </c>
      <c r="L28" s="267">
        <v>0</v>
      </c>
      <c r="M28" s="98"/>
      <c r="N28" s="193">
        <f t="shared" si="11"/>
        <v>0</v>
      </c>
      <c r="O28" s="220" t="str">
        <f t="shared" si="2"/>
        <v/>
      </c>
      <c r="P28" s="86" t="str">
        <f t="shared" si="3"/>
        <v/>
      </c>
      <c r="Q28" s="30"/>
      <c r="R28" s="30"/>
    </row>
    <row r="29" spans="2:18" s="1" customFormat="1" ht="12.95" customHeight="1" x14ac:dyDescent="0.2">
      <c r="B29" s="11"/>
      <c r="C29" s="7"/>
      <c r="D29" s="7"/>
      <c r="E29" s="145"/>
      <c r="F29" s="70"/>
      <c r="G29" s="82"/>
      <c r="H29" s="19"/>
      <c r="I29" s="95"/>
      <c r="J29" s="95"/>
      <c r="K29" s="95"/>
      <c r="L29" s="265"/>
      <c r="M29" s="95"/>
      <c r="N29" s="188"/>
      <c r="O29" s="220" t="str">
        <f t="shared" si="2"/>
        <v/>
      </c>
      <c r="P29" s="86" t="str">
        <f t="shared" si="3"/>
        <v/>
      </c>
      <c r="Q29" s="30"/>
    </row>
    <row r="30" spans="2:18" s="1" customFormat="1" ht="12.95" customHeight="1" x14ac:dyDescent="0.25">
      <c r="B30" s="11"/>
      <c r="C30" s="7"/>
      <c r="D30" s="7"/>
      <c r="E30" s="7"/>
      <c r="F30" s="61">
        <v>821000</v>
      </c>
      <c r="G30" s="72"/>
      <c r="H30" s="19" t="s">
        <v>12</v>
      </c>
      <c r="I30" s="97">
        <f t="shared" ref="I30:J30" si="12">SUM(I31:I32)</f>
        <v>117000</v>
      </c>
      <c r="J30" s="97">
        <f t="shared" si="12"/>
        <v>117000</v>
      </c>
      <c r="K30" s="97">
        <f t="shared" ref="K30" si="13">SUM(K31:K32)</f>
        <v>202661</v>
      </c>
      <c r="L30" s="266">
        <f t="shared" ref="L30:N30" si="14">SUM(L31:L32)</f>
        <v>98910</v>
      </c>
      <c r="M30" s="97">
        <f t="shared" si="14"/>
        <v>0</v>
      </c>
      <c r="N30" s="187">
        <f t="shared" si="14"/>
        <v>98910</v>
      </c>
      <c r="O30" s="219">
        <f t="shared" si="2"/>
        <v>84.538461538461547</v>
      </c>
      <c r="P30" s="85">
        <f t="shared" si="3"/>
        <v>48.805640947197539</v>
      </c>
      <c r="Q30" s="30"/>
    </row>
    <row r="31" spans="2:18" ht="12.95" customHeight="1" x14ac:dyDescent="0.2">
      <c r="B31" s="9"/>
      <c r="C31" s="10"/>
      <c r="D31" s="10"/>
      <c r="E31" s="10"/>
      <c r="F31" s="62">
        <v>821200</v>
      </c>
      <c r="G31" s="73"/>
      <c r="H31" s="18" t="s">
        <v>13</v>
      </c>
      <c r="I31" s="95">
        <v>10000</v>
      </c>
      <c r="J31" s="95">
        <v>10000</v>
      </c>
      <c r="K31" s="95">
        <v>112675</v>
      </c>
      <c r="L31" s="265">
        <v>1000</v>
      </c>
      <c r="M31" s="95">
        <v>0</v>
      </c>
      <c r="N31" s="193">
        <f t="shared" ref="N31:N32" si="15">SUM(L31:M31)</f>
        <v>1000</v>
      </c>
      <c r="O31" s="220">
        <f t="shared" si="2"/>
        <v>10</v>
      </c>
      <c r="P31" s="86">
        <f t="shared" si="3"/>
        <v>0.88750832039050354</v>
      </c>
      <c r="Q31" s="30"/>
    </row>
    <row r="32" spans="2:18" ht="12.95" customHeight="1" x14ac:dyDescent="0.2">
      <c r="B32" s="9"/>
      <c r="C32" s="10"/>
      <c r="D32" s="10"/>
      <c r="E32" s="10"/>
      <c r="F32" s="62">
        <v>821300</v>
      </c>
      <c r="G32" s="73"/>
      <c r="H32" s="18" t="s">
        <v>14</v>
      </c>
      <c r="I32" s="95">
        <v>107000</v>
      </c>
      <c r="J32" s="95">
        <v>107000</v>
      </c>
      <c r="K32" s="95">
        <v>89986</v>
      </c>
      <c r="L32" s="265">
        <v>97910</v>
      </c>
      <c r="M32" s="95">
        <v>0</v>
      </c>
      <c r="N32" s="193">
        <f t="shared" si="15"/>
        <v>97910</v>
      </c>
      <c r="O32" s="220">
        <f t="shared" si="2"/>
        <v>91.504672897196258</v>
      </c>
      <c r="P32" s="86">
        <f t="shared" si="3"/>
        <v>108.80581423777032</v>
      </c>
      <c r="Q32" s="30"/>
    </row>
    <row r="33" spans="2:17" ht="12.95" customHeight="1" x14ac:dyDescent="0.25">
      <c r="B33" s="9"/>
      <c r="C33" s="10"/>
      <c r="D33" s="10"/>
      <c r="E33" s="10"/>
      <c r="F33" s="62"/>
      <c r="G33" s="73"/>
      <c r="H33" s="18"/>
      <c r="I33" s="97"/>
      <c r="J33" s="97"/>
      <c r="K33" s="97"/>
      <c r="L33" s="266"/>
      <c r="M33" s="97"/>
      <c r="N33" s="187"/>
      <c r="O33" s="220" t="str">
        <f t="shared" si="2"/>
        <v/>
      </c>
      <c r="P33" s="86" t="str">
        <f t="shared" si="3"/>
        <v/>
      </c>
      <c r="Q33" s="30"/>
    </row>
    <row r="34" spans="2:17" s="1" customFormat="1" ht="12.95" customHeight="1" x14ac:dyDescent="0.25">
      <c r="B34" s="11"/>
      <c r="C34" s="7"/>
      <c r="D34" s="7"/>
      <c r="E34" s="7"/>
      <c r="F34" s="61"/>
      <c r="G34" s="72"/>
      <c r="H34" s="19" t="s">
        <v>15</v>
      </c>
      <c r="I34" s="129" t="s">
        <v>258</v>
      </c>
      <c r="J34" s="129" t="s">
        <v>258</v>
      </c>
      <c r="K34" s="129" t="s">
        <v>260</v>
      </c>
      <c r="L34" s="268">
        <v>223</v>
      </c>
      <c r="M34" s="129"/>
      <c r="N34" s="186"/>
      <c r="O34" s="220"/>
      <c r="P34" s="86"/>
      <c r="Q34" s="30"/>
    </row>
    <row r="35" spans="2:17" s="1" customFormat="1" ht="12.95" customHeight="1" x14ac:dyDescent="0.25">
      <c r="B35" s="11"/>
      <c r="C35" s="7"/>
      <c r="D35" s="7"/>
      <c r="E35" s="7"/>
      <c r="F35" s="61"/>
      <c r="G35" s="72"/>
      <c r="H35" s="7" t="s">
        <v>24</v>
      </c>
      <c r="I35" s="119">
        <f t="shared" ref="I35:N35" si="16">I8+I13+I18+I30</f>
        <v>9824380</v>
      </c>
      <c r="J35" s="13">
        <f t="shared" si="16"/>
        <v>9879940</v>
      </c>
      <c r="K35" s="13">
        <f t="shared" ref="K35" si="17">K8+K13+K18+K30</f>
        <v>8705734</v>
      </c>
      <c r="L35" s="122">
        <f t="shared" si="16"/>
        <v>9779013</v>
      </c>
      <c r="M35" s="13">
        <f t="shared" si="16"/>
        <v>0</v>
      </c>
      <c r="N35" s="187">
        <f t="shared" si="16"/>
        <v>9779013</v>
      </c>
      <c r="O35" s="219">
        <f>IF(J35=0,"",N35/J35*100)</f>
        <v>98.978465456267955</v>
      </c>
      <c r="P35" s="85">
        <f t="shared" si="3"/>
        <v>112.32841481258214</v>
      </c>
      <c r="Q35" s="30"/>
    </row>
    <row r="36" spans="2:17" s="1" customFormat="1" ht="12.95" customHeight="1" x14ac:dyDescent="0.25">
      <c r="B36" s="11"/>
      <c r="C36" s="7"/>
      <c r="D36" s="7"/>
      <c r="E36" s="7"/>
      <c r="F36" s="61"/>
      <c r="G36" s="72"/>
      <c r="H36" s="7" t="s">
        <v>16</v>
      </c>
      <c r="I36" s="119">
        <f t="shared" ref="I36:J37" si="18">I35</f>
        <v>9824380</v>
      </c>
      <c r="J36" s="13">
        <f t="shared" si="18"/>
        <v>9879940</v>
      </c>
      <c r="K36" s="13">
        <f t="shared" ref="K36" si="19">K35</f>
        <v>8705734</v>
      </c>
      <c r="L36" s="122">
        <f t="shared" ref="L36:N37" si="20">L35</f>
        <v>9779013</v>
      </c>
      <c r="M36" s="13">
        <f t="shared" si="20"/>
        <v>0</v>
      </c>
      <c r="N36" s="187">
        <f t="shared" si="20"/>
        <v>9779013</v>
      </c>
      <c r="O36" s="219">
        <f>IF(J36=0,"",N36/J36*100)</f>
        <v>98.978465456267955</v>
      </c>
      <c r="P36" s="85">
        <f t="shared" si="3"/>
        <v>112.32841481258214</v>
      </c>
      <c r="Q36" s="30"/>
    </row>
    <row r="37" spans="2:17" s="1" customFormat="1" ht="12.95" customHeight="1" x14ac:dyDescent="0.25">
      <c r="B37" s="11"/>
      <c r="C37" s="7"/>
      <c r="D37" s="7"/>
      <c r="E37" s="7"/>
      <c r="F37" s="61"/>
      <c r="G37" s="72"/>
      <c r="H37" s="7" t="s">
        <v>17</v>
      </c>
      <c r="I37" s="13">
        <f t="shared" si="18"/>
        <v>9824380</v>
      </c>
      <c r="J37" s="13">
        <f t="shared" si="18"/>
        <v>9879940</v>
      </c>
      <c r="K37" s="13">
        <f t="shared" ref="K37" si="21">K36</f>
        <v>8705734</v>
      </c>
      <c r="L37" s="122">
        <f t="shared" si="20"/>
        <v>9779013</v>
      </c>
      <c r="M37" s="13">
        <f t="shared" si="20"/>
        <v>0</v>
      </c>
      <c r="N37" s="187">
        <f t="shared" si="20"/>
        <v>9779013</v>
      </c>
      <c r="O37" s="219">
        <f>IF(J37=0,"",N37/J37*100)</f>
        <v>98.978465456267955</v>
      </c>
      <c r="P37" s="85">
        <f t="shared" si="3"/>
        <v>112.32841481258214</v>
      </c>
      <c r="Q37" s="30"/>
    </row>
    <row r="38" spans="2:17" ht="12.95" customHeight="1" thickBot="1" x14ac:dyDescent="0.25">
      <c r="B38" s="14"/>
      <c r="C38" s="15"/>
      <c r="D38" s="15"/>
      <c r="E38" s="15"/>
      <c r="F38" s="63"/>
      <c r="G38" s="74"/>
      <c r="H38" s="15"/>
      <c r="I38" s="15"/>
      <c r="J38" s="15"/>
      <c r="K38" s="15"/>
      <c r="L38" s="14"/>
      <c r="M38" s="15"/>
      <c r="N38" s="189"/>
      <c r="O38" s="221"/>
      <c r="P38" s="87" t="str">
        <f t="shared" si="3"/>
        <v/>
      </c>
      <c r="Q38" s="30"/>
    </row>
    <row r="39" spans="2:17" ht="12.95" customHeight="1" x14ac:dyDescent="0.2">
      <c r="F39" s="64"/>
      <c r="G39" s="75"/>
      <c r="L39" s="209"/>
      <c r="N39" s="105"/>
      <c r="P39" s="88" t="str">
        <f t="shared" si="3"/>
        <v/>
      </c>
      <c r="Q39" s="30"/>
    </row>
    <row r="40" spans="2:17" ht="12.95" customHeight="1" x14ac:dyDescent="0.2">
      <c r="F40" s="64"/>
      <c r="G40" s="75"/>
      <c r="N40" s="106"/>
      <c r="P40" s="88" t="str">
        <f t="shared" si="3"/>
        <v/>
      </c>
      <c r="Q40" s="30"/>
    </row>
    <row r="41" spans="2:17" ht="12.95" customHeight="1" x14ac:dyDescent="0.2">
      <c r="F41" s="64"/>
      <c r="G41" s="75"/>
      <c r="N41" s="105"/>
      <c r="P41" s="88" t="str">
        <f t="shared" si="3"/>
        <v/>
      </c>
      <c r="Q41" s="30"/>
    </row>
    <row r="42" spans="2:17" ht="12.95" customHeight="1" x14ac:dyDescent="0.2">
      <c r="F42" s="64"/>
      <c r="G42" s="75"/>
      <c r="N42" s="105"/>
      <c r="P42" s="88" t="str">
        <f t="shared" si="3"/>
        <v/>
      </c>
      <c r="Q42" s="30"/>
    </row>
    <row r="43" spans="2:17" ht="12.95" customHeight="1" x14ac:dyDescent="0.2">
      <c r="F43" s="64"/>
      <c r="G43" s="75"/>
      <c r="N43" s="105"/>
      <c r="P43" s="88" t="str">
        <f t="shared" si="3"/>
        <v/>
      </c>
      <c r="Q43" s="30"/>
    </row>
    <row r="44" spans="2:17" ht="12.95" customHeight="1" x14ac:dyDescent="0.2">
      <c r="F44" s="64"/>
      <c r="G44" s="75"/>
      <c r="N44" s="105"/>
      <c r="P44" s="88" t="str">
        <f t="shared" si="3"/>
        <v/>
      </c>
      <c r="Q44" s="30"/>
    </row>
    <row r="45" spans="2:17" ht="12.95" customHeight="1" x14ac:dyDescent="0.2">
      <c r="F45" s="64"/>
      <c r="G45" s="75"/>
      <c r="N45" s="105"/>
      <c r="P45" s="88" t="str">
        <f t="shared" si="3"/>
        <v/>
      </c>
      <c r="Q45" s="30"/>
    </row>
    <row r="46" spans="2:17" ht="12.95" customHeight="1" x14ac:dyDescent="0.2">
      <c r="F46" s="64"/>
      <c r="G46" s="75"/>
      <c r="N46" s="105"/>
      <c r="P46" s="88" t="str">
        <f t="shared" si="3"/>
        <v/>
      </c>
      <c r="Q46" s="30"/>
    </row>
    <row r="47" spans="2:17" ht="12.95" customHeight="1" x14ac:dyDescent="0.2">
      <c r="F47" s="64"/>
      <c r="G47" s="75"/>
      <c r="N47" s="105"/>
      <c r="P47" s="88" t="str">
        <f t="shared" si="3"/>
        <v/>
      </c>
      <c r="Q47" s="30"/>
    </row>
    <row r="48" spans="2:17" ht="12.95" customHeight="1" x14ac:dyDescent="0.2">
      <c r="F48" s="64"/>
      <c r="G48" s="75"/>
      <c r="N48" s="105"/>
      <c r="P48" s="88" t="str">
        <f t="shared" si="3"/>
        <v/>
      </c>
      <c r="Q48" s="30"/>
    </row>
    <row r="49" spans="6:17" ht="12.95" customHeight="1" x14ac:dyDescent="0.2">
      <c r="F49" s="64"/>
      <c r="G49" s="75"/>
      <c r="N49" s="105"/>
      <c r="P49" s="88" t="str">
        <f t="shared" si="3"/>
        <v/>
      </c>
      <c r="Q49" s="30"/>
    </row>
    <row r="50" spans="6:17" ht="12.95" customHeight="1" x14ac:dyDescent="0.2">
      <c r="F50" s="64"/>
      <c r="G50" s="75"/>
      <c r="N50" s="105"/>
      <c r="P50" s="88" t="str">
        <f t="shared" si="3"/>
        <v/>
      </c>
      <c r="Q50" s="30"/>
    </row>
    <row r="51" spans="6:17" ht="12.95" customHeight="1" x14ac:dyDescent="0.2">
      <c r="F51" s="64"/>
      <c r="G51" s="75"/>
      <c r="N51" s="105"/>
      <c r="P51" s="88" t="str">
        <f t="shared" si="3"/>
        <v/>
      </c>
      <c r="Q51" s="30"/>
    </row>
    <row r="52" spans="6:17" ht="12.95" customHeight="1" x14ac:dyDescent="0.2">
      <c r="F52" s="64"/>
      <c r="G52" s="75"/>
      <c r="N52" s="105"/>
      <c r="P52" s="88" t="str">
        <f t="shared" si="3"/>
        <v/>
      </c>
      <c r="Q52" s="30"/>
    </row>
    <row r="53" spans="6:17" ht="12.95" customHeight="1" x14ac:dyDescent="0.2">
      <c r="F53" s="64"/>
      <c r="G53" s="75"/>
      <c r="N53" s="105"/>
      <c r="P53" s="88" t="str">
        <f t="shared" si="3"/>
        <v/>
      </c>
    </row>
    <row r="54" spans="6:17" ht="12.95" customHeight="1" x14ac:dyDescent="0.2">
      <c r="F54" s="64"/>
      <c r="G54" s="75"/>
      <c r="N54" s="105"/>
      <c r="P54" s="88" t="str">
        <f t="shared" si="3"/>
        <v/>
      </c>
    </row>
    <row r="55" spans="6:17" ht="12.95" customHeight="1" x14ac:dyDescent="0.2">
      <c r="F55" s="64"/>
      <c r="G55" s="75"/>
      <c r="N55" s="105"/>
      <c r="P55" s="88" t="str">
        <f t="shared" si="3"/>
        <v/>
      </c>
    </row>
    <row r="56" spans="6:17" ht="12.95" customHeight="1" x14ac:dyDescent="0.2">
      <c r="F56" s="64"/>
      <c r="G56" s="75"/>
      <c r="N56" s="105"/>
    </row>
    <row r="57" spans="6:17" ht="12.95" customHeight="1" x14ac:dyDescent="0.2">
      <c r="F57" s="64"/>
      <c r="G57" s="75"/>
      <c r="N57" s="105"/>
    </row>
    <row r="58" spans="6:17" ht="12.95" customHeight="1" x14ac:dyDescent="0.2">
      <c r="F58" s="64"/>
      <c r="G58" s="75"/>
      <c r="N58" s="105"/>
    </row>
    <row r="59" spans="6:17" ht="12.95" customHeight="1" x14ac:dyDescent="0.2">
      <c r="F59" s="64"/>
      <c r="G59" s="75"/>
      <c r="N59" s="105"/>
    </row>
    <row r="60" spans="6:17" ht="12.95" customHeight="1" x14ac:dyDescent="0.2">
      <c r="F60" s="64"/>
      <c r="G60" s="75"/>
      <c r="N60" s="105"/>
    </row>
    <row r="61" spans="6:17" ht="12.95" customHeight="1" x14ac:dyDescent="0.2">
      <c r="F61" s="64"/>
      <c r="G61" s="75"/>
      <c r="N61" s="105"/>
    </row>
    <row r="62" spans="6:17" ht="17.100000000000001" customHeight="1" x14ac:dyDescent="0.2">
      <c r="F62" s="64"/>
      <c r="G62" s="75"/>
      <c r="N62" s="105"/>
    </row>
    <row r="63" spans="6:17" ht="14.25" x14ac:dyDescent="0.2">
      <c r="F63" s="64"/>
      <c r="G63" s="75"/>
      <c r="N63" s="105"/>
    </row>
    <row r="64" spans="6:17" ht="14.25" x14ac:dyDescent="0.2">
      <c r="F64" s="64"/>
      <c r="G64" s="75"/>
      <c r="N64" s="105"/>
    </row>
    <row r="65" spans="6:14" ht="14.25" x14ac:dyDescent="0.2">
      <c r="F65" s="64"/>
      <c r="G65" s="75"/>
      <c r="N65" s="105"/>
    </row>
    <row r="66" spans="6:14" ht="14.25" x14ac:dyDescent="0.2">
      <c r="F66" s="64"/>
      <c r="G66" s="75"/>
      <c r="N66" s="105"/>
    </row>
    <row r="67" spans="6:14" ht="14.25" x14ac:dyDescent="0.2">
      <c r="F67" s="64"/>
      <c r="G67" s="75"/>
      <c r="N67" s="105"/>
    </row>
    <row r="68" spans="6:14" ht="14.25" x14ac:dyDescent="0.2">
      <c r="F68" s="64"/>
      <c r="G68" s="75"/>
      <c r="N68" s="105"/>
    </row>
    <row r="69" spans="6:14" ht="14.25" x14ac:dyDescent="0.2">
      <c r="F69" s="64"/>
      <c r="G69" s="75"/>
      <c r="N69" s="105"/>
    </row>
    <row r="70" spans="6:14" ht="14.25" x14ac:dyDescent="0.2">
      <c r="F70" s="64"/>
      <c r="G70" s="75"/>
      <c r="N70" s="105"/>
    </row>
    <row r="71" spans="6:14" ht="14.25" x14ac:dyDescent="0.2">
      <c r="F71" s="64"/>
      <c r="G71" s="75"/>
      <c r="N71" s="105"/>
    </row>
    <row r="72" spans="6:14" ht="14.25" x14ac:dyDescent="0.2">
      <c r="F72" s="64"/>
      <c r="G72" s="75"/>
      <c r="N72" s="105"/>
    </row>
    <row r="73" spans="6:14" ht="14.25" x14ac:dyDescent="0.2">
      <c r="F73" s="64"/>
      <c r="G73" s="75"/>
      <c r="N73" s="105"/>
    </row>
    <row r="74" spans="6:14" ht="14.25" x14ac:dyDescent="0.2">
      <c r="F74" s="64"/>
      <c r="G74" s="75"/>
      <c r="N74" s="105"/>
    </row>
    <row r="75" spans="6:14" ht="14.25" x14ac:dyDescent="0.2">
      <c r="F75" s="64"/>
      <c r="G75" s="75"/>
      <c r="N75" s="105"/>
    </row>
    <row r="76" spans="6:14" ht="14.25" x14ac:dyDescent="0.2">
      <c r="F76" s="64"/>
      <c r="G76" s="64"/>
      <c r="N76" s="105"/>
    </row>
    <row r="77" spans="6:14" ht="14.25" x14ac:dyDescent="0.2">
      <c r="F77" s="64"/>
      <c r="G77" s="64"/>
      <c r="N77" s="105"/>
    </row>
    <row r="78" spans="6:14" ht="14.25" x14ac:dyDescent="0.2">
      <c r="F78" s="64"/>
      <c r="G78" s="64"/>
      <c r="N78" s="105"/>
    </row>
    <row r="79" spans="6:14" ht="14.25" x14ac:dyDescent="0.2">
      <c r="F79" s="64"/>
      <c r="G79" s="64"/>
      <c r="N79" s="105"/>
    </row>
    <row r="80" spans="6:14" ht="14.25" x14ac:dyDescent="0.2">
      <c r="F80" s="64"/>
      <c r="G80" s="64"/>
      <c r="N80" s="105"/>
    </row>
    <row r="81" spans="6:14" ht="14.25" x14ac:dyDescent="0.2">
      <c r="F81" s="64"/>
      <c r="G81" s="64"/>
      <c r="N81" s="105"/>
    </row>
    <row r="82" spans="6:14" ht="14.25" x14ac:dyDescent="0.2">
      <c r="F82" s="64"/>
      <c r="G82" s="64"/>
      <c r="N82" s="105"/>
    </row>
    <row r="83" spans="6:14" ht="14.25" x14ac:dyDescent="0.2">
      <c r="F83" s="64"/>
      <c r="G83" s="64"/>
      <c r="N83" s="105"/>
    </row>
    <row r="84" spans="6:14" ht="14.25" x14ac:dyDescent="0.2">
      <c r="F84" s="64"/>
      <c r="G84" s="64"/>
      <c r="N84" s="105"/>
    </row>
    <row r="85" spans="6:14" ht="14.25" x14ac:dyDescent="0.2">
      <c r="F85" s="64"/>
      <c r="G85" s="64"/>
      <c r="N85" s="105"/>
    </row>
    <row r="86" spans="6:14" ht="14.25" x14ac:dyDescent="0.2">
      <c r="F86" s="64"/>
      <c r="G86" s="64"/>
      <c r="N86" s="105"/>
    </row>
    <row r="87" spans="6:14" ht="14.25" x14ac:dyDescent="0.2">
      <c r="F87" s="64"/>
      <c r="G87" s="64"/>
      <c r="N87" s="105"/>
    </row>
    <row r="88" spans="6:14" ht="14.25" x14ac:dyDescent="0.2">
      <c r="F88" s="64"/>
      <c r="G88" s="64"/>
      <c r="N88" s="105"/>
    </row>
    <row r="89" spans="6:14" ht="14.25" x14ac:dyDescent="0.2">
      <c r="F89" s="64"/>
      <c r="G89" s="64"/>
      <c r="N89" s="105"/>
    </row>
    <row r="90" spans="6:14" ht="14.25" x14ac:dyDescent="0.2">
      <c r="F90" s="64"/>
      <c r="G90" s="64"/>
      <c r="N90" s="105"/>
    </row>
    <row r="91" spans="6:14" ht="14.25" x14ac:dyDescent="0.2">
      <c r="F91" s="64"/>
      <c r="G91" s="64"/>
      <c r="N91" s="105"/>
    </row>
    <row r="92" spans="6:14" ht="14.25" x14ac:dyDescent="0.2">
      <c r="F92" s="64"/>
      <c r="G92" s="64"/>
      <c r="N92" s="105"/>
    </row>
    <row r="93" spans="6:14" x14ac:dyDescent="0.2">
      <c r="G93" s="64"/>
    </row>
    <row r="94" spans="6:14" x14ac:dyDescent="0.2">
      <c r="G94" s="64"/>
    </row>
    <row r="95" spans="6:14" x14ac:dyDescent="0.2">
      <c r="G95" s="64"/>
    </row>
    <row r="96" spans="6:14" x14ac:dyDescent="0.2">
      <c r="G96" s="64"/>
    </row>
    <row r="97" spans="7:7" x14ac:dyDescent="0.2">
      <c r="G97" s="64"/>
    </row>
    <row r="98" spans="7:7" x14ac:dyDescent="0.2">
      <c r="G98" s="64"/>
    </row>
  </sheetData>
  <mergeCells count="15">
    <mergeCell ref="P4:P5"/>
    <mergeCell ref="B2:P2"/>
    <mergeCell ref="O4:O5"/>
    <mergeCell ref="H4:H5"/>
    <mergeCell ref="H3:I3"/>
    <mergeCell ref="L4:N4"/>
    <mergeCell ref="B4:B5"/>
    <mergeCell ref="C4:C5"/>
    <mergeCell ref="D4:D5"/>
    <mergeCell ref="G4:G5"/>
    <mergeCell ref="F4:F5"/>
    <mergeCell ref="I4:I5"/>
    <mergeCell ref="J4:J5"/>
    <mergeCell ref="E4:E5"/>
    <mergeCell ref="K4:K5"/>
  </mergeCells>
  <phoneticPr fontId="2" type="noConversion"/>
  <pageMargins left="0.59055118110236227" right="0.31496062992125984" top="0.55118110236220474" bottom="0.51181102362204722" header="0.51181102362204722" footer="0.31496062992125984"/>
  <pageSetup paperSize="9" scale="73" firstPageNumber="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37</vt:i4>
      </vt:variant>
      <vt:variant>
        <vt:lpstr>Imenovani rasponi</vt:lpstr>
      </vt:variant>
      <vt:variant>
        <vt:i4>32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'21'!Podrucje_ispisa</vt:lpstr>
      <vt:lpstr>'22'!Podrucje_ispisa</vt:lpstr>
      <vt:lpstr>'23'!Podrucje_ispisa</vt:lpstr>
      <vt:lpstr>'24'!Podrucje_ispisa</vt:lpstr>
      <vt:lpstr>'25'!Podrucje_ispisa</vt:lpstr>
      <vt:lpstr>'26'!Podrucje_ispisa</vt:lpstr>
      <vt:lpstr>'27'!Podrucje_ispisa</vt:lpstr>
      <vt:lpstr>'28'!Podrucje_ispisa</vt:lpstr>
      <vt:lpstr>'29'!Podrucje_ispisa</vt:lpstr>
      <vt:lpstr>'30'!Podrucje_ispisa</vt:lpstr>
      <vt:lpstr>'31'!Podrucje_ispisa</vt:lpstr>
      <vt:lpstr>'32'!Podrucje_ispisa</vt:lpstr>
      <vt:lpstr>'33'!Podrucje_ispisa</vt:lpstr>
      <vt:lpstr>'34'!Podrucje_ispisa</vt:lpstr>
      <vt:lpstr>'35'!Podrucje_ispisa</vt:lpstr>
      <vt:lpstr>'36'!Podrucje_ispisa</vt:lpstr>
      <vt:lpstr>'37'!Podrucje_ispisa</vt:lpstr>
      <vt:lpstr>'5'!Podrucje_ispisa</vt:lpstr>
      <vt:lpstr>'7'!Podrucje_ispisa</vt:lpstr>
      <vt:lpstr>'8'!Podrucje_ispisa</vt:lpstr>
      <vt:lpstr>'9'!Podrucje_ispisa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2024-02-07T09:35:18Z</cp:lastPrinted>
  <dcterms:created xsi:type="dcterms:W3CDTF">2004-07-23T11:14:23Z</dcterms:created>
  <dcterms:modified xsi:type="dcterms:W3CDTF">2024-02-20T13:14:47Z</dcterms:modified>
</cp:coreProperties>
</file>